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drawings/drawing5.xml" ContentType="application/vnd.openxmlformats-officedocument.drawing+xml"/>
  <Override PartName="/xl/drawings/drawing6.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2.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tables/table3.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tables/table4.xml" ContentType="application/vnd.openxmlformats-officedocument.spreadsheetml.tab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tables/table5.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1.xml" ContentType="application/vnd.openxmlformats-officedocument.drawingml.chartshapes+xml"/>
  <Override PartName="/xl/drawings/drawing22.xml" ContentType="application/vnd.openxmlformats-officedocument.drawing+xml"/>
  <Override PartName="/xl/tables/table6.xml" ContentType="application/vnd.openxmlformats-officedocument.spreadsheetml.table+xml"/>
  <Override PartName="/xl/tables/table7.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3.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tables/table8.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tables/table9.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tables/table10.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tables/table11.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tables/table12.xml" ContentType="application/vnd.openxmlformats-officedocument.spreadsheetml.table+xml"/>
  <Override PartName="/xl/tables/table13.xml" ContentType="application/vnd.openxmlformats-officedocument.spreadsheetml.tab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6.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tables/table14.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tables/table15.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3.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4.xml" ContentType="application/vnd.openxmlformats-officedocument.drawingml.chartshapes+xml"/>
  <Override PartName="/xl/drawings/drawing45.xml" ContentType="application/vnd.openxmlformats-officedocument.drawing+xml"/>
  <Override PartName="/xl/tables/table16.xml" ContentType="application/vnd.openxmlformats-officedocument.spreadsheetml.tab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tables/table17.xml" ContentType="application/vnd.openxmlformats-officedocument.spreadsheetml.tab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tables/table18.xml" ContentType="application/vnd.openxmlformats-officedocument.spreadsheetml.table+xml"/>
  <Override PartName="/xl/tables/table19.xml" ContentType="application/vnd.openxmlformats-officedocument.spreadsheetml.tab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0.xml" ContentType="application/vnd.openxmlformats-officedocument.drawingml.chartshape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tables/table20.xml" ContentType="application/vnd.openxmlformats-officedocument.spreadsheetml.tab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3.xml" ContentType="application/vnd.openxmlformats-officedocument.drawingml.chartshapes+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7.xml" ContentType="application/vnd.openxmlformats-officedocument.drawingml.chartshapes+xml"/>
  <Override PartName="/xl/drawings/drawing58.xml" ContentType="application/vnd.openxmlformats-officedocument.drawing+xml"/>
  <Override PartName="/xl/tables/table21.xml" ContentType="application/vnd.openxmlformats-officedocument.spreadsheetml.tab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tables/table22.xml" ContentType="application/vnd.openxmlformats-officedocument.spreadsheetml.tab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1.xml" ContentType="application/vnd.openxmlformats-officedocument.drawingml.chartshapes+xml"/>
  <Override PartName="/xl/drawings/drawing62.xml" ContentType="application/vnd.openxmlformats-officedocument.drawing+xml"/>
  <Override PartName="/xl/tables/table23.xml" ContentType="application/vnd.openxmlformats-officedocument.spreadsheetml.tab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tables/table24.xml" ContentType="application/vnd.openxmlformats-officedocument.spreadsheetml.tab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8.xml" ContentType="application/vnd.openxmlformats-officedocument.drawingml.chartshapes+xml"/>
  <Override PartName="/xl/drawings/drawing69.xml" ContentType="application/vnd.openxmlformats-officedocument.drawing+xml"/>
  <Override PartName="/xl/tables/table25.xml" ContentType="application/vnd.openxmlformats-officedocument.spreadsheetml.tab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0.xml" ContentType="application/vnd.openxmlformats-officedocument.drawingml.chartshapes+xml"/>
  <Override PartName="/xl/drawings/drawing71.xml" ContentType="application/vnd.openxmlformats-officedocument.drawing+xml"/>
  <Override PartName="/xl/tables/table26.xml" ContentType="application/vnd.openxmlformats-officedocument.spreadsheetml.tab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2.xml" ContentType="application/vnd.openxmlformats-officedocument.drawingml.chartshapes+xml"/>
  <Override PartName="/xl/drawings/drawing73.xml" ContentType="application/vnd.openxmlformats-officedocument.drawing+xml"/>
  <Override PartName="/xl/tables/table27.xml" ContentType="application/vnd.openxmlformats-officedocument.spreadsheetml.table+xml"/>
  <Override PartName="/xl/charts/chart28.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tables/table28.xml" ContentType="application/vnd.openxmlformats-officedocument.spreadsheetml.tab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6.xml" ContentType="application/vnd.openxmlformats-officedocument.drawingml.chartshapes+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7.xml" ContentType="application/vnd.openxmlformats-officedocument.drawingml.chartshapes+xml"/>
  <Override PartName="/xl/drawings/drawing78.xml" ContentType="application/vnd.openxmlformats-officedocument.drawing+xml"/>
  <Override PartName="/xl/tables/table29.xml" ContentType="application/vnd.openxmlformats-officedocument.spreadsheetml.tab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79.xml" ContentType="application/vnd.openxmlformats-officedocument.drawingml.chartshapes+xml"/>
  <Override PartName="/xl/drawings/drawing80.xml" ContentType="application/vnd.openxmlformats-officedocument.drawing+xml"/>
  <Override PartName="/xl/tables/table30.xml" ContentType="application/vnd.openxmlformats-officedocument.spreadsheetml.table+xml"/>
  <Override PartName="/xl/charts/chart32.xml" ContentType="application/vnd.openxmlformats-officedocument.drawingml.chart+xml"/>
  <Override PartName="/xl/charts/style31.xml" ContentType="application/vnd.ms-office.chartstyle+xml"/>
  <Override PartName="/xl/charts/colors31.xml" ContentType="application/vnd.ms-office.chartcolorstyle+xml"/>
  <Override PartName="/xl/charts/chart33.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1.xml" ContentType="application/vnd.openxmlformats-officedocument.drawing+xml"/>
  <Override PartName="/xl/tables/table31.xml" ContentType="application/vnd.openxmlformats-officedocument.spreadsheetml.table+xml"/>
  <Override PartName="/xl/charts/chart34.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2.xml" ContentType="application/vnd.openxmlformats-officedocument.drawingml.chartshapes+xml"/>
  <Override PartName="/xl/charts/chart35.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3.xml" ContentType="application/vnd.openxmlformats-officedocument.drawingml.chartshapes+xml"/>
  <Override PartName="/xl/drawings/drawing84.xml" ContentType="application/vnd.openxmlformats-officedocument.drawing+xml"/>
  <Override PartName="/xl/tables/table32.xml" ContentType="application/vnd.openxmlformats-officedocument.spreadsheetml.table+xml"/>
  <Override PartName="/xl/charts/chart36.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5.xml" ContentType="application/vnd.openxmlformats-officedocument.drawingml.chartshapes+xml"/>
  <Override PartName="/xl/charts/chart37.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tables/table33.xml" ContentType="application/vnd.openxmlformats-officedocument.spreadsheetml.table+xml"/>
  <Override PartName="/xl/charts/chart38.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1.xml" ContentType="application/vnd.openxmlformats-officedocument.drawingml.chartshapes+xml"/>
  <Override PartName="/xl/drawings/drawing92.xml" ContentType="application/vnd.openxmlformats-officedocument.drawing+xml"/>
  <Override PartName="/xl/tables/table34.xml" ContentType="application/vnd.openxmlformats-officedocument.spreadsheetml.table+xml"/>
  <Override PartName="/xl/charts/chart39.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drawings/drawing95.xml" ContentType="application/vnd.openxmlformats-officedocument.drawing+xml"/>
  <Override PartName="/xl/tables/table35.xml" ContentType="application/vnd.openxmlformats-officedocument.spreadsheetml.table+xml"/>
  <Override PartName="/xl/charts/chart40.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6.xml" ContentType="application/vnd.openxmlformats-officedocument.spreadsheetml.table+xml"/>
  <Override PartName="/xl/charts/chart41.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37.xml" ContentType="application/vnd.openxmlformats-officedocument.spreadsheetml.table+xml"/>
  <Override PartName="/xl/charts/chart42.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100.xml" ContentType="application/vnd.openxmlformats-officedocument.drawing+xml"/>
  <Override PartName="/xl/tables/table38.xml" ContentType="application/vnd.openxmlformats-officedocument.spreadsheetml.table+xml"/>
  <Override PartName="/xl/charts/chart43.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1.xml" ContentType="application/vnd.openxmlformats-officedocument.drawing+xml"/>
  <Override PartName="/xl/tables/table39.xml" ContentType="application/vnd.openxmlformats-officedocument.spreadsheetml.table+xml"/>
  <Override PartName="/xl/charts/chart44.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tables/table40.xml" ContentType="application/vnd.openxmlformats-officedocument.spreadsheetml.table+xml"/>
  <Override PartName="/xl/charts/chart4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4.xml" ContentType="application/vnd.openxmlformats-officedocument.drawingml.chartshapes+xml"/>
  <Override PartName="/xl/drawings/drawing105.xml" ContentType="application/vnd.openxmlformats-officedocument.drawing+xml"/>
  <Override PartName="/xl/drawings/drawing106.xml" ContentType="application/vnd.openxmlformats-officedocument.drawing+xml"/>
  <Override PartName="/xl/tables/table41.xml" ContentType="application/vnd.openxmlformats-officedocument.spreadsheetml.table+xml"/>
  <Override PartName="/xl/charts/chart46.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07.xml" ContentType="application/vnd.openxmlformats-officedocument.drawingml.chartshapes+xml"/>
  <Override PartName="/xl/drawings/drawing108.xml" ContentType="application/vnd.openxmlformats-officedocument.drawing+xml"/>
  <Override PartName="/xl/tables/table42.xml" ContentType="application/vnd.openxmlformats-officedocument.spreadsheetml.table+xml"/>
  <Override PartName="/xl/charts/chart47.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tables/table43.xml" ContentType="application/vnd.openxmlformats-officedocument.spreadsheetml.table+xml"/>
  <Override PartName="/xl/charts/chart48.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1.xml" ContentType="application/vnd.openxmlformats-officedocument.drawing+xml"/>
  <Override PartName="/xl/tables/table44.xml" ContentType="application/vnd.openxmlformats-officedocument.spreadsheetml.table+xml"/>
  <Override PartName="/xl/charts/chart49.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12.xml" ContentType="application/vnd.openxmlformats-officedocument.drawingml.chartshapes+xml"/>
  <Override PartName="/xl/drawings/drawing113.xml" ContentType="application/vnd.openxmlformats-officedocument.drawing+xml"/>
  <Override PartName="/xl/tables/table45.xml" ContentType="application/vnd.openxmlformats-officedocument.spreadsheetml.table+xml"/>
  <Override PartName="/xl/charts/chart50.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tables/table46.xml" ContentType="application/vnd.openxmlformats-officedocument.spreadsheetml.table+xml"/>
  <Override PartName="/xl/charts/chart51.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16.xml" ContentType="application/vnd.openxmlformats-officedocument.drawingml.chartshapes+xml"/>
  <Override PartName="/xl/drawings/drawing117.xml" ContentType="application/vnd.openxmlformats-officedocument.drawing+xml"/>
  <Override PartName="/xl/tables/table47.xml" ContentType="application/vnd.openxmlformats-officedocument.spreadsheetml.table+xml"/>
  <Override PartName="/xl/charts/chart52.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18.xml" ContentType="application/vnd.openxmlformats-officedocument.drawingml.chartshapes+xml"/>
  <Override PartName="/xl/drawings/drawing119.xml" ContentType="application/vnd.openxmlformats-officedocument.drawing+xml"/>
  <Override PartName="/xl/tables/table48.xml" ContentType="application/vnd.openxmlformats-officedocument.spreadsheetml.table+xml"/>
  <Override PartName="/xl/charts/chart53.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20.xml" ContentType="application/vnd.openxmlformats-officedocument.drawingml.chartshapes+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tables/table49.xml" ContentType="application/vnd.openxmlformats-officedocument.spreadsheetml.table+xml"/>
  <Override PartName="/xl/charts/chart54.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126.xml" ContentType="application/vnd.openxmlformats-officedocument.drawing+xml"/>
  <Override PartName="/xl/tables/table50.xml" ContentType="application/vnd.openxmlformats-officedocument.spreadsheetml.table+xml"/>
  <Override PartName="/xl/charts/chart55.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127.xml" ContentType="application/vnd.openxmlformats-officedocument.drawingml.chartshapes+xml"/>
  <Override PartName="/xl/drawings/drawing128.xml" ContentType="application/vnd.openxmlformats-officedocument.drawing+xml"/>
  <Override PartName="/xl/drawings/drawing129.xml" ContentType="application/vnd.openxmlformats-officedocument.drawing+xml"/>
  <Override PartName="/xl/drawings/drawing130.xml" ContentType="application/vnd.openxmlformats-officedocument.drawing+xml"/>
  <Override PartName="/xl/tables/table51.xml" ContentType="application/vnd.openxmlformats-officedocument.spreadsheetml.table+xml"/>
  <Override PartName="/xl/charts/chart56.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31.xml" ContentType="application/vnd.openxmlformats-officedocument.drawingml.chartshapes+xml"/>
  <Override PartName="/xl/drawings/drawing132.xml" ContentType="application/vnd.openxmlformats-officedocument.drawing+xml"/>
  <Override PartName="/xl/tables/table52.xml" ContentType="application/vnd.openxmlformats-officedocument.spreadsheetml.table+xml"/>
  <Override PartName="/xl/charts/chart57.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133.xml" ContentType="application/vnd.openxmlformats-officedocument.drawingml.chartshapes+xml"/>
  <Override PartName="/xl/drawings/drawing134.xml" ContentType="application/vnd.openxmlformats-officedocument.drawing+xml"/>
  <Override PartName="/xl/tables/table53.xml" ContentType="application/vnd.openxmlformats-officedocument.spreadsheetml.table+xml"/>
  <Override PartName="/xl/charts/chart58.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135.xml" ContentType="application/vnd.openxmlformats-officedocument.drawingml.chartshapes+xml"/>
  <Override PartName="/xl/drawings/drawing136.xml" ContentType="application/vnd.openxmlformats-officedocument.drawing+xml"/>
  <Override PartName="/xl/tables/table54.xml" ContentType="application/vnd.openxmlformats-officedocument.spreadsheetml.table+xml"/>
  <Override PartName="/xl/charts/chart59.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137.xml" ContentType="application/vnd.openxmlformats-officedocument.drawingml.chartshapes+xml"/>
  <Override PartName="/xl/drawings/drawing138.xml" ContentType="application/vnd.openxmlformats-officedocument.drawing+xml"/>
  <Override PartName="/xl/drawings/drawing139.xml" ContentType="application/vnd.openxmlformats-officedocument.drawing+xml"/>
  <Override PartName="/xl/drawings/drawing140.xml" ContentType="application/vnd.openxmlformats-officedocument.drawing+xml"/>
  <Override PartName="/xl/drawings/drawing141.xml" ContentType="application/vnd.openxmlformats-officedocument.drawing+xml"/>
  <Override PartName="/xl/tables/table55.xml" ContentType="application/vnd.openxmlformats-officedocument.spreadsheetml.table+xml"/>
  <Override PartName="/xl/charts/chart60.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142.xml" ContentType="application/vnd.openxmlformats-officedocument.drawingml.chartshapes+xml"/>
  <Override PartName="/xl/drawings/drawing143.xml" ContentType="application/vnd.openxmlformats-officedocument.drawing+xml"/>
  <Override PartName="/xl/tables/table56.xml" ContentType="application/vnd.openxmlformats-officedocument.spreadsheetml.table+xml"/>
  <Override PartName="/xl/charts/chart61.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44.xml" ContentType="application/vnd.openxmlformats-officedocument.drawing+xml"/>
  <Override PartName="/xl/tables/table57.xml" ContentType="application/vnd.openxmlformats-officedocument.spreadsheetml.table+xml"/>
  <Override PartName="/xl/charts/chart62.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145.xml" ContentType="application/vnd.openxmlformats-officedocument.drawingml.chartshapes+xml"/>
  <Override PartName="/xl/drawings/drawing146.xml" ContentType="application/vnd.openxmlformats-officedocument.drawing+xml"/>
  <Override PartName="/xl/tables/table58.xml" ContentType="application/vnd.openxmlformats-officedocument.spreadsheetml.table+xml"/>
  <Override PartName="/xl/charts/chart63.xml" ContentType="application/vnd.openxmlformats-officedocument.drawingml.chart+xml"/>
  <Override PartName="/xl/charts/style62.xml" ContentType="application/vnd.ms-office.chartstyle+xml"/>
  <Override PartName="/xl/charts/colors62.xml" ContentType="application/vnd.ms-office.chartcolorstyle+xml"/>
  <Override PartName="/xl/drawings/drawing147.xml" ContentType="application/vnd.openxmlformats-officedocument.drawingml.chartshapes+xml"/>
  <Override PartName="/xl/drawings/drawing148.xml" ContentType="application/vnd.openxmlformats-officedocument.drawing+xml"/>
  <Override PartName="/xl/drawings/drawing149.xml" ContentType="application/vnd.openxmlformats-officedocument.drawing+xml"/>
  <Override PartName="/xl/tables/table59.xml" ContentType="application/vnd.openxmlformats-officedocument.spreadsheetml.table+xml"/>
  <Override PartName="/xl/charts/chart64.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150.xml" ContentType="application/vnd.openxmlformats-officedocument.drawingml.chartshapes+xml"/>
  <Override PartName="/xl/drawings/drawing151.xml" ContentType="application/vnd.openxmlformats-officedocument.drawing+xml"/>
  <Override PartName="/xl/drawings/drawing152.xml" ContentType="application/vnd.openxmlformats-officedocument.drawing+xml"/>
  <Override PartName="/xl/drawings/drawing153.xml" ContentType="application/vnd.openxmlformats-officedocument.drawing+xml"/>
  <Override PartName="/xl/tables/table60.xml" ContentType="application/vnd.openxmlformats-officedocument.spreadsheetml.table+xml"/>
  <Override PartName="/xl/charts/chart65.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154.xml" ContentType="application/vnd.openxmlformats-officedocument.drawing+xml"/>
  <Override PartName="/xl/tables/table61.xml" ContentType="application/vnd.openxmlformats-officedocument.spreadsheetml.table+xml"/>
  <Override PartName="/xl/charts/chart66.xml" ContentType="application/vnd.openxmlformats-officedocument.drawingml.chart+xml"/>
  <Override PartName="/xl/drawings/drawing155.xml" ContentType="application/vnd.openxmlformats-officedocument.drawingml.chartshapes+xml"/>
  <Override PartName="/xl/drawings/drawing156.xml" ContentType="application/vnd.openxmlformats-officedocument.drawing+xml"/>
  <Override PartName="/xl/tables/table62.xml" ContentType="application/vnd.openxmlformats-officedocument.spreadsheetml.table+xml"/>
  <Override PartName="/xl/charts/chart67.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157.xml" ContentType="application/vnd.openxmlformats-officedocument.drawingml.chartshapes+xml"/>
  <Override PartName="/xl/drawings/drawing158.xml" ContentType="application/vnd.openxmlformats-officedocument.drawing+xml"/>
  <Override PartName="/xl/tables/table63.xml" ContentType="application/vnd.openxmlformats-officedocument.spreadsheetml.table+xml"/>
  <Override PartName="/xl/charts/chart68.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159.xml" ContentType="application/vnd.openxmlformats-officedocument.drawingml.chartshapes+xml"/>
  <Override PartName="/xl/drawings/drawing160.xml" ContentType="application/vnd.openxmlformats-officedocument.drawing+xml"/>
  <Override PartName="/xl/tables/table64.xml" ContentType="application/vnd.openxmlformats-officedocument.spreadsheetml.table+xml"/>
  <Override PartName="/xl/charts/chart69.xml" ContentType="application/vnd.openxmlformats-officedocument.drawingml.chart+xml"/>
  <Override PartName="/xl/drawings/drawing161.xml" ContentType="application/vnd.openxmlformats-officedocument.drawingml.chartshapes+xml"/>
  <Override PartName="/xl/drawings/drawing162.xml" ContentType="application/vnd.openxmlformats-officedocument.drawing+xml"/>
  <Override PartName="/xl/tables/table65.xml" ContentType="application/vnd.openxmlformats-officedocument.spreadsheetml.table+xml"/>
  <Override PartName="/xl/charts/chart70.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163.xml" ContentType="application/vnd.openxmlformats-officedocument.drawingml.chartshapes+xml"/>
  <Override PartName="/xl/drawings/drawing164.xml" ContentType="application/vnd.openxmlformats-officedocument.drawing+xml"/>
  <Override PartName="/xl/drawings/drawing165.xml" ContentType="application/vnd.openxmlformats-officedocument.drawing+xml"/>
  <Override PartName="/xl/drawings/drawing166.xml" ContentType="application/vnd.openxmlformats-officedocument.drawing+xml"/>
  <Override PartName="/xl/tables/table66.xml" ContentType="application/vnd.openxmlformats-officedocument.spreadsheetml.table+xml"/>
  <Override PartName="/xl/charts/chart71.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167.xml" ContentType="application/vnd.openxmlformats-officedocument.drawingml.chartshapes+xml"/>
  <Override PartName="/xl/drawings/drawing168.xml" ContentType="application/vnd.openxmlformats-officedocument.drawing+xml"/>
  <Override PartName="/xl/tables/table67.xml" ContentType="application/vnd.openxmlformats-officedocument.spreadsheetml.table+xml"/>
  <Override PartName="/xl/charts/chart72.xml" ContentType="application/vnd.openxmlformats-officedocument.drawingml.chart+xml"/>
  <Override PartName="/xl/charts/style69.xml" ContentType="application/vnd.ms-office.chartstyle+xml"/>
  <Override PartName="/xl/charts/colors69.xml" ContentType="application/vnd.ms-office.chartcolorstyle+xml"/>
  <Override PartName="/xl/charts/chart73.xml" ContentType="application/vnd.openxmlformats-officedocument.drawingml.chart+xml"/>
  <Override PartName="/xl/charts/style70.xml" ContentType="application/vnd.ms-office.chartstyle+xml"/>
  <Override PartName="/xl/charts/colors70.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defaultThemeVersion="124226"/>
  <mc:AlternateContent xmlns:mc="http://schemas.openxmlformats.org/markup-compatibility/2006">
    <mc:Choice Requires="x15">
      <x15ac:absPath xmlns:x15ac="http://schemas.microsoft.com/office/spreadsheetml/2010/11/ac" url="C:\Users\gilma.santana\OneDrive - cnss.gob.do\Escritorio\Publicar 2025\01. Boletin 2025\Octubre 2025\Publicar Octubre 2025\"/>
    </mc:Choice>
  </mc:AlternateContent>
  <bookViews>
    <workbookView xWindow="0" yWindow="0" windowWidth="28800" windowHeight="12300" tabRatio="835"/>
  </bookViews>
  <sheets>
    <sheet name="Present. " sheetId="482" r:id="rId1"/>
    <sheet name="Contenido" sheetId="453" r:id="rId2"/>
    <sheet name=" Linea de tiempo" sheetId="512" r:id="rId3"/>
    <sheet name="Resumen " sheetId="491" state="hidden" r:id="rId4"/>
    <sheet name=" Reg. y Seg." sheetId="513" r:id="rId5"/>
    <sheet name=" Seg. y Ben" sheetId="514" r:id="rId6"/>
    <sheet name=" Org. SDSS" sheetId="515" r:id="rId7"/>
    <sheet name="Gobernanza" sheetId="516" r:id="rId8"/>
    <sheet name="a) Artículos" sheetId="317" r:id="rId9"/>
    <sheet name="b) Artículos" sheetId="330" r:id="rId10"/>
    <sheet name="SDSS" sheetId="298" r:id="rId11"/>
    <sheet name="Portada SFS" sheetId="327" r:id="rId12"/>
    <sheet name="Analísis SFS" sheetId="405" r:id="rId13"/>
    <sheet name="1. SFS" sheetId="333" r:id="rId14"/>
    <sheet name="2. SFS" sheetId="489" r:id="rId15"/>
    <sheet name="3. SFS" sheetId="427" r:id="rId16"/>
    <sheet name="4. SFS" sheetId="529" r:id="rId17"/>
    <sheet name="5.SFS" sheetId="525" r:id="rId18"/>
    <sheet name="6. SFS" sheetId="526" r:id="rId19"/>
    <sheet name="SFS-RC" sheetId="299" r:id="rId20"/>
    <sheet name="1. Anal-SFS-RC" sheetId="528" r:id="rId21"/>
    <sheet name="2. SFS-RC" sheetId="402" r:id="rId22"/>
    <sheet name="3. SFS-RC" sheetId="434" r:id="rId23"/>
    <sheet name="4. SFS-RC" sheetId="517" r:id="rId24"/>
    <sheet name="5. SFS-RC" sheetId="518" r:id="rId25"/>
    <sheet name="6. SFS-RC" sheetId="519" r:id="rId26"/>
    <sheet name="SFS-RS" sheetId="294" r:id="rId27"/>
    <sheet name="1. Anal-SFS-RS  " sheetId="323" r:id="rId28"/>
    <sheet name="2. SFS-RS." sheetId="342" r:id="rId29"/>
    <sheet name="3. SFS-RS" sheetId="435" r:id="rId30"/>
    <sheet name="4. SFS-RS" sheetId="527" r:id="rId31"/>
    <sheet name="5. SFS-RS" sheetId="521" r:id="rId32"/>
    <sheet name="6. SFS-RS" sheetId="522" r:id="rId33"/>
    <sheet name=" SFS-RET" sheetId="295" r:id="rId34"/>
    <sheet name="1.SFS-RET" sheetId="324" r:id="rId35"/>
    <sheet name="2. SFS-RET." sheetId="377" r:id="rId36"/>
    <sheet name="2. SFS-RET" sheetId="532" r:id="rId37"/>
    <sheet name="3. SFS-RET" sheetId="530" r:id="rId38"/>
    <sheet name="4. SFS-RET" sheetId="523" r:id="rId39"/>
    <sheet name="SVDS" sheetId="297" r:id="rId40"/>
    <sheet name="Def_SVDS" sheetId="350" r:id="rId41"/>
    <sheet name="1. SVDS" sheetId="406" r:id="rId42"/>
    <sheet name="2. SVDS" sheetId="407" r:id="rId43"/>
    <sheet name="3. Afil. cotiz." sheetId="374" r:id="rId44"/>
    <sheet name="4. SVDS" sheetId="272" r:id="rId45"/>
    <sheet name="5. SVDS" sheetId="273" r:id="rId46"/>
    <sheet name="6. SVDS" sheetId="380" r:id="rId47"/>
    <sheet name="7. SVDS" sheetId="381" r:id="rId48"/>
    <sheet name="8. SVDS" sheetId="382" r:id="rId49"/>
    <sheet name="9.SVDS" sheetId="383" r:id="rId50"/>
    <sheet name="10. SVDS" sheetId="384" r:id="rId51"/>
    <sheet name="ING._ EGR" sheetId="361" r:id="rId52"/>
    <sheet name="a.Definición Ing.Gastos" sheetId="363" r:id="rId53"/>
    <sheet name="b.Definición Ing.Gastos" sheetId="371" r:id="rId54"/>
    <sheet name="1. Analisis Ing.Egr" sheetId="408" r:id="rId55"/>
    <sheet name="2. Ingr y egr SDSS" sheetId="449" r:id="rId56"/>
    <sheet name="3. Recaudo x sector" sheetId="400" r:id="rId57"/>
    <sheet name="4. Egr.Seg" sheetId="441" r:id="rId58"/>
    <sheet name="5. Pagos SFS" sheetId="391" r:id="rId59"/>
    <sheet name="6.Pagos x ARS" sheetId="450" r:id="rId60"/>
    <sheet name="7.INV_SFS x Entidad" sheetId="179" r:id="rId61"/>
    <sheet name="8.INV_SFS x cuentas" sheetId="177" r:id="rId62"/>
    <sheet name="9.Aport. Gob. y Pagos RS" sheetId="72" r:id="rId63"/>
    <sheet name="10. Pagos.SFS Pens." sheetId="447" r:id="rId64"/>
    <sheet name="1. Anál_Ing.Eg.SVDS" sheetId="442" r:id="rId65"/>
    <sheet name="2. Pagos_ SVDS" sheetId="276" r:id="rId66"/>
    <sheet name="3. PagosXcuentas" sheetId="29" r:id="rId67"/>
    <sheet name=" 4.Pago Entidades" sheetId="444" r:id="rId68"/>
    <sheet name="5.Patrim. fp anual" sheetId="283" r:id="rId69"/>
    <sheet name="6. Cartera Comp." sheetId="490" r:id="rId70"/>
    <sheet name="7. Cartera de inv fp" sheetId="486" r:id="rId71"/>
    <sheet name="8. Rent. nominal" sheetId="394" r:id="rId72"/>
    <sheet name="9.Rentab.Real" sheetId="395" r:id="rId73"/>
    <sheet name="V.BENEFICIOS" sheetId="362" r:id="rId74"/>
    <sheet name="V.1.1 SUBSIDIO_SFS" sheetId="364" r:id="rId75"/>
    <sheet name="1. SUBSIDIO_SFS Def." sheetId="437" r:id="rId76"/>
    <sheet name="2. Análisis" sheetId="438" r:id="rId77"/>
    <sheet name="3. Benef. subsid " sheetId="397" r:id="rId78"/>
    <sheet name="4. Monto subsid." sheetId="396" r:id="rId79"/>
    <sheet name="PENSIONES_SVDS" sheetId="365" r:id="rId80"/>
    <sheet name="1. Def-Análisis pens." sheetId="440" r:id="rId81"/>
    <sheet name="2 Pensiones por año" sheetId="282" r:id="rId82"/>
    <sheet name="3.Pens.Disc. AFP" sheetId="308" r:id="rId83"/>
    <sheet name="4. Pens. Solida" sheetId="509" r:id="rId84"/>
    <sheet name="5. Pens. Solid.dec" sheetId="510" r:id="rId85"/>
    <sheet name="SRL" sheetId="300" r:id="rId86"/>
    <sheet name="1. SRL" sheetId="356" r:id="rId87"/>
    <sheet name="2. SRL" sheetId="355" r:id="rId88"/>
    <sheet name="3.SRL" sheetId="335" r:id="rId89"/>
    <sheet name="4.SRL" sheetId="389" r:id="rId90"/>
    <sheet name="5. SRL" sheetId="385" r:id="rId91"/>
    <sheet name="6. SRL" sheetId="386" r:id="rId92"/>
    <sheet name="SRL.Pagos" sheetId="443" r:id="rId93"/>
    <sheet name="1. Pagos ARL " sheetId="78" r:id="rId94"/>
    <sheet name="01. SOLIC_BEN_ARL" sheetId="366" r:id="rId95"/>
    <sheet name="1. Def-Analisis   " sheetId="415" r:id="rId96"/>
    <sheet name="2.Reportes ARL" sheetId="215" r:id="rId97"/>
    <sheet name="3. Reporte región" sheetId="217" r:id="rId98"/>
    <sheet name="4. Reporte edad" sheetId="226" r:id="rId99"/>
    <sheet name="5. Reporte Empre." sheetId="222" r:id="rId100"/>
    <sheet name="6. Reporte Sexo" sheetId="224" r:id="rId101"/>
    <sheet name="7. Reporte Provincia" sheetId="520" r:id="rId102"/>
    <sheet name="CI" sheetId="511" r:id="rId103"/>
    <sheet name="1.CI" sheetId="457" r:id="rId104"/>
    <sheet name="2.CI" sheetId="459" r:id="rId105"/>
    <sheet name="3.CI" sheetId="465" r:id="rId106"/>
  </sheets>
  <externalReferences>
    <externalReference r:id="rId107"/>
    <externalReference r:id="rId108"/>
    <externalReference r:id="rId109"/>
    <externalReference r:id="rId110"/>
    <externalReference r:id="rId111"/>
    <externalReference r:id="rId112"/>
    <externalReference r:id="rId113"/>
    <externalReference r:id="rId114"/>
    <externalReference r:id="rId115"/>
  </externalReferences>
  <definedNames>
    <definedName name="\M" localSheetId="2">#REF!</definedName>
    <definedName name="\M" localSheetId="6">#REF!</definedName>
    <definedName name="\M" localSheetId="4">#REF!</definedName>
    <definedName name="\M" localSheetId="20">#REF!</definedName>
    <definedName name="\M" localSheetId="14">#REF!</definedName>
    <definedName name="\M" localSheetId="36">#REF!</definedName>
    <definedName name="\M" localSheetId="37">#REF!</definedName>
    <definedName name="\M" localSheetId="83">#REF!</definedName>
    <definedName name="\M" localSheetId="16">#REF!</definedName>
    <definedName name="\M" localSheetId="23">#REF!</definedName>
    <definedName name="\M" localSheetId="38">#REF!</definedName>
    <definedName name="\M" localSheetId="30">#REF!</definedName>
    <definedName name="\M" localSheetId="84">#REF!</definedName>
    <definedName name="\M" localSheetId="24">#REF!</definedName>
    <definedName name="\M" localSheetId="31">#REF!</definedName>
    <definedName name="\M" localSheetId="17">#REF!</definedName>
    <definedName name="\M" localSheetId="69">#REF!</definedName>
    <definedName name="\M" localSheetId="18">#REF!</definedName>
    <definedName name="\M" localSheetId="25">#REF!</definedName>
    <definedName name="\M" localSheetId="32">#REF!</definedName>
    <definedName name="\M" localSheetId="70">#REF!</definedName>
    <definedName name="\M" localSheetId="101">#REF!</definedName>
    <definedName name="\M" localSheetId="7">#REF!</definedName>
    <definedName name="\M" localSheetId="3">#REF!</definedName>
    <definedName name="\M">#REF!</definedName>
    <definedName name="\N" localSheetId="2">#REF!</definedName>
    <definedName name="\N" localSheetId="6">#REF!</definedName>
    <definedName name="\N" localSheetId="4">#REF!</definedName>
    <definedName name="\N" localSheetId="20">#REF!</definedName>
    <definedName name="\N" localSheetId="14">#REF!</definedName>
    <definedName name="\N" localSheetId="36">#REF!</definedName>
    <definedName name="\N" localSheetId="37">#REF!</definedName>
    <definedName name="\N" localSheetId="83">#REF!</definedName>
    <definedName name="\N" localSheetId="16">#REF!</definedName>
    <definedName name="\N" localSheetId="23">#REF!</definedName>
    <definedName name="\N" localSheetId="38">#REF!</definedName>
    <definedName name="\N" localSheetId="30">#REF!</definedName>
    <definedName name="\N" localSheetId="84">#REF!</definedName>
    <definedName name="\N" localSheetId="24">#REF!</definedName>
    <definedName name="\N" localSheetId="31">#REF!</definedName>
    <definedName name="\N" localSheetId="17">#REF!</definedName>
    <definedName name="\N" localSheetId="69">#REF!</definedName>
    <definedName name="\N" localSheetId="18">#REF!</definedName>
    <definedName name="\N" localSheetId="25">#REF!</definedName>
    <definedName name="\N" localSheetId="32">#REF!</definedName>
    <definedName name="\N" localSheetId="70">#REF!</definedName>
    <definedName name="\N" localSheetId="101">#REF!</definedName>
    <definedName name="\N" localSheetId="7">#REF!</definedName>
    <definedName name="\N" localSheetId="3">#REF!</definedName>
    <definedName name="\N">#REF!</definedName>
    <definedName name="_xlnm._FilterDatabase" localSheetId="22" hidden="1">'3. SFS-RC'!$A$4:$H$23</definedName>
    <definedName name="_xlnm._FilterDatabase" localSheetId="29" hidden="1">'3. SFS-RS'!$B$10:$G$29</definedName>
    <definedName name="_xlnm._FilterDatabase" localSheetId="24" hidden="1">'5. SFS-RC'!$B$39:$C$47</definedName>
    <definedName name="_xlnm._FilterDatabase" localSheetId="59" hidden="1">'6.Pagos x ARS'!$B$4:$F$57</definedName>
    <definedName name="_xlnm._FilterDatabase" localSheetId="71" hidden="1">'8. Rent. nominal'!$A$7:$C$43</definedName>
    <definedName name="AAA" localSheetId="2">#REF!</definedName>
    <definedName name="AAA" localSheetId="6">#REF!</definedName>
    <definedName name="AAA" localSheetId="4">#REF!</definedName>
    <definedName name="AAA" localSheetId="20">#REF!</definedName>
    <definedName name="AAA" localSheetId="14">#REF!</definedName>
    <definedName name="AAA" localSheetId="36">#REF!</definedName>
    <definedName name="AAA" localSheetId="37">#REF!</definedName>
    <definedName name="AAA" localSheetId="83">#REF!</definedName>
    <definedName name="AAA" localSheetId="16">#REF!</definedName>
    <definedName name="AAA" localSheetId="23">#REF!</definedName>
    <definedName name="AAA" localSheetId="38">#REF!</definedName>
    <definedName name="AAA" localSheetId="30">#REF!</definedName>
    <definedName name="AAA" localSheetId="84">#REF!</definedName>
    <definedName name="AAA" localSheetId="24">#REF!</definedName>
    <definedName name="AAA" localSheetId="31">#REF!</definedName>
    <definedName name="AAA" localSheetId="17">#REF!</definedName>
    <definedName name="AAA" localSheetId="69">#REF!</definedName>
    <definedName name="AAA" localSheetId="18">#REF!</definedName>
    <definedName name="AAA" localSheetId="25">#REF!</definedName>
    <definedName name="AAA" localSheetId="32">#REF!</definedName>
    <definedName name="AAA" localSheetId="70">#REF!</definedName>
    <definedName name="AAA" localSheetId="101">#REF!</definedName>
    <definedName name="AAA" localSheetId="7">#REF!</definedName>
    <definedName name="AAA" localSheetId="3">#REF!</definedName>
    <definedName name="AAA">#REF!</definedName>
    <definedName name="Afil" localSheetId="2">'[1]7.7.6'!#REF!</definedName>
    <definedName name="Afil" localSheetId="6">'[1]7.7.6'!#REF!</definedName>
    <definedName name="Afil" localSheetId="4">'[1]7.7.6'!#REF!</definedName>
    <definedName name="Afil" localSheetId="54">'[1]7.7.6'!#REF!</definedName>
    <definedName name="Afil" localSheetId="20">'[1]7.7.6'!#REF!</definedName>
    <definedName name="Afil" localSheetId="75">'[1]7.7.6'!#REF!</definedName>
    <definedName name="Afil" localSheetId="41">'[1]7.7.6'!#REF!</definedName>
    <definedName name="Afil" localSheetId="103">'[1]7.7.6'!#REF!</definedName>
    <definedName name="Afil" localSheetId="55">'[1]7.7.6'!#REF!</definedName>
    <definedName name="Afil" localSheetId="14">'[1]7.7.6'!#REF!</definedName>
    <definedName name="Afil" localSheetId="36">'[1]7.7.6'!#REF!</definedName>
    <definedName name="Afil" localSheetId="104">'[1]7.7.6'!#REF!</definedName>
    <definedName name="Afil" localSheetId="15">'[1]7.7.6'!#REF!</definedName>
    <definedName name="Afil" localSheetId="22">'[1]7.7.6'!#REF!</definedName>
    <definedName name="Afil" localSheetId="37">'[1]7.7.6'!#REF!</definedName>
    <definedName name="Afil" localSheetId="29">'[1]7.7.6'!#REF!</definedName>
    <definedName name="Afil" localSheetId="105">'[1]7.7.6'!#REF!</definedName>
    <definedName name="Afil" localSheetId="83">'[1]7.7.6'!#REF!</definedName>
    <definedName name="Afil" localSheetId="16">'[1]7.7.6'!#REF!</definedName>
    <definedName name="Afil" localSheetId="23">'[1]7.7.6'!#REF!</definedName>
    <definedName name="Afil" localSheetId="38">'[1]7.7.6'!#REF!</definedName>
    <definedName name="Afil" localSheetId="30">'[1]7.7.6'!#REF!</definedName>
    <definedName name="Afil" localSheetId="84">'[1]7.7.6'!#REF!</definedName>
    <definedName name="Afil" localSheetId="24">'[1]7.7.6'!#REF!</definedName>
    <definedName name="Afil" localSheetId="31">'[1]7.7.6'!#REF!</definedName>
    <definedName name="Afil" localSheetId="17">'[1]7.7.6'!#REF!</definedName>
    <definedName name="Afil" localSheetId="69">'[1]7.7.6'!#REF!</definedName>
    <definedName name="Afil" localSheetId="18">'[1]7.7.6'!#REF!</definedName>
    <definedName name="Afil" localSheetId="25">'[1]7.7.6'!#REF!</definedName>
    <definedName name="Afil" localSheetId="32">'[1]7.7.6'!#REF!</definedName>
    <definedName name="Afil" localSheetId="70">'[1]7.7.6'!#REF!</definedName>
    <definedName name="Afil" localSheetId="101">'[1]7.7.6'!#REF!</definedName>
    <definedName name="Afil" localSheetId="12">'[1]7.7.6'!#REF!</definedName>
    <definedName name="Afil" localSheetId="53">'[1]7.7.6'!#REF!</definedName>
    <definedName name="Afil" localSheetId="7">'[1]7.7.6'!#REF!</definedName>
    <definedName name="Afil" localSheetId="3">'[1]7.7.6'!#REF!</definedName>
    <definedName name="Afil">'[1]7.7.6'!#REF!</definedName>
    <definedName name="Afiliacion2" localSheetId="2">'[1]7.7.6'!#REF!</definedName>
    <definedName name="Afiliacion2" localSheetId="6">'[1]7.7.6'!#REF!</definedName>
    <definedName name="Afiliacion2" localSheetId="4">'[1]7.7.6'!#REF!</definedName>
    <definedName name="Afiliacion2" localSheetId="20">'[1]7.7.6'!#REF!</definedName>
    <definedName name="Afiliacion2" localSheetId="75">'[1]7.7.6'!#REF!</definedName>
    <definedName name="Afiliacion2" localSheetId="103">'[1]7.7.6'!#REF!</definedName>
    <definedName name="Afiliacion2" localSheetId="55">'[1]7.7.6'!#REF!</definedName>
    <definedName name="Afiliacion2" localSheetId="14">'[1]7.7.6'!#REF!</definedName>
    <definedName name="Afiliacion2" localSheetId="36">'[1]7.7.6'!#REF!</definedName>
    <definedName name="Afiliacion2" localSheetId="104">'[1]7.7.6'!#REF!</definedName>
    <definedName name="Afiliacion2" localSheetId="37">'[1]7.7.6'!#REF!</definedName>
    <definedName name="Afiliacion2" localSheetId="105">'[1]7.7.6'!#REF!</definedName>
    <definedName name="Afiliacion2" localSheetId="83">'[1]7.7.6'!#REF!</definedName>
    <definedName name="Afiliacion2" localSheetId="16">'[1]7.7.6'!#REF!</definedName>
    <definedName name="Afiliacion2" localSheetId="23">'[1]7.7.6'!#REF!</definedName>
    <definedName name="Afiliacion2" localSheetId="38">'[1]7.7.6'!#REF!</definedName>
    <definedName name="Afiliacion2" localSheetId="30">'[1]7.7.6'!#REF!</definedName>
    <definedName name="Afiliacion2" localSheetId="84">'[1]7.7.6'!#REF!</definedName>
    <definedName name="Afiliacion2" localSheetId="24">'[1]7.7.6'!#REF!</definedName>
    <definedName name="Afiliacion2" localSheetId="31">'[1]7.7.6'!#REF!</definedName>
    <definedName name="Afiliacion2" localSheetId="17">'[1]7.7.6'!#REF!</definedName>
    <definedName name="Afiliacion2" localSheetId="69">'[1]7.7.6'!#REF!</definedName>
    <definedName name="Afiliacion2" localSheetId="18">'[1]7.7.6'!#REF!</definedName>
    <definedName name="Afiliacion2" localSheetId="25">'[1]7.7.6'!#REF!</definedName>
    <definedName name="Afiliacion2" localSheetId="32">'[1]7.7.6'!#REF!</definedName>
    <definedName name="Afiliacion2" localSheetId="70">'[1]7.7.6'!#REF!</definedName>
    <definedName name="Afiliacion2" localSheetId="101">'[1]7.7.6'!#REF!</definedName>
    <definedName name="Afiliacion2" localSheetId="7">'[1]7.7.6'!#REF!</definedName>
    <definedName name="Afiliacion2" localSheetId="3">'[1]7.7.6'!#REF!</definedName>
    <definedName name="Afiliacion2">'[1]7.7.6'!#REF!</definedName>
    <definedName name="AfiliadoSexo" localSheetId="2">#REF!</definedName>
    <definedName name="AfiliadoSexo" localSheetId="6">#REF!</definedName>
    <definedName name="AfiliadoSexo" localSheetId="4">#REF!</definedName>
    <definedName name="AfiliadoSexo" localSheetId="20">#REF!</definedName>
    <definedName name="AfiliadoSexo" localSheetId="36">#REF!</definedName>
    <definedName name="AfiliadoSexo" localSheetId="37">#REF!</definedName>
    <definedName name="AfiliadoSexo" localSheetId="83">#REF!</definedName>
    <definedName name="AfiliadoSexo" localSheetId="16">#REF!</definedName>
    <definedName name="AfiliadoSexo" localSheetId="23">#REF!</definedName>
    <definedName name="AfiliadoSexo" localSheetId="38">#REF!</definedName>
    <definedName name="AfiliadoSexo" localSheetId="30">#REF!</definedName>
    <definedName name="AfiliadoSexo" localSheetId="84">#REF!</definedName>
    <definedName name="AfiliadoSexo" localSheetId="24">#REF!</definedName>
    <definedName name="AfiliadoSexo" localSheetId="31">#REF!</definedName>
    <definedName name="AfiliadoSexo" localSheetId="17">#REF!</definedName>
    <definedName name="AfiliadoSexo" localSheetId="18">#REF!</definedName>
    <definedName name="AfiliadoSexo" localSheetId="25">#REF!</definedName>
    <definedName name="AfiliadoSexo" localSheetId="32">#REF!</definedName>
    <definedName name="AfiliadoSexo" localSheetId="101">#REF!</definedName>
    <definedName name="AfiliadoSexo" localSheetId="7">#REF!</definedName>
    <definedName name="AfiliadoSexo">#REF!</definedName>
    <definedName name="Analisis" localSheetId="2">'[1]7.7.6'!#REF!</definedName>
    <definedName name="Analisis" localSheetId="6">'[1]7.7.6'!#REF!</definedName>
    <definedName name="Analisis" localSheetId="4">'[1]7.7.6'!#REF!</definedName>
    <definedName name="Analisis" localSheetId="54">'[1]7.7.6'!#REF!</definedName>
    <definedName name="Analisis" localSheetId="20">'[1]7.7.6'!#REF!</definedName>
    <definedName name="Analisis" localSheetId="75">'[1]7.7.6'!#REF!</definedName>
    <definedName name="Analisis" localSheetId="103">'[1]7.7.6'!#REF!</definedName>
    <definedName name="Analisis" localSheetId="55">'[1]7.7.6'!#REF!</definedName>
    <definedName name="Analisis" localSheetId="14">'[1]7.7.6'!#REF!</definedName>
    <definedName name="Analisis" localSheetId="36">'[1]7.7.6'!#REF!</definedName>
    <definedName name="Analisis" localSheetId="104">'[1]7.7.6'!#REF!</definedName>
    <definedName name="Analisis" localSheetId="15">'[1]7.7.6'!#REF!</definedName>
    <definedName name="Analisis" localSheetId="22">'[1]7.7.6'!#REF!</definedName>
    <definedName name="Analisis" localSheetId="37">'[1]7.7.6'!#REF!</definedName>
    <definedName name="Analisis" localSheetId="29">'[1]7.7.6'!#REF!</definedName>
    <definedName name="Analisis" localSheetId="105">'[1]7.7.6'!#REF!</definedName>
    <definedName name="Analisis" localSheetId="83">'[1]7.7.6'!#REF!</definedName>
    <definedName name="Analisis" localSheetId="16">'[1]7.7.6'!#REF!</definedName>
    <definedName name="Analisis" localSheetId="23">'[1]7.7.6'!#REF!</definedName>
    <definedName name="Analisis" localSheetId="38">'[1]7.7.6'!#REF!</definedName>
    <definedName name="Analisis" localSheetId="30">'[1]7.7.6'!#REF!</definedName>
    <definedName name="Analisis" localSheetId="84">'[1]7.7.6'!#REF!</definedName>
    <definedName name="Analisis" localSheetId="24">'[1]7.7.6'!#REF!</definedName>
    <definedName name="Analisis" localSheetId="31">'[1]7.7.6'!#REF!</definedName>
    <definedName name="Analisis" localSheetId="17">'[1]7.7.6'!#REF!</definedName>
    <definedName name="Analisis" localSheetId="69">'[1]7.7.6'!#REF!</definedName>
    <definedName name="Analisis" localSheetId="18">'[1]7.7.6'!#REF!</definedName>
    <definedName name="Analisis" localSheetId="25">'[1]7.7.6'!#REF!</definedName>
    <definedName name="Analisis" localSheetId="32">'[1]7.7.6'!#REF!</definedName>
    <definedName name="Analisis" localSheetId="70">'[1]7.7.6'!#REF!</definedName>
    <definedName name="Analisis" localSheetId="101">'[1]7.7.6'!#REF!</definedName>
    <definedName name="Analisis" localSheetId="7">'[1]7.7.6'!#REF!</definedName>
    <definedName name="Analisis" localSheetId="3">'[1]7.7.6'!#REF!</definedName>
    <definedName name="Analisis">'[1]7.7.6'!#REF!</definedName>
    <definedName name="_xlnm.Print_Area" localSheetId="67">' 4.Pago Entidades'!$A$1:$G$85</definedName>
    <definedName name="_xlnm.Print_Area" localSheetId="2">' Linea de tiempo'!$A$1:$M$32</definedName>
    <definedName name="_xlnm.Print_Area" localSheetId="6">' Org. SDSS'!$A$1:$M$32</definedName>
    <definedName name="_xlnm.Print_Area" localSheetId="4">' Reg. y Seg.'!$A$1:$Q$57</definedName>
    <definedName name="_xlnm.Print_Area" localSheetId="5">' Seg. y Ben'!$A$1:$M$39</definedName>
    <definedName name="_xlnm.Print_Area" localSheetId="33">' SFS-RET'!$A$1:$M$45</definedName>
    <definedName name="_xlnm.Print_Area" localSheetId="94">'01. SOLIC_BEN_ARL'!$A$1:$J$53</definedName>
    <definedName name="_xlnm.Print_Area" localSheetId="64">'1. Anál_Ing.Eg.SVDS'!$A$1:$N$60</definedName>
    <definedName name="_xlnm.Print_Area" localSheetId="54">'1. Analisis Ing.Egr'!$A$1:$L$43</definedName>
    <definedName name="_xlnm.Print_Area" localSheetId="20">'1. Anal-SFS-RC'!$A$1:$M$65</definedName>
    <definedName name="_xlnm.Print_Area" localSheetId="27">'1. Anal-SFS-RS  '!$A$1:$P$72</definedName>
    <definedName name="_xlnm.Print_Area" localSheetId="95">'1. Def-Analisis   '!$A$1:$N$41</definedName>
    <definedName name="_xlnm.Print_Area" localSheetId="80">'1. Def-Análisis pens.'!$A$1:$L$37</definedName>
    <definedName name="_xlnm.Print_Area" localSheetId="93">'1. Pagos ARL '!$A$1:$K$63</definedName>
    <definedName name="_xlnm.Print_Area" localSheetId="13">'1. SFS'!$A$1:$K$61</definedName>
    <definedName name="_xlnm.Print_Area" localSheetId="86">'1. SRL'!$A$1:$M$49</definedName>
    <definedName name="_xlnm.Print_Area" localSheetId="75">'1. SUBSIDIO_SFS Def.'!$A$1:$P$46</definedName>
    <definedName name="_xlnm.Print_Area" localSheetId="41">'1. SVDS'!$A$1:$M$99</definedName>
    <definedName name="_xlnm.Print_Area" localSheetId="103">'1.CI'!$A$1:$K$38</definedName>
    <definedName name="_xlnm.Print_Area" localSheetId="34">'1.SFS-RET'!$A$1:$O$36</definedName>
    <definedName name="_xlnm.Print_Area" localSheetId="63">'10. Pagos.SFS Pens.'!$A$1:$N$55</definedName>
    <definedName name="_xlnm.Print_Area" localSheetId="50">'10. SVDS'!$A$1:$P$61</definedName>
    <definedName name="_xlnm.Print_Area" localSheetId="81">'2 Pensiones por año'!$A$1:$J$75</definedName>
    <definedName name="_xlnm.Print_Area" localSheetId="76">'2. Análisis'!$A$1:$L$31</definedName>
    <definedName name="_xlnm.Print_Area" localSheetId="55">'2. Ingr y egr SDSS'!$A$1:$K$74</definedName>
    <definedName name="_xlnm.Print_Area" localSheetId="65">'2. Pagos_ SVDS'!$A$1:$K$66</definedName>
    <definedName name="_xlnm.Print_Area" localSheetId="14">'2. SFS'!$A$1:$M$42</definedName>
    <definedName name="_xlnm.Print_Area" localSheetId="21">'2. SFS-RC'!$A$1:$J$60</definedName>
    <definedName name="_xlnm.Print_Area" localSheetId="36">'2. SFS-RET'!$A$1:$J$20</definedName>
    <definedName name="_xlnm.Print_Area" localSheetId="35">'2. SFS-RET.'!$A$1:$H$65</definedName>
    <definedName name="_xlnm.Print_Area" localSheetId="28">'2. SFS-RS.'!$B$1:$Q$61</definedName>
    <definedName name="_xlnm.Print_Area" localSheetId="87">'2. SRL'!$A$1:$K$34</definedName>
    <definedName name="_xlnm.Print_Area" localSheetId="42">'2. SVDS'!$A$1:$L$71</definedName>
    <definedName name="_xlnm.Print_Area" localSheetId="104">'2.CI'!$A$1:$I$34</definedName>
    <definedName name="_xlnm.Print_Area" localSheetId="96">'2.Reportes ARL'!$A$1:$N$62</definedName>
    <definedName name="_xlnm.Print_Area" localSheetId="43">'3. Afil. cotiz.'!$A$1:$N$70</definedName>
    <definedName name="_xlnm.Print_Area" localSheetId="77">'3. Benef. subsid '!$A$1:$I$37</definedName>
    <definedName name="_xlnm.Print_Area" localSheetId="66">'3. PagosXcuentas'!$A$1:$J$53</definedName>
    <definedName name="_xlnm.Print_Area" localSheetId="56">'3. Recaudo x sector'!$A$1:$G$36</definedName>
    <definedName name="_xlnm.Print_Area" localSheetId="97">'3. Reporte región'!$A$1:$R$68</definedName>
    <definedName name="_xlnm.Print_Area" localSheetId="15">'3. SFS'!$A$1:$P$43</definedName>
    <definedName name="_xlnm.Print_Area" localSheetId="22">'3. SFS-RC'!$A$1:$L$50</definedName>
    <definedName name="_xlnm.Print_Area" localSheetId="37">'3. SFS-RET'!$A$1:$K$119</definedName>
    <definedName name="_xlnm.Print_Area" localSheetId="29">'3. SFS-RS'!$B$1:$P$57</definedName>
    <definedName name="_xlnm.Print_Area" localSheetId="105">'3.CI'!$A$1:$I$47</definedName>
    <definedName name="_xlnm.Print_Area" localSheetId="82">'3.Pens.Disc. AFP'!$A$1:$M$54</definedName>
    <definedName name="_xlnm.Print_Area" localSheetId="88">'3.SRL'!$A$1:$L$41</definedName>
    <definedName name="_xlnm.Print_Area" localSheetId="57">'4. Egr.Seg'!$A$1:$L$50</definedName>
    <definedName name="_xlnm.Print_Area" localSheetId="78">'4. Monto subsid.'!$A$1:$J$42</definedName>
    <definedName name="_xlnm.Print_Area" localSheetId="83">'4. Pens. Solida'!$A$1:$M$50</definedName>
    <definedName name="_xlnm.Print_Area" localSheetId="98">'4. Reporte edad'!$A$1:$M$84</definedName>
    <definedName name="_xlnm.Print_Area" localSheetId="16">'4. SFS'!$A$1:$K$85</definedName>
    <definedName name="_xlnm.Print_Area" localSheetId="23">'4. SFS-RC'!$A$1:$L$85</definedName>
    <definedName name="_xlnm.Print_Area" localSheetId="38">'4. SFS-RET'!$A$1:$J$23</definedName>
    <definedName name="_xlnm.Print_Area" localSheetId="30">'4. SFS-RS'!$A$1:$L$119</definedName>
    <definedName name="_xlnm.Print_Area" localSheetId="44">'4. SVDS'!$A$1:$J$50</definedName>
    <definedName name="_xlnm.Print_Area" localSheetId="89">'4.SRL'!$A$1:$M$61</definedName>
    <definedName name="_xlnm.Print_Area" localSheetId="58">'5. Pagos SFS'!$A$1:$I$39</definedName>
    <definedName name="_xlnm.Print_Area" localSheetId="84">'5. Pens. Solid.dec'!$A$1:$N$37</definedName>
    <definedName name="_xlnm.Print_Area" localSheetId="99">'5. Reporte Empre.'!$A$1:$K$65</definedName>
    <definedName name="_xlnm.Print_Area" localSheetId="24">'5. SFS-RC'!$A$1:$J$46</definedName>
    <definedName name="_xlnm.Print_Area" localSheetId="31">'5. SFS-RS'!$A$1:$K$40</definedName>
    <definedName name="_xlnm.Print_Area" localSheetId="90">'5. SRL'!$A$1:$L$82</definedName>
    <definedName name="_xlnm.Print_Area" localSheetId="45">'5. SVDS'!$A$1:$G$39</definedName>
    <definedName name="_xlnm.Print_Area" localSheetId="68">'5.Patrim. fp anual'!$A$1:$K$36</definedName>
    <definedName name="_xlnm.Print_Area" localSheetId="17">'5.SFS'!$A$1:$J$46</definedName>
    <definedName name="_xlnm.Print_Area" localSheetId="69">'6. Cartera Comp.'!$A$1:$I$54</definedName>
    <definedName name="_xlnm.Print_Area" localSheetId="100">'6. Reporte Sexo'!$A$1:$O$65</definedName>
    <definedName name="_xlnm.Print_Area" localSheetId="18">'6. SFS'!$A$1:$J$49</definedName>
    <definedName name="_xlnm.Print_Area" localSheetId="25">'6. SFS-RC'!$A$1:$K$49</definedName>
    <definedName name="_xlnm.Print_Area" localSheetId="32">'6. SFS-RS'!$A$1:$K$124</definedName>
    <definedName name="_xlnm.Print_Area" localSheetId="91">'6. SRL'!$A$1:$L$82</definedName>
    <definedName name="_xlnm.Print_Area" localSheetId="46">'6. SVDS'!$A$1:$S$80</definedName>
    <definedName name="_xlnm.Print_Area" localSheetId="59">'6.Pagos x ARS'!$A$1:$H$75</definedName>
    <definedName name="_xlnm.Print_Area" localSheetId="70">'7. Cartera de inv fp'!$A$1:$I$61</definedName>
    <definedName name="_xlnm.Print_Area" localSheetId="101">'7. Reporte Provincia'!$A$1:$J$81</definedName>
    <definedName name="_xlnm.Print_Area" localSheetId="47">'7. SVDS'!$A$1:$Q$54</definedName>
    <definedName name="_xlnm.Print_Area" localSheetId="60">'7.INV_SFS x Entidad'!$A$1:$G$46</definedName>
    <definedName name="_xlnm.Print_Area" localSheetId="71">'8. Rent. nominal'!$A$1:$I$85</definedName>
    <definedName name="_xlnm.Print_Area" localSheetId="48">'8. SVDS'!$A$1:$S$70</definedName>
    <definedName name="_xlnm.Print_Area" localSheetId="61">'8.INV_SFS x cuentas'!$A$1:$J$58</definedName>
    <definedName name="_xlnm.Print_Area" localSheetId="62">'9.Aport. Gob. y Pagos RS'!$A$1:$N$70</definedName>
    <definedName name="_xlnm.Print_Area" localSheetId="72">'9.Rentab.Real'!$A$1:$V$77</definedName>
    <definedName name="_xlnm.Print_Area" localSheetId="49">'9.SVDS'!$A$1:$O$57</definedName>
    <definedName name="_xlnm.Print_Area" localSheetId="8">'a) Artículos'!$A$1:$M$43</definedName>
    <definedName name="_xlnm.Print_Area" localSheetId="52">'a.Definición Ing.Gastos'!$A$1:$P$67</definedName>
    <definedName name="_xlnm.Print_Area" localSheetId="12">'Analísis SFS'!$A$1:$O$62</definedName>
    <definedName name="_xlnm.Print_Area" localSheetId="9">'b) Artículos'!$A$1:$K$43</definedName>
    <definedName name="_xlnm.Print_Area" localSheetId="53">'b.Definición Ing.Gastos'!$A$1:$M$35</definedName>
    <definedName name="_xlnm.Print_Area" localSheetId="102">CI!$A$1:$J$53</definedName>
    <definedName name="_xlnm.Print_Area" localSheetId="1">Contenido!$A$1:$A$138</definedName>
    <definedName name="_xlnm.Print_Area" localSheetId="40">Def_SVDS!$A$1:$M$46</definedName>
    <definedName name="_xlnm.Print_Area" localSheetId="7">Gobernanza!$A$1:$M$32</definedName>
    <definedName name="_xlnm.Print_Area" localSheetId="51">'ING._ EGR'!$A$1:$L$56</definedName>
    <definedName name="_xlnm.Print_Area" localSheetId="79">PENSIONES_SVDS!$A$1:$I$56</definedName>
    <definedName name="_xlnm.Print_Area" localSheetId="11">'Portada SFS'!$A$1:$M$72</definedName>
    <definedName name="_xlnm.Print_Area" localSheetId="0">'Present. '!$A$1:$K$105</definedName>
    <definedName name="_xlnm.Print_Area" localSheetId="3">'Resumen '!$A$1:$M$268</definedName>
    <definedName name="_xlnm.Print_Area" localSheetId="10">SDSS!$A$1:$J$62</definedName>
    <definedName name="_xlnm.Print_Area" localSheetId="19">'SFS-RC'!$A$1:$K$45</definedName>
    <definedName name="_xlnm.Print_Area" localSheetId="26">'SFS-RS'!$A$1:$M$39</definedName>
    <definedName name="_xlnm.Print_Area" localSheetId="85">SRL!$A$1:$L$34</definedName>
    <definedName name="_xlnm.Print_Area" localSheetId="92">SRL.Pagos!$A$1:$I$20</definedName>
    <definedName name="_xlnm.Print_Area" localSheetId="39">SVDS!$A$1:$P$53</definedName>
    <definedName name="_xlnm.Print_Area" localSheetId="74">'V.1.1 SUBSIDIO_SFS'!$A$1:$P$42</definedName>
    <definedName name="_xlnm.Print_Area" localSheetId="73">V.BENEFICIOS!$A$1:$L$34</definedName>
    <definedName name="Área_de_impresión1">'[1]7.7.6'!$A$1:$AQ$58</definedName>
    <definedName name="Área_de_impresión2" localSheetId="67">'[1]7.7.6'!#REF!</definedName>
    <definedName name="Área_de_impresión2" localSheetId="2">'[1]7.7.6'!#REF!</definedName>
    <definedName name="Área_de_impresión2" localSheetId="6">'[1]7.7.6'!#REF!</definedName>
    <definedName name="Área_de_impresión2" localSheetId="4">'[1]7.7.6'!#REF!</definedName>
    <definedName name="Área_de_impresión2" localSheetId="94">'[1]7.7.6'!#REF!</definedName>
    <definedName name="Área_de_impresión2" localSheetId="54">'[1]7.7.6'!#REF!</definedName>
    <definedName name="Área_de_impresión2" localSheetId="20">'[1]7.7.6'!#REF!</definedName>
    <definedName name="Área_de_impresión2" localSheetId="86">'[1]7.7.6'!#REF!</definedName>
    <definedName name="Área_de_impresión2" localSheetId="75">'[1]7.7.6'!#REF!</definedName>
    <definedName name="Área_de_impresión2" localSheetId="41">'[1]7.7.6'!#REF!</definedName>
    <definedName name="Área_de_impresión2" localSheetId="103">'[1]7.7.6'!#REF!</definedName>
    <definedName name="Área_de_impresión2" localSheetId="55">'[1]7.7.6'!#REF!</definedName>
    <definedName name="Área_de_impresión2" localSheetId="14">'[1]7.7.6'!#REF!</definedName>
    <definedName name="Área_de_impresión2" localSheetId="36">'[1]7.7.6'!#REF!</definedName>
    <definedName name="Área_de_impresión2" localSheetId="87">'[1]7.7.6'!#REF!</definedName>
    <definedName name="Área_de_impresión2" localSheetId="104">'[1]7.7.6'!#REF!</definedName>
    <definedName name="Área_de_impresión2" localSheetId="15">'[1]7.7.6'!#REF!</definedName>
    <definedName name="Área_de_impresión2" localSheetId="22">'[1]7.7.6'!#REF!</definedName>
    <definedName name="Área_de_impresión2" localSheetId="37">'[1]7.7.6'!#REF!</definedName>
    <definedName name="Área_de_impresión2" localSheetId="29">'[1]7.7.6'!#REF!</definedName>
    <definedName name="Área_de_impresión2" localSheetId="105">'[1]7.7.6'!#REF!</definedName>
    <definedName name="Área_de_impresión2" localSheetId="83">'[1]7.7.6'!#REF!</definedName>
    <definedName name="Área_de_impresión2" localSheetId="16">'[1]7.7.6'!#REF!</definedName>
    <definedName name="Área_de_impresión2" localSheetId="23">'[1]7.7.6'!#REF!</definedName>
    <definedName name="Área_de_impresión2" localSheetId="38">'[1]7.7.6'!#REF!</definedName>
    <definedName name="Área_de_impresión2" localSheetId="30">'[1]7.7.6'!#REF!</definedName>
    <definedName name="Área_de_impresión2" localSheetId="84">'[1]7.7.6'!#REF!</definedName>
    <definedName name="Área_de_impresión2" localSheetId="24">'[1]7.7.6'!#REF!</definedName>
    <definedName name="Área_de_impresión2" localSheetId="31">'[1]7.7.6'!#REF!</definedName>
    <definedName name="Área_de_impresión2" localSheetId="17">'[1]7.7.6'!#REF!</definedName>
    <definedName name="Área_de_impresión2" localSheetId="69">'[1]7.7.6'!#REF!</definedName>
    <definedName name="Área_de_impresión2" localSheetId="18">'[1]7.7.6'!#REF!</definedName>
    <definedName name="Área_de_impresión2" localSheetId="25">'[1]7.7.6'!#REF!</definedName>
    <definedName name="Área_de_impresión2" localSheetId="32">'[1]7.7.6'!#REF!</definedName>
    <definedName name="Área_de_impresión2" localSheetId="70">'[1]7.7.6'!#REF!</definedName>
    <definedName name="Área_de_impresión2" localSheetId="101">'[1]7.7.6'!#REF!</definedName>
    <definedName name="Área_de_impresión2" localSheetId="52">'[1]7.7.6'!#REF!</definedName>
    <definedName name="Área_de_impresión2" localSheetId="12">'[1]7.7.6'!#REF!</definedName>
    <definedName name="Área_de_impresión2" localSheetId="53">'[1]7.7.6'!#REF!</definedName>
    <definedName name="Área_de_impresión2" localSheetId="40">'[1]7.7.6'!#REF!</definedName>
    <definedName name="Área_de_impresión2" localSheetId="7">'[1]7.7.6'!#REF!</definedName>
    <definedName name="Área_de_impresión2" localSheetId="51">'[1]7.7.6'!#REF!</definedName>
    <definedName name="Área_de_impresión2" localSheetId="79">'[1]7.7.6'!#REF!</definedName>
    <definedName name="Área_de_impresión2" localSheetId="3">'[1]7.7.6'!#REF!</definedName>
    <definedName name="Área_de_impresión2" localSheetId="74">'[1]7.7.6'!#REF!</definedName>
    <definedName name="Área_de_impresión2" localSheetId="73">'[1]7.7.6'!#REF!</definedName>
    <definedName name="Área_de_impresión2">'[1]7.7.6'!#REF!</definedName>
    <definedName name="Author" hidden="1">"Andoni Rdgz Elcano www.TodoExcel.com"</definedName>
    <definedName name="BEN" localSheetId="2">'[1]7.7.6'!#REF!</definedName>
    <definedName name="BEN" localSheetId="6">'[1]7.7.6'!#REF!</definedName>
    <definedName name="BEN" localSheetId="4">'[1]7.7.6'!#REF!</definedName>
    <definedName name="BEN" localSheetId="54">'[1]7.7.6'!#REF!</definedName>
    <definedName name="BEN" localSheetId="20">'[1]7.7.6'!#REF!</definedName>
    <definedName name="BEN" localSheetId="75">'[1]7.7.6'!#REF!</definedName>
    <definedName name="BEN" localSheetId="41">'[1]7.7.6'!#REF!</definedName>
    <definedName name="BEN" localSheetId="103">'[1]7.7.6'!#REF!</definedName>
    <definedName name="BEN" localSheetId="55">'[1]7.7.6'!#REF!</definedName>
    <definedName name="BEN" localSheetId="14">'[1]7.7.6'!#REF!</definedName>
    <definedName name="BEN" localSheetId="36">'[1]7.7.6'!#REF!</definedName>
    <definedName name="BEN" localSheetId="104">'[1]7.7.6'!#REF!</definedName>
    <definedName name="BEN" localSheetId="15">'[1]7.7.6'!#REF!</definedName>
    <definedName name="BEN" localSheetId="22">'[1]7.7.6'!#REF!</definedName>
    <definedName name="BEN" localSheetId="37">'[1]7.7.6'!#REF!</definedName>
    <definedName name="BEN" localSheetId="29">'[1]7.7.6'!#REF!</definedName>
    <definedName name="BEN" localSheetId="105">'[1]7.7.6'!#REF!</definedName>
    <definedName name="BEN" localSheetId="83">'[1]7.7.6'!#REF!</definedName>
    <definedName name="BEN" localSheetId="16">'[1]7.7.6'!#REF!</definedName>
    <definedName name="BEN" localSheetId="23">'[1]7.7.6'!#REF!</definedName>
    <definedName name="BEN" localSheetId="38">'[1]7.7.6'!#REF!</definedName>
    <definedName name="BEN" localSheetId="30">'[1]7.7.6'!#REF!</definedName>
    <definedName name="BEN" localSheetId="84">'[1]7.7.6'!#REF!</definedName>
    <definedName name="BEN" localSheetId="24">'[1]7.7.6'!#REF!</definedName>
    <definedName name="BEN" localSheetId="31">'[1]7.7.6'!#REF!</definedName>
    <definedName name="BEN" localSheetId="17">'[1]7.7.6'!#REF!</definedName>
    <definedName name="BEN" localSheetId="69">'[1]7.7.6'!#REF!</definedName>
    <definedName name="BEN" localSheetId="18">'[1]7.7.6'!#REF!</definedName>
    <definedName name="BEN" localSheetId="25">'[1]7.7.6'!#REF!</definedName>
    <definedName name="BEN" localSheetId="32">'[1]7.7.6'!#REF!</definedName>
    <definedName name="BEN" localSheetId="70">'[1]7.7.6'!#REF!</definedName>
    <definedName name="BEN" localSheetId="101">'[1]7.7.6'!#REF!</definedName>
    <definedName name="BEN" localSheetId="12">'[1]7.7.6'!#REF!</definedName>
    <definedName name="BEN" localSheetId="53">'[1]7.7.6'!#REF!</definedName>
    <definedName name="BEN" localSheetId="7">'[1]7.7.6'!#REF!</definedName>
    <definedName name="BEN" localSheetId="3">'[1]7.7.6'!#REF!</definedName>
    <definedName name="BEN">'[1]7.7.6'!#REF!</definedName>
    <definedName name="Beneficios" localSheetId="2">'[1]7.7.6'!#REF!</definedName>
    <definedName name="Beneficios" localSheetId="6">'[1]7.7.6'!#REF!</definedName>
    <definedName name="Beneficios" localSheetId="4">'[1]7.7.6'!#REF!</definedName>
    <definedName name="Beneficios" localSheetId="94">'[1]7.7.6'!#REF!</definedName>
    <definedName name="Beneficios" localSheetId="54">'[1]7.7.6'!#REF!</definedName>
    <definedName name="Beneficios" localSheetId="20">'[1]7.7.6'!#REF!</definedName>
    <definedName name="Beneficios" localSheetId="75">'[1]7.7.6'!#REF!</definedName>
    <definedName name="Beneficios" localSheetId="41">'[1]7.7.6'!#REF!</definedName>
    <definedName name="Beneficios" localSheetId="103">'[1]7.7.6'!#REF!</definedName>
    <definedName name="Beneficios" localSheetId="55">'[1]7.7.6'!#REF!</definedName>
    <definedName name="Beneficios" localSheetId="14">'[1]7.7.6'!#REF!</definedName>
    <definedName name="Beneficios" localSheetId="36">'[1]7.7.6'!#REF!</definedName>
    <definedName name="Beneficios" localSheetId="104">'[1]7.7.6'!#REF!</definedName>
    <definedName name="Beneficios" localSheetId="15">'[1]7.7.6'!#REF!</definedName>
    <definedName name="Beneficios" localSheetId="22">'[1]7.7.6'!#REF!</definedName>
    <definedName name="Beneficios" localSheetId="37">'[1]7.7.6'!#REF!</definedName>
    <definedName name="Beneficios" localSheetId="29">'[1]7.7.6'!#REF!</definedName>
    <definedName name="Beneficios" localSheetId="105">'[1]7.7.6'!#REF!</definedName>
    <definedName name="Beneficios" localSheetId="83">'[1]7.7.6'!#REF!</definedName>
    <definedName name="Beneficios" localSheetId="16">'[1]7.7.6'!#REF!</definedName>
    <definedName name="Beneficios" localSheetId="23">'[1]7.7.6'!#REF!</definedName>
    <definedName name="Beneficios" localSheetId="38">'[1]7.7.6'!#REF!</definedName>
    <definedName name="Beneficios" localSheetId="30">'[1]7.7.6'!#REF!</definedName>
    <definedName name="Beneficios" localSheetId="84">'[1]7.7.6'!#REF!</definedName>
    <definedName name="Beneficios" localSheetId="24">'[1]7.7.6'!#REF!</definedName>
    <definedName name="Beneficios" localSheetId="31">'[1]7.7.6'!#REF!</definedName>
    <definedName name="Beneficios" localSheetId="17">'[1]7.7.6'!#REF!</definedName>
    <definedName name="Beneficios" localSheetId="69">'[1]7.7.6'!#REF!</definedName>
    <definedName name="Beneficios" localSheetId="18">'[1]7.7.6'!#REF!</definedName>
    <definedName name="Beneficios" localSheetId="25">'[1]7.7.6'!#REF!</definedName>
    <definedName name="Beneficios" localSheetId="32">'[1]7.7.6'!#REF!</definedName>
    <definedName name="Beneficios" localSheetId="70">'[1]7.7.6'!#REF!</definedName>
    <definedName name="Beneficios" localSheetId="101">'[1]7.7.6'!#REF!</definedName>
    <definedName name="Beneficios" localSheetId="52">'[1]7.7.6'!#REF!</definedName>
    <definedName name="Beneficios" localSheetId="12">'[1]7.7.6'!#REF!</definedName>
    <definedName name="Beneficios" localSheetId="53">'[1]7.7.6'!#REF!</definedName>
    <definedName name="Beneficios" localSheetId="7">'[1]7.7.6'!#REF!</definedName>
    <definedName name="Beneficios" localSheetId="79">'[1]7.7.6'!#REF!</definedName>
    <definedName name="Beneficios" localSheetId="3">'[1]7.7.6'!#REF!</definedName>
    <definedName name="Beneficios" localSheetId="74">'[1]7.7.6'!#REF!</definedName>
    <definedName name="Beneficios">'[1]7.7.6'!#REF!</definedName>
    <definedName name="Calculos.SVDS" localSheetId="2">'[1]7.7.6'!#REF!</definedName>
    <definedName name="Calculos.SVDS" localSheetId="6">'[1]7.7.6'!#REF!</definedName>
    <definedName name="Calculos.SVDS" localSheetId="4">'[1]7.7.6'!#REF!</definedName>
    <definedName name="Calculos.SVDS" localSheetId="20">'[1]7.7.6'!#REF!</definedName>
    <definedName name="Calculos.SVDS" localSheetId="14">'[1]7.7.6'!#REF!</definedName>
    <definedName name="Calculos.SVDS" localSheetId="36">'[1]7.7.6'!#REF!</definedName>
    <definedName name="Calculos.SVDS" localSheetId="37">'[1]7.7.6'!#REF!</definedName>
    <definedName name="Calculos.SVDS" localSheetId="83">'[1]7.7.6'!#REF!</definedName>
    <definedName name="Calculos.SVDS" localSheetId="16">'[1]7.7.6'!#REF!</definedName>
    <definedName name="Calculos.SVDS" localSheetId="23">'[1]7.7.6'!#REF!</definedName>
    <definedName name="Calculos.SVDS" localSheetId="38">'[1]7.7.6'!#REF!</definedName>
    <definedName name="Calculos.SVDS" localSheetId="30">'[1]7.7.6'!#REF!</definedName>
    <definedName name="Calculos.SVDS" localSheetId="84">'[1]7.7.6'!#REF!</definedName>
    <definedName name="Calculos.SVDS" localSheetId="24">'[1]7.7.6'!#REF!</definedName>
    <definedName name="Calculos.SVDS" localSheetId="31">'[1]7.7.6'!#REF!</definedName>
    <definedName name="Calculos.SVDS" localSheetId="17">'[1]7.7.6'!#REF!</definedName>
    <definedName name="Calculos.SVDS" localSheetId="69">'[1]7.7.6'!#REF!</definedName>
    <definedName name="Calculos.SVDS" localSheetId="18">'[1]7.7.6'!#REF!</definedName>
    <definedName name="Calculos.SVDS" localSheetId="25">'[1]7.7.6'!#REF!</definedName>
    <definedName name="Calculos.SVDS" localSheetId="32">'[1]7.7.6'!#REF!</definedName>
    <definedName name="Calculos.SVDS" localSheetId="70">'[1]7.7.6'!#REF!</definedName>
    <definedName name="Calculos.SVDS" localSheetId="101">'[1]7.7.6'!#REF!</definedName>
    <definedName name="Calculos.SVDS" localSheetId="7">'[1]7.7.6'!#REF!</definedName>
    <definedName name="Calculos.SVDS" localSheetId="3">'[1]7.7.6'!#REF!</definedName>
    <definedName name="Calculos.SVDS">'[1]7.7.6'!#REF!</definedName>
    <definedName name="CCI">'[1]7.7.6'!$A$1:$R$57</definedName>
    <definedName name="CompCartraEntid" localSheetId="2">'[1]7.7.6'!#REF!</definedName>
    <definedName name="CompCartraEntid" localSheetId="6">'[1]7.7.6'!#REF!</definedName>
    <definedName name="CompCartraEntid" localSheetId="4">'[1]7.7.6'!#REF!</definedName>
    <definedName name="CompCartraEntid" localSheetId="20">'[1]7.7.6'!#REF!</definedName>
    <definedName name="CompCartraEntid" localSheetId="103">'[1]7.7.6'!#REF!</definedName>
    <definedName name="CompCartraEntid" localSheetId="55">'[1]7.7.6'!#REF!</definedName>
    <definedName name="CompCartraEntid" localSheetId="14">'[1]7.7.6'!#REF!</definedName>
    <definedName name="CompCartraEntid" localSheetId="36">'[1]7.7.6'!#REF!</definedName>
    <definedName name="CompCartraEntid" localSheetId="104">'[1]7.7.6'!#REF!</definedName>
    <definedName name="CompCartraEntid" localSheetId="37">'[1]7.7.6'!#REF!</definedName>
    <definedName name="CompCartraEntid" localSheetId="105">'[1]7.7.6'!#REF!</definedName>
    <definedName name="CompCartraEntid" localSheetId="83">'[1]7.7.6'!#REF!</definedName>
    <definedName name="CompCartraEntid" localSheetId="16">'[1]7.7.6'!#REF!</definedName>
    <definedName name="CompCartraEntid" localSheetId="23">'[1]7.7.6'!#REF!</definedName>
    <definedName name="CompCartraEntid" localSheetId="38">'[1]7.7.6'!#REF!</definedName>
    <definedName name="CompCartraEntid" localSheetId="30">'[1]7.7.6'!#REF!</definedName>
    <definedName name="CompCartraEntid" localSheetId="84">'[1]7.7.6'!#REF!</definedName>
    <definedName name="CompCartraEntid" localSheetId="24">'[1]7.7.6'!#REF!</definedName>
    <definedName name="CompCartraEntid" localSheetId="31">'[1]7.7.6'!#REF!</definedName>
    <definedName name="CompCartraEntid" localSheetId="17">'[1]7.7.6'!#REF!</definedName>
    <definedName name="CompCartraEntid" localSheetId="69">'[1]7.7.6'!#REF!</definedName>
    <definedName name="CompCartraEntid" localSheetId="18">'[1]7.7.6'!#REF!</definedName>
    <definedName name="CompCartraEntid" localSheetId="25">'[1]7.7.6'!#REF!</definedName>
    <definedName name="CompCartraEntid" localSheetId="32">'[1]7.7.6'!#REF!</definedName>
    <definedName name="CompCartraEntid" localSheetId="70">'[1]7.7.6'!#REF!</definedName>
    <definedName name="CompCartraEntid" localSheetId="101">'[1]7.7.6'!#REF!</definedName>
    <definedName name="CompCartraEntid" localSheetId="7">'[1]7.7.6'!#REF!</definedName>
    <definedName name="CompCartraEntid" localSheetId="3">'[1]7.7.6'!#REF!</definedName>
    <definedName name="CompCartraEntid">'[1]7.7.6'!#REF!</definedName>
    <definedName name="Compl">'[1]7.7.6'!$AA$1:$AJ$57</definedName>
    <definedName name="cono" localSheetId="2">#REF!</definedName>
    <definedName name="cono" localSheetId="6">#REF!</definedName>
    <definedName name="cono" localSheetId="4">#REF!</definedName>
    <definedName name="cono" localSheetId="20">#REF!</definedName>
    <definedName name="cono" localSheetId="14">#REF!</definedName>
    <definedName name="cono" localSheetId="36">#REF!</definedName>
    <definedName name="cono" localSheetId="37">#REF!</definedName>
    <definedName name="cono" localSheetId="83">#REF!</definedName>
    <definedName name="cono" localSheetId="16">#REF!</definedName>
    <definedName name="cono" localSheetId="23">#REF!</definedName>
    <definedName name="cono" localSheetId="38">#REF!</definedName>
    <definedName name="cono" localSheetId="30">#REF!</definedName>
    <definedName name="cono" localSheetId="84">#REF!</definedName>
    <definedName name="cono" localSheetId="24">#REF!</definedName>
    <definedName name="cono" localSheetId="31">#REF!</definedName>
    <definedName name="cono" localSheetId="17">#REF!</definedName>
    <definedName name="cono" localSheetId="69">#REF!</definedName>
    <definedName name="cono" localSheetId="18">#REF!</definedName>
    <definedName name="cono" localSheetId="25">#REF!</definedName>
    <definedName name="cono" localSheetId="32">#REF!</definedName>
    <definedName name="cono" localSheetId="70">#REF!</definedName>
    <definedName name="cono" localSheetId="101">#REF!</definedName>
    <definedName name="cono" localSheetId="7">#REF!</definedName>
    <definedName name="cono" localSheetId="3">#REF!</definedName>
    <definedName name="cono">#REF!</definedName>
    <definedName name="cualquiercosa" localSheetId="2">'[1]7.7.6'!#REF!</definedName>
    <definedName name="cualquiercosa" localSheetId="6">'[1]7.7.6'!#REF!</definedName>
    <definedName name="cualquiercosa" localSheetId="4">'[1]7.7.6'!#REF!</definedName>
    <definedName name="cualquiercosa" localSheetId="20">'[1]7.7.6'!#REF!</definedName>
    <definedName name="cualquiercosa" localSheetId="103">'[1]7.7.6'!#REF!</definedName>
    <definedName name="cualquiercosa" localSheetId="55">'[1]7.7.6'!#REF!</definedName>
    <definedName name="cualquiercosa" localSheetId="14">'[1]7.7.6'!#REF!</definedName>
    <definedName name="cualquiercosa" localSheetId="36">'[1]7.7.6'!#REF!</definedName>
    <definedName name="cualquiercosa" localSheetId="104">'[1]7.7.6'!#REF!</definedName>
    <definedName name="cualquiercosa" localSheetId="37">'[1]7.7.6'!#REF!</definedName>
    <definedName name="cualquiercosa" localSheetId="105">'[1]7.7.6'!#REF!</definedName>
    <definedName name="cualquiercosa" localSheetId="83">'[1]7.7.6'!#REF!</definedName>
    <definedName name="cualquiercosa" localSheetId="16">'[1]7.7.6'!#REF!</definedName>
    <definedName name="cualquiercosa" localSheetId="23">'[1]7.7.6'!#REF!</definedName>
    <definedName name="cualquiercosa" localSheetId="38">'[1]7.7.6'!#REF!</definedName>
    <definedName name="cualquiercosa" localSheetId="30">'[1]7.7.6'!#REF!</definedName>
    <definedName name="cualquiercosa" localSheetId="84">'[1]7.7.6'!#REF!</definedName>
    <definedName name="cualquiercosa" localSheetId="24">'[1]7.7.6'!#REF!</definedName>
    <definedName name="cualquiercosa" localSheetId="31">'[1]7.7.6'!#REF!</definedName>
    <definedName name="cualquiercosa" localSheetId="17">'[1]7.7.6'!#REF!</definedName>
    <definedName name="cualquiercosa" localSheetId="69">'[1]7.7.6'!#REF!</definedName>
    <definedName name="cualquiercosa" localSheetId="18">'[1]7.7.6'!#REF!</definedName>
    <definedName name="cualquiercosa" localSheetId="25">'[1]7.7.6'!#REF!</definedName>
    <definedName name="cualquiercosa" localSheetId="32">'[1]7.7.6'!#REF!</definedName>
    <definedName name="cualquiercosa" localSheetId="101">'[1]7.7.6'!#REF!</definedName>
    <definedName name="cualquiercosa" localSheetId="7">'[1]7.7.6'!#REF!</definedName>
    <definedName name="cualquiercosa" localSheetId="3">'[1]7.7.6'!#REF!</definedName>
    <definedName name="cualquiercosa">'[1]7.7.6'!#REF!</definedName>
    <definedName name="cualquiercosa3" localSheetId="2">'[1]7.7.6'!#REF!</definedName>
    <definedName name="cualquiercosa3" localSheetId="6">'[1]7.7.6'!#REF!</definedName>
    <definedName name="cualquiercosa3" localSheetId="4">'[1]7.7.6'!#REF!</definedName>
    <definedName name="cualquiercosa3" localSheetId="20">'[1]7.7.6'!#REF!</definedName>
    <definedName name="cualquiercosa3" localSheetId="103">'[1]7.7.6'!#REF!</definedName>
    <definedName name="cualquiercosa3" localSheetId="55">'[1]7.7.6'!#REF!</definedName>
    <definedName name="cualquiercosa3" localSheetId="14">'[1]7.7.6'!#REF!</definedName>
    <definedName name="cualquiercosa3" localSheetId="36">'[1]7.7.6'!#REF!</definedName>
    <definedName name="cualquiercosa3" localSheetId="104">'[1]7.7.6'!#REF!</definedName>
    <definedName name="cualquiercosa3" localSheetId="37">'[1]7.7.6'!#REF!</definedName>
    <definedName name="cualquiercosa3" localSheetId="105">'[1]7.7.6'!#REF!</definedName>
    <definedName name="cualquiercosa3" localSheetId="83">'[1]7.7.6'!#REF!</definedName>
    <definedName name="cualquiercosa3" localSheetId="16">'[1]7.7.6'!#REF!</definedName>
    <definedName name="cualquiercosa3" localSheetId="23">'[1]7.7.6'!#REF!</definedName>
    <definedName name="cualquiercosa3" localSheetId="38">'[1]7.7.6'!#REF!</definedName>
    <definedName name="cualquiercosa3" localSheetId="30">'[1]7.7.6'!#REF!</definedName>
    <definedName name="cualquiercosa3" localSheetId="84">'[1]7.7.6'!#REF!</definedName>
    <definedName name="cualquiercosa3" localSheetId="24">'[1]7.7.6'!#REF!</definedName>
    <definedName name="cualquiercosa3" localSheetId="31">'[1]7.7.6'!#REF!</definedName>
    <definedName name="cualquiercosa3" localSheetId="17">'[1]7.7.6'!#REF!</definedName>
    <definedName name="cualquiercosa3" localSheetId="69">'[1]7.7.6'!#REF!</definedName>
    <definedName name="cualquiercosa3" localSheetId="18">'[1]7.7.6'!#REF!</definedName>
    <definedName name="cualquiercosa3" localSheetId="25">'[1]7.7.6'!#REF!</definedName>
    <definedName name="cualquiercosa3" localSheetId="32">'[1]7.7.6'!#REF!</definedName>
    <definedName name="cualquiercosa3" localSheetId="101">'[1]7.7.6'!#REF!</definedName>
    <definedName name="cualquiercosa3" localSheetId="7">'[1]7.7.6'!#REF!</definedName>
    <definedName name="cualquiercosa3" localSheetId="3">'[1]7.7.6'!#REF!</definedName>
    <definedName name="cualquiercosa3">'[1]7.7.6'!#REF!</definedName>
    <definedName name="cualquiercosa5" localSheetId="2">'[1]7.7.6'!#REF!</definedName>
    <definedName name="cualquiercosa5" localSheetId="6">'[1]7.7.6'!#REF!</definedName>
    <definedName name="cualquiercosa5" localSheetId="4">'[1]7.7.6'!#REF!</definedName>
    <definedName name="cualquiercosa5" localSheetId="20">'[1]7.7.6'!#REF!</definedName>
    <definedName name="cualquiercosa5" localSheetId="103">'[1]7.7.6'!#REF!</definedName>
    <definedName name="cualquiercosa5" localSheetId="55">'[1]7.7.6'!#REF!</definedName>
    <definedName name="cualquiercosa5" localSheetId="14">'[1]7.7.6'!#REF!</definedName>
    <definedName name="cualquiercosa5" localSheetId="36">'[1]7.7.6'!#REF!</definedName>
    <definedName name="cualquiercosa5" localSheetId="104">'[1]7.7.6'!#REF!</definedName>
    <definedName name="cualquiercosa5" localSheetId="37">'[1]7.7.6'!#REF!</definedName>
    <definedName name="cualquiercosa5" localSheetId="105">'[1]7.7.6'!#REF!</definedName>
    <definedName name="cualquiercosa5" localSheetId="83">'[1]7.7.6'!#REF!</definedName>
    <definedName name="cualquiercosa5" localSheetId="16">'[1]7.7.6'!#REF!</definedName>
    <definedName name="cualquiercosa5" localSheetId="23">'[1]7.7.6'!#REF!</definedName>
    <definedName name="cualquiercosa5" localSheetId="38">'[1]7.7.6'!#REF!</definedName>
    <definedName name="cualquiercosa5" localSheetId="30">'[1]7.7.6'!#REF!</definedName>
    <definedName name="cualquiercosa5" localSheetId="84">'[1]7.7.6'!#REF!</definedName>
    <definedName name="cualquiercosa5" localSheetId="24">'[1]7.7.6'!#REF!</definedName>
    <definedName name="cualquiercosa5" localSheetId="31">'[1]7.7.6'!#REF!</definedName>
    <definedName name="cualquiercosa5" localSheetId="17">'[1]7.7.6'!#REF!</definedName>
    <definedName name="cualquiercosa5" localSheetId="69">'[1]7.7.6'!#REF!</definedName>
    <definedName name="cualquiercosa5" localSheetId="18">'[1]7.7.6'!#REF!</definedName>
    <definedName name="cualquiercosa5" localSheetId="25">'[1]7.7.6'!#REF!</definedName>
    <definedName name="cualquiercosa5" localSheetId="32">'[1]7.7.6'!#REF!</definedName>
    <definedName name="cualquiercosa5" localSheetId="101">'[1]7.7.6'!#REF!</definedName>
    <definedName name="cualquiercosa5" localSheetId="7">'[1]7.7.6'!#REF!</definedName>
    <definedName name="cualquiercosa5" localSheetId="3">'[1]7.7.6'!#REF!</definedName>
    <definedName name="cualquiercosa5">'[1]7.7.6'!#REF!</definedName>
    <definedName name="cualquiercosa6" localSheetId="2">'[1]7.7.6'!#REF!</definedName>
    <definedName name="cualquiercosa6" localSheetId="6">'[1]7.7.6'!#REF!</definedName>
    <definedName name="cualquiercosa6" localSheetId="4">'[1]7.7.6'!#REF!</definedName>
    <definedName name="cualquiercosa6" localSheetId="20">'[1]7.7.6'!#REF!</definedName>
    <definedName name="cualquiercosa6" localSheetId="103">'[1]7.7.6'!#REF!</definedName>
    <definedName name="cualquiercosa6" localSheetId="55">'[1]7.7.6'!#REF!</definedName>
    <definedName name="cualquiercosa6" localSheetId="14">'[1]7.7.6'!#REF!</definedName>
    <definedName name="cualquiercosa6" localSheetId="36">'[1]7.7.6'!#REF!</definedName>
    <definedName name="cualquiercosa6" localSheetId="104">'[1]7.7.6'!#REF!</definedName>
    <definedName name="cualquiercosa6" localSheetId="37">'[1]7.7.6'!#REF!</definedName>
    <definedName name="cualquiercosa6" localSheetId="105">'[1]7.7.6'!#REF!</definedName>
    <definedName name="cualquiercosa6" localSheetId="83">'[1]7.7.6'!#REF!</definedName>
    <definedName name="cualquiercosa6" localSheetId="16">'[1]7.7.6'!#REF!</definedName>
    <definedName name="cualquiercosa6" localSheetId="23">'[1]7.7.6'!#REF!</definedName>
    <definedName name="cualquiercosa6" localSheetId="38">'[1]7.7.6'!#REF!</definedName>
    <definedName name="cualquiercosa6" localSheetId="30">'[1]7.7.6'!#REF!</definedName>
    <definedName name="cualquiercosa6" localSheetId="84">'[1]7.7.6'!#REF!</definedName>
    <definedName name="cualquiercosa6" localSheetId="24">'[1]7.7.6'!#REF!</definedName>
    <definedName name="cualquiercosa6" localSheetId="31">'[1]7.7.6'!#REF!</definedName>
    <definedName name="cualquiercosa6" localSheetId="17">'[1]7.7.6'!#REF!</definedName>
    <definedName name="cualquiercosa6" localSheetId="69">'[1]7.7.6'!#REF!</definedName>
    <definedName name="cualquiercosa6" localSheetId="18">'[1]7.7.6'!#REF!</definedName>
    <definedName name="cualquiercosa6" localSheetId="25">'[1]7.7.6'!#REF!</definedName>
    <definedName name="cualquiercosa6" localSheetId="32">'[1]7.7.6'!#REF!</definedName>
    <definedName name="cualquiercosa6" localSheetId="101">'[1]7.7.6'!#REF!</definedName>
    <definedName name="cualquiercosa6" localSheetId="7">'[1]7.7.6'!#REF!</definedName>
    <definedName name="cualquiercosa6" localSheetId="3">'[1]7.7.6'!#REF!</definedName>
    <definedName name="cualquiercosa6">'[1]7.7.6'!#REF!</definedName>
    <definedName name="DD">'[2]Dias Festivos'!$A$4</definedName>
    <definedName name="DiasFestivos" localSheetId="14">OFFSET(DD,1,0,COUNTA('[2]Dias Festivos'!$A:$A)-COUNTA('[2]Dias Festivos'!$A$1:DD),1)</definedName>
    <definedName name="DiasFestivos" localSheetId="18">OFFSET([0]!DD,1,0,COUNTA('[2]Dias Festivos'!$A:$A)-COUNTA('[2]Dias Festivos'!$A$1:[0]!DD),1)</definedName>
    <definedName name="DiasFestivos" localSheetId="25">OFFSET(DD,1,0,COUNTA('[2]Dias Festivos'!$A:$A)-COUNTA('[2]Dias Festivos'!$A$1:DD),1)</definedName>
    <definedName name="DiasFestivos" localSheetId="32">OFFSET([0]!DD,1,0,COUNTA('[2]Dias Festivos'!$A:$A)-COUNTA('[2]Dias Festivos'!$A$1:[0]!DD),1)</definedName>
    <definedName name="DiasFestivos" localSheetId="70">OFFSET(DD,1,0,COUNTA('[2]Dias Festivos'!$A:$A)-COUNTA('[2]Dias Festivos'!$A$1:DD),1)</definedName>
    <definedName name="DiasFestivos" localSheetId="101">OFFSET([0]!DD,1,0,COUNTA('[2]Dias Festivos'!$A:$A)-COUNTA('[2]Dias Festivos'!$A$1:[0]!DD),1)</definedName>
    <definedName name="DiasFestivos" localSheetId="0">OFFSET(DD,1,0,COUNTA('[2]Dias Festivos'!$A:$A)-COUNTA('[2]Dias Festivos'!$A$1:DD),1)</definedName>
    <definedName name="DiasFestivos" localSheetId="3">OFFSET(DD,1,0,COUNTA('[2]Dias Festivos'!$A:$A)-COUNTA('[2]Dias Festivos'!$A$1:DD),1)</definedName>
    <definedName name="DiasFestivos">OFFSET(DD,1,0,COUNTA('[2]Dias Festivos'!$A:$A)-COUNTA('[2]Dias Festivos'!$A$1:DD),1)</definedName>
    <definedName name="e" localSheetId="2">#REF!</definedName>
    <definedName name="e" localSheetId="6">#REF!</definedName>
    <definedName name="e" localSheetId="4">#REF!</definedName>
    <definedName name="e" localSheetId="20">#REF!</definedName>
    <definedName name="e" localSheetId="14">#REF!</definedName>
    <definedName name="e" localSheetId="36">#REF!</definedName>
    <definedName name="e" localSheetId="37">#REF!</definedName>
    <definedName name="e" localSheetId="83">#REF!</definedName>
    <definedName name="e" localSheetId="16">#REF!</definedName>
    <definedName name="e" localSheetId="23">#REF!</definedName>
    <definedName name="e" localSheetId="38">#REF!</definedName>
    <definedName name="e" localSheetId="30">#REF!</definedName>
    <definedName name="e" localSheetId="84">#REF!</definedName>
    <definedName name="e" localSheetId="24">#REF!</definedName>
    <definedName name="e" localSheetId="31">#REF!</definedName>
    <definedName name="e" localSheetId="17">#REF!</definedName>
    <definedName name="e" localSheetId="69">#REF!</definedName>
    <definedName name="e" localSheetId="18">#REF!</definedName>
    <definedName name="e" localSheetId="25">#REF!</definedName>
    <definedName name="e" localSheetId="32">#REF!</definedName>
    <definedName name="e" localSheetId="70">#REF!</definedName>
    <definedName name="e" localSheetId="101">#REF!</definedName>
    <definedName name="e" localSheetId="7">#REF!</definedName>
    <definedName name="e" localSheetId="3">#REF!</definedName>
    <definedName name="e">#REF!</definedName>
    <definedName name="Egresos" localSheetId="2">'[1]7.7.6'!#REF!</definedName>
    <definedName name="Egresos" localSheetId="6">'[1]7.7.6'!#REF!</definedName>
    <definedName name="Egresos" localSheetId="4">'[1]7.7.6'!#REF!</definedName>
    <definedName name="Egresos" localSheetId="54">'[1]7.7.6'!#REF!</definedName>
    <definedName name="Egresos" localSheetId="20">'[1]7.7.6'!#REF!</definedName>
    <definedName name="Egresos" localSheetId="75">'[1]7.7.6'!#REF!</definedName>
    <definedName name="Egresos" localSheetId="41">'[1]7.7.6'!#REF!</definedName>
    <definedName name="Egresos" localSheetId="103">'[1]7.7.6'!#REF!</definedName>
    <definedName name="Egresos" localSheetId="55">'[1]7.7.6'!#REF!</definedName>
    <definedName name="Egresos" localSheetId="14">'[1]7.7.6'!#REF!</definedName>
    <definedName name="Egresos" localSheetId="36">'[1]7.7.6'!#REF!</definedName>
    <definedName name="Egresos" localSheetId="104">'[1]7.7.6'!#REF!</definedName>
    <definedName name="Egresos" localSheetId="15">'[1]7.7.6'!#REF!</definedName>
    <definedName name="Egresos" localSheetId="22">'[1]7.7.6'!#REF!</definedName>
    <definedName name="Egresos" localSheetId="37">'[1]7.7.6'!#REF!</definedName>
    <definedName name="Egresos" localSheetId="29">'[1]7.7.6'!#REF!</definedName>
    <definedName name="Egresos" localSheetId="105">'[1]7.7.6'!#REF!</definedName>
    <definedName name="Egresos" localSheetId="83">'[1]7.7.6'!#REF!</definedName>
    <definedName name="Egresos" localSheetId="16">'[1]7.7.6'!#REF!</definedName>
    <definedName name="Egresos" localSheetId="23">'[1]7.7.6'!#REF!</definedName>
    <definedName name="Egresos" localSheetId="38">'[1]7.7.6'!#REF!</definedName>
    <definedName name="Egresos" localSheetId="30">'[1]7.7.6'!#REF!</definedName>
    <definedName name="Egresos" localSheetId="84">'[1]7.7.6'!#REF!</definedName>
    <definedName name="Egresos" localSheetId="24">'[1]7.7.6'!#REF!</definedName>
    <definedName name="Egresos" localSheetId="31">'[1]7.7.6'!#REF!</definedName>
    <definedName name="Egresos" localSheetId="17">'[1]7.7.6'!#REF!</definedName>
    <definedName name="Egresos" localSheetId="69">'[1]7.7.6'!#REF!</definedName>
    <definedName name="Egresos" localSheetId="18">'[1]7.7.6'!#REF!</definedName>
    <definedName name="Egresos" localSheetId="25">'[1]7.7.6'!#REF!</definedName>
    <definedName name="Egresos" localSheetId="32">'[1]7.7.6'!#REF!</definedName>
    <definedName name="Egresos" localSheetId="70">'[1]7.7.6'!#REF!</definedName>
    <definedName name="Egresos" localSheetId="101">'[1]7.7.6'!#REF!</definedName>
    <definedName name="Egresos" localSheetId="12">'[1]7.7.6'!#REF!</definedName>
    <definedName name="Egresos" localSheetId="7">'[1]7.7.6'!#REF!</definedName>
    <definedName name="Egresos" localSheetId="3">'[1]7.7.6'!#REF!</definedName>
    <definedName name="Egresos">'[1]7.7.6'!#REF!</definedName>
    <definedName name="excel" localSheetId="2">#REF!</definedName>
    <definedName name="excel" localSheetId="6">#REF!</definedName>
    <definedName name="excel" localSheetId="4">#REF!</definedName>
    <definedName name="excel" localSheetId="20">#REF!</definedName>
    <definedName name="excel" localSheetId="14">#REF!</definedName>
    <definedName name="excel" localSheetId="36">#REF!</definedName>
    <definedName name="excel" localSheetId="37">#REF!</definedName>
    <definedName name="excel" localSheetId="83">#REF!</definedName>
    <definedName name="excel" localSheetId="16">#REF!</definedName>
    <definedName name="excel" localSheetId="23">#REF!</definedName>
    <definedName name="excel" localSheetId="38">#REF!</definedName>
    <definedName name="excel" localSheetId="30">#REF!</definedName>
    <definedName name="excel" localSheetId="84">#REF!</definedName>
    <definedName name="excel" localSheetId="24">#REF!</definedName>
    <definedName name="excel" localSheetId="31">#REF!</definedName>
    <definedName name="excel" localSheetId="17">#REF!</definedName>
    <definedName name="excel" localSheetId="69">#REF!</definedName>
    <definedName name="excel" localSheetId="18">#REF!</definedName>
    <definedName name="excel" localSheetId="25">#REF!</definedName>
    <definedName name="excel" localSheetId="32">#REF!</definedName>
    <definedName name="excel" localSheetId="70">#REF!</definedName>
    <definedName name="excel" localSheetId="101">#REF!</definedName>
    <definedName name="excel" localSheetId="7">#REF!</definedName>
    <definedName name="excel" localSheetId="3">#REF!</definedName>
    <definedName name="excel">#REF!</definedName>
    <definedName name="Exceso1" localSheetId="67">'[1]7.7.6'!#REF!</definedName>
    <definedName name="Exceso1" localSheetId="2">'[1]7.7.6'!#REF!</definedName>
    <definedName name="Exceso1" localSheetId="6">'[1]7.7.6'!#REF!</definedName>
    <definedName name="Exceso1" localSheetId="4">'[1]7.7.6'!#REF!</definedName>
    <definedName name="Exceso1" localSheetId="94">'[1]7.7.6'!#REF!</definedName>
    <definedName name="Exceso1" localSheetId="54">'[1]7.7.6'!#REF!</definedName>
    <definedName name="Exceso1" localSheetId="20">'[1]7.7.6'!#REF!</definedName>
    <definedName name="Exceso1" localSheetId="86">'[1]7.7.6'!#REF!</definedName>
    <definedName name="Exceso1" localSheetId="75">'[1]7.7.6'!#REF!</definedName>
    <definedName name="Exceso1" localSheetId="41">'[1]7.7.6'!#REF!</definedName>
    <definedName name="Exceso1" localSheetId="103">'[1]7.7.6'!#REF!</definedName>
    <definedName name="Exceso1" localSheetId="55">'[1]7.7.6'!#REF!</definedName>
    <definedName name="Exceso1" localSheetId="14">'[1]7.7.6'!#REF!</definedName>
    <definedName name="Exceso1" localSheetId="36">'[1]7.7.6'!#REF!</definedName>
    <definedName name="Exceso1" localSheetId="87">'[1]7.7.6'!#REF!</definedName>
    <definedName name="Exceso1" localSheetId="104">'[1]7.7.6'!#REF!</definedName>
    <definedName name="Exceso1" localSheetId="15">'[1]7.7.6'!#REF!</definedName>
    <definedName name="Exceso1" localSheetId="22">'[1]7.7.6'!#REF!</definedName>
    <definedName name="Exceso1" localSheetId="37">'[1]7.7.6'!#REF!</definedName>
    <definedName name="Exceso1" localSheetId="29">'[1]7.7.6'!#REF!</definedName>
    <definedName name="Exceso1" localSheetId="105">'[1]7.7.6'!#REF!</definedName>
    <definedName name="Exceso1" localSheetId="83">'[1]7.7.6'!#REF!</definedName>
    <definedName name="Exceso1" localSheetId="16">'[1]7.7.6'!#REF!</definedName>
    <definedName name="Exceso1" localSheetId="23">'[1]7.7.6'!#REF!</definedName>
    <definedName name="Exceso1" localSheetId="38">'[1]7.7.6'!#REF!</definedName>
    <definedName name="Exceso1" localSheetId="30">'[1]7.7.6'!#REF!</definedName>
    <definedName name="Exceso1" localSheetId="84">'[1]7.7.6'!#REF!</definedName>
    <definedName name="Exceso1" localSheetId="24">'[1]7.7.6'!#REF!</definedName>
    <definedName name="Exceso1" localSheetId="31">'[1]7.7.6'!#REF!</definedName>
    <definedName name="Exceso1" localSheetId="17">'[1]7.7.6'!#REF!</definedName>
    <definedName name="Exceso1" localSheetId="69">'[1]7.7.6'!#REF!</definedName>
    <definedName name="Exceso1" localSheetId="18">'[1]7.7.6'!#REF!</definedName>
    <definedName name="Exceso1" localSheetId="25">'[1]7.7.6'!#REF!</definedName>
    <definedName name="Exceso1" localSheetId="32">'[1]7.7.6'!#REF!</definedName>
    <definedName name="Exceso1" localSheetId="70">'[1]7.7.6'!#REF!</definedName>
    <definedName name="Exceso1" localSheetId="101">'[1]7.7.6'!#REF!</definedName>
    <definedName name="Exceso1" localSheetId="52">'[1]7.7.6'!#REF!</definedName>
    <definedName name="Exceso1" localSheetId="12">'[1]7.7.6'!#REF!</definedName>
    <definedName name="Exceso1" localSheetId="53">'[1]7.7.6'!#REF!</definedName>
    <definedName name="Exceso1" localSheetId="40">'[1]7.7.6'!#REF!</definedName>
    <definedName name="Exceso1" localSheetId="7">'[1]7.7.6'!#REF!</definedName>
    <definedName name="Exceso1" localSheetId="51">'[1]7.7.6'!#REF!</definedName>
    <definedName name="Exceso1" localSheetId="79">'[1]7.7.6'!#REF!</definedName>
    <definedName name="Exceso1" localSheetId="3">'[1]7.7.6'!#REF!</definedName>
    <definedName name="Exceso1" localSheetId="74">'[1]7.7.6'!#REF!</definedName>
    <definedName name="Exceso1" localSheetId="73">'[1]7.7.6'!#REF!</definedName>
    <definedName name="Exceso1">'[1]7.7.6'!#REF!</definedName>
    <definedName name="Exceso2" localSheetId="67">'[1]7.7.6'!#REF!</definedName>
    <definedName name="Exceso2" localSheetId="2">'[1]7.7.6'!#REF!</definedName>
    <definedName name="Exceso2" localSheetId="6">'[1]7.7.6'!#REF!</definedName>
    <definedName name="Exceso2" localSheetId="4">'[1]7.7.6'!#REF!</definedName>
    <definedName name="Exceso2" localSheetId="94">'[1]7.7.6'!#REF!</definedName>
    <definedName name="Exceso2" localSheetId="54">'[1]7.7.6'!#REF!</definedName>
    <definedName name="Exceso2" localSheetId="20">'[1]7.7.6'!#REF!</definedName>
    <definedName name="Exceso2" localSheetId="86">'[1]7.7.6'!#REF!</definedName>
    <definedName name="Exceso2" localSheetId="75">'[1]7.7.6'!#REF!</definedName>
    <definedName name="Exceso2" localSheetId="41">'[1]7.7.6'!#REF!</definedName>
    <definedName name="Exceso2" localSheetId="103">'[1]7.7.6'!#REF!</definedName>
    <definedName name="Exceso2" localSheetId="55">'[1]7.7.6'!#REF!</definedName>
    <definedName name="Exceso2" localSheetId="14">'[1]7.7.6'!#REF!</definedName>
    <definedName name="Exceso2" localSheetId="36">'[1]7.7.6'!#REF!</definedName>
    <definedName name="Exceso2" localSheetId="87">'[1]7.7.6'!#REF!</definedName>
    <definedName name="Exceso2" localSheetId="104">'[1]7.7.6'!#REF!</definedName>
    <definedName name="Exceso2" localSheetId="15">'[1]7.7.6'!#REF!</definedName>
    <definedName name="Exceso2" localSheetId="22">'[1]7.7.6'!#REF!</definedName>
    <definedName name="Exceso2" localSheetId="37">'[1]7.7.6'!#REF!</definedName>
    <definedName name="Exceso2" localSheetId="29">'[1]7.7.6'!#REF!</definedName>
    <definedName name="Exceso2" localSheetId="105">'[1]7.7.6'!#REF!</definedName>
    <definedName name="Exceso2" localSheetId="83">'[1]7.7.6'!#REF!</definedName>
    <definedName name="Exceso2" localSheetId="16">'[1]7.7.6'!#REF!</definedName>
    <definedName name="Exceso2" localSheetId="23">'[1]7.7.6'!#REF!</definedName>
    <definedName name="Exceso2" localSheetId="38">'[1]7.7.6'!#REF!</definedName>
    <definedName name="Exceso2" localSheetId="30">'[1]7.7.6'!#REF!</definedName>
    <definedName name="Exceso2" localSheetId="84">'[1]7.7.6'!#REF!</definedName>
    <definedName name="Exceso2" localSheetId="24">'[1]7.7.6'!#REF!</definedName>
    <definedName name="Exceso2" localSheetId="31">'[1]7.7.6'!#REF!</definedName>
    <definedName name="Exceso2" localSheetId="17">'[1]7.7.6'!#REF!</definedName>
    <definedName name="Exceso2" localSheetId="69">'[1]7.7.6'!#REF!</definedName>
    <definedName name="Exceso2" localSheetId="18">'[1]7.7.6'!#REF!</definedName>
    <definedName name="Exceso2" localSheetId="25">'[1]7.7.6'!#REF!</definedName>
    <definedName name="Exceso2" localSheetId="32">'[1]7.7.6'!#REF!</definedName>
    <definedName name="Exceso2" localSheetId="70">'[1]7.7.6'!#REF!</definedName>
    <definedName name="Exceso2" localSheetId="101">'[1]7.7.6'!#REF!</definedName>
    <definedName name="Exceso2" localSheetId="52">'[1]7.7.6'!#REF!</definedName>
    <definedName name="Exceso2" localSheetId="12">'[1]7.7.6'!#REF!</definedName>
    <definedName name="Exceso2" localSheetId="53">'[1]7.7.6'!#REF!</definedName>
    <definedName name="Exceso2" localSheetId="40">'[1]7.7.6'!#REF!</definedName>
    <definedName name="Exceso2" localSheetId="7">'[1]7.7.6'!#REF!</definedName>
    <definedName name="Exceso2" localSheetId="51">'[1]7.7.6'!#REF!</definedName>
    <definedName name="Exceso2" localSheetId="79">'[1]7.7.6'!#REF!</definedName>
    <definedName name="Exceso2" localSheetId="3">'[1]7.7.6'!#REF!</definedName>
    <definedName name="Exceso2" localSheetId="74">'[1]7.7.6'!#REF!</definedName>
    <definedName name="Exceso2" localSheetId="73">'[1]7.7.6'!#REF!</definedName>
    <definedName name="Exceso2">'[1]7.7.6'!#REF!</definedName>
    <definedName name="h">'[1]7.7.6'!$A$1:$AQ$58</definedName>
    <definedName name="INDICEPRECIO" localSheetId="2">#REF!</definedName>
    <definedName name="INDICEPRECIO" localSheetId="6">#REF!</definedName>
    <definedName name="INDICEPRECIO" localSheetId="4">#REF!</definedName>
    <definedName name="INDICEPRECIO" localSheetId="20">#REF!</definedName>
    <definedName name="INDICEPRECIO" localSheetId="14">#REF!</definedName>
    <definedName name="INDICEPRECIO" localSheetId="36">#REF!</definedName>
    <definedName name="INDICEPRECIO" localSheetId="37">#REF!</definedName>
    <definedName name="INDICEPRECIO" localSheetId="83">#REF!</definedName>
    <definedName name="INDICEPRECIO" localSheetId="16">#REF!</definedName>
    <definedName name="INDICEPRECIO" localSheetId="23">#REF!</definedName>
    <definedName name="INDICEPRECIO" localSheetId="38">#REF!</definedName>
    <definedName name="INDICEPRECIO" localSheetId="30">#REF!</definedName>
    <definedName name="INDICEPRECIO" localSheetId="84">#REF!</definedName>
    <definedName name="INDICEPRECIO" localSheetId="24">#REF!</definedName>
    <definedName name="INDICEPRECIO" localSheetId="31">#REF!</definedName>
    <definedName name="INDICEPRECIO" localSheetId="17">#REF!</definedName>
    <definedName name="INDICEPRECIO" localSheetId="69">#REF!</definedName>
    <definedName name="INDICEPRECIO" localSheetId="18">#REF!</definedName>
    <definedName name="INDICEPRECIO" localSheetId="25">#REF!</definedName>
    <definedName name="INDICEPRECIO" localSheetId="32">#REF!</definedName>
    <definedName name="INDICEPRECIO" localSheetId="70">#REF!</definedName>
    <definedName name="INDICEPRECIO" localSheetId="101">#REF!</definedName>
    <definedName name="INDICEPRECIO" localSheetId="7">#REF!</definedName>
    <definedName name="INDICEPRECIO" localSheetId="3">#REF!</definedName>
    <definedName name="INDICEPRECIO">#REF!</definedName>
    <definedName name="INDICEPRECIOSA" localSheetId="2">#REF!</definedName>
    <definedName name="INDICEPRECIOSA" localSheetId="6">#REF!</definedName>
    <definedName name="INDICEPRECIOSA" localSheetId="4">#REF!</definedName>
    <definedName name="INDICEPRECIOSA" localSheetId="20">#REF!</definedName>
    <definedName name="INDICEPRECIOSA" localSheetId="14">#REF!</definedName>
    <definedName name="INDICEPRECIOSA" localSheetId="36">#REF!</definedName>
    <definedName name="INDICEPRECIOSA" localSheetId="37">#REF!</definedName>
    <definedName name="INDICEPRECIOSA" localSheetId="83">#REF!</definedName>
    <definedName name="INDICEPRECIOSA" localSheetId="16">#REF!</definedName>
    <definedName name="INDICEPRECIOSA" localSheetId="23">#REF!</definedName>
    <definedName name="INDICEPRECIOSA" localSheetId="38">#REF!</definedName>
    <definedName name="INDICEPRECIOSA" localSheetId="30">#REF!</definedName>
    <definedName name="INDICEPRECIOSA" localSheetId="84">#REF!</definedName>
    <definedName name="INDICEPRECIOSA" localSheetId="24">#REF!</definedName>
    <definedName name="INDICEPRECIOSA" localSheetId="31">#REF!</definedName>
    <definedName name="INDICEPRECIOSA" localSheetId="17">#REF!</definedName>
    <definedName name="INDICEPRECIOSA" localSheetId="69">#REF!</definedName>
    <definedName name="INDICEPRECIOSA" localSheetId="18">#REF!</definedName>
    <definedName name="INDICEPRECIOSA" localSheetId="25">#REF!</definedName>
    <definedName name="INDICEPRECIOSA" localSheetId="32">#REF!</definedName>
    <definedName name="INDICEPRECIOSA" localSheetId="70">#REF!</definedName>
    <definedName name="INDICEPRECIOSA" localSheetId="101">#REF!</definedName>
    <definedName name="INDICEPRECIOSA" localSheetId="7">#REF!</definedName>
    <definedName name="INDICEPRECIOSA" localSheetId="3">#REF!</definedName>
    <definedName name="INDICEPRECIOSA">#REF!</definedName>
    <definedName name="INDICEVOLUMEN" localSheetId="2">#REF!</definedName>
    <definedName name="INDICEVOLUMEN" localSheetId="6">#REF!</definedName>
    <definedName name="INDICEVOLUMEN" localSheetId="4">#REF!</definedName>
    <definedName name="INDICEVOLUMEN" localSheetId="20">#REF!</definedName>
    <definedName name="INDICEVOLUMEN" localSheetId="14">#REF!</definedName>
    <definedName name="INDICEVOLUMEN" localSheetId="36">#REF!</definedName>
    <definedName name="INDICEVOLUMEN" localSheetId="37">#REF!</definedName>
    <definedName name="INDICEVOLUMEN" localSheetId="83">#REF!</definedName>
    <definedName name="INDICEVOLUMEN" localSheetId="16">#REF!</definedName>
    <definedName name="INDICEVOLUMEN" localSheetId="23">#REF!</definedName>
    <definedName name="INDICEVOLUMEN" localSheetId="38">#REF!</definedName>
    <definedName name="INDICEVOLUMEN" localSheetId="30">#REF!</definedName>
    <definedName name="INDICEVOLUMEN" localSheetId="84">#REF!</definedName>
    <definedName name="INDICEVOLUMEN" localSheetId="24">#REF!</definedName>
    <definedName name="INDICEVOLUMEN" localSheetId="31">#REF!</definedName>
    <definedName name="INDICEVOLUMEN" localSheetId="17">#REF!</definedName>
    <definedName name="INDICEVOLUMEN" localSheetId="69">#REF!</definedName>
    <definedName name="INDICEVOLUMEN" localSheetId="18">#REF!</definedName>
    <definedName name="INDICEVOLUMEN" localSheetId="25">#REF!</definedName>
    <definedName name="INDICEVOLUMEN" localSheetId="32">#REF!</definedName>
    <definedName name="INDICEVOLUMEN" localSheetId="70">#REF!</definedName>
    <definedName name="INDICEVOLUMEN" localSheetId="101">#REF!</definedName>
    <definedName name="INDICEVOLUMEN" localSheetId="7">#REF!</definedName>
    <definedName name="INDICEVOLUMEN" localSheetId="3">#REF!</definedName>
    <definedName name="INDICEVOLUMEN">#REF!</definedName>
    <definedName name="INDICEVOLUMENSA" localSheetId="2">#REF!</definedName>
    <definedName name="INDICEVOLUMENSA" localSheetId="6">#REF!</definedName>
    <definedName name="INDICEVOLUMENSA" localSheetId="4">#REF!</definedName>
    <definedName name="INDICEVOLUMENSA" localSheetId="20">#REF!</definedName>
    <definedName name="INDICEVOLUMENSA" localSheetId="14">#REF!</definedName>
    <definedName name="INDICEVOLUMENSA" localSheetId="36">#REF!</definedName>
    <definedName name="INDICEVOLUMENSA" localSheetId="37">#REF!</definedName>
    <definedName name="INDICEVOLUMENSA" localSheetId="83">#REF!</definedName>
    <definedName name="INDICEVOLUMENSA" localSheetId="16">#REF!</definedName>
    <definedName name="INDICEVOLUMENSA" localSheetId="23">#REF!</definedName>
    <definedName name="INDICEVOLUMENSA" localSheetId="38">#REF!</definedName>
    <definedName name="INDICEVOLUMENSA" localSheetId="30">#REF!</definedName>
    <definedName name="INDICEVOLUMENSA" localSheetId="84">#REF!</definedName>
    <definedName name="INDICEVOLUMENSA" localSheetId="24">#REF!</definedName>
    <definedName name="INDICEVOLUMENSA" localSheetId="31">#REF!</definedName>
    <definedName name="INDICEVOLUMENSA" localSheetId="17">#REF!</definedName>
    <definedName name="INDICEVOLUMENSA" localSheetId="69">#REF!</definedName>
    <definedName name="INDICEVOLUMENSA" localSheetId="18">#REF!</definedName>
    <definedName name="INDICEVOLUMENSA" localSheetId="25">#REF!</definedName>
    <definedName name="INDICEVOLUMENSA" localSheetId="32">#REF!</definedName>
    <definedName name="INDICEVOLUMENSA" localSheetId="101">#REF!</definedName>
    <definedName name="INDICEVOLUMENSA" localSheetId="7">#REF!</definedName>
    <definedName name="INDICEVOLUMENSA" localSheetId="3">#REF!</definedName>
    <definedName name="INDICEVOLUMENSA">#REF!</definedName>
    <definedName name="Interval" localSheetId="2">'[3]Office Work Schedule'!#REF!</definedName>
    <definedName name="Interval" localSheetId="6">'[3]Office Work Schedule'!#REF!</definedName>
    <definedName name="Interval" localSheetId="4">'[3]Office Work Schedule'!#REF!</definedName>
    <definedName name="Interval" localSheetId="20">'[3]Office Work Schedule'!#REF!</definedName>
    <definedName name="Interval" localSheetId="14">'[3]Office Work Schedule'!#REF!</definedName>
    <definedName name="Interval" localSheetId="36">'[3]Office Work Schedule'!#REF!</definedName>
    <definedName name="Interval" localSheetId="37">'[3]Office Work Schedule'!#REF!</definedName>
    <definedName name="Interval" localSheetId="83">'[3]Office Work Schedule'!#REF!</definedName>
    <definedName name="Interval" localSheetId="16">'[3]Office Work Schedule'!#REF!</definedName>
    <definedName name="Interval" localSheetId="23">'[3]Office Work Schedule'!#REF!</definedName>
    <definedName name="Interval" localSheetId="38">'[3]Office Work Schedule'!#REF!</definedName>
    <definedName name="Interval" localSheetId="30">'[3]Office Work Schedule'!#REF!</definedName>
    <definedName name="Interval" localSheetId="84">'[3]Office Work Schedule'!#REF!</definedName>
    <definedName name="Interval" localSheetId="24">'[3]Office Work Schedule'!#REF!</definedName>
    <definedName name="Interval" localSheetId="31">'[3]Office Work Schedule'!#REF!</definedName>
    <definedName name="Interval" localSheetId="17">'[3]Office Work Schedule'!#REF!</definedName>
    <definedName name="Interval" localSheetId="69">'[3]Office Work Schedule'!#REF!</definedName>
    <definedName name="Interval" localSheetId="18">'[3]Office Work Schedule'!#REF!</definedName>
    <definedName name="Interval" localSheetId="25">'[3]Office Work Schedule'!#REF!</definedName>
    <definedName name="Interval" localSheetId="32">'[3]Office Work Schedule'!#REF!</definedName>
    <definedName name="Interval" localSheetId="101">'[3]Office Work Schedule'!#REF!</definedName>
    <definedName name="Interval" localSheetId="7">'[3]Office Work Schedule'!#REF!</definedName>
    <definedName name="Interval" localSheetId="3">'[3]Office Work Schedule'!#REF!</definedName>
    <definedName name="Interval">'[3]Office Work Schedule'!#REF!</definedName>
    <definedName name="Mapa2" localSheetId="2">'[1]7.7.6'!#REF!</definedName>
    <definedName name="Mapa2" localSheetId="6">'[1]7.7.6'!#REF!</definedName>
    <definedName name="Mapa2" localSheetId="4">'[1]7.7.6'!#REF!</definedName>
    <definedName name="Mapa2" localSheetId="20">'[1]7.7.6'!#REF!</definedName>
    <definedName name="Mapa2" localSheetId="103">'[1]7.7.6'!#REF!</definedName>
    <definedName name="Mapa2" localSheetId="55">'[1]7.7.6'!#REF!</definedName>
    <definedName name="Mapa2" localSheetId="14">'[1]7.7.6'!#REF!</definedName>
    <definedName name="Mapa2" localSheetId="36">'[1]7.7.6'!#REF!</definedName>
    <definedName name="Mapa2" localSheetId="104">'[1]7.7.6'!#REF!</definedName>
    <definedName name="Mapa2" localSheetId="37">'[1]7.7.6'!#REF!</definedName>
    <definedName name="Mapa2" localSheetId="105">'[1]7.7.6'!#REF!</definedName>
    <definedName name="Mapa2" localSheetId="83">'[1]7.7.6'!#REF!</definedName>
    <definedName name="Mapa2" localSheetId="16">'[1]7.7.6'!#REF!</definedName>
    <definedName name="Mapa2" localSheetId="23">'[1]7.7.6'!#REF!</definedName>
    <definedName name="Mapa2" localSheetId="38">'[1]7.7.6'!#REF!</definedName>
    <definedName name="Mapa2" localSheetId="30">'[1]7.7.6'!#REF!</definedName>
    <definedName name="Mapa2" localSheetId="84">'[1]7.7.6'!#REF!</definedName>
    <definedName name="Mapa2" localSheetId="24">'[1]7.7.6'!#REF!</definedName>
    <definedName name="Mapa2" localSheetId="31">'[1]7.7.6'!#REF!</definedName>
    <definedName name="Mapa2" localSheetId="17">'[1]7.7.6'!#REF!</definedName>
    <definedName name="Mapa2" localSheetId="69">'[1]7.7.6'!#REF!</definedName>
    <definedName name="Mapa2" localSheetId="18">'[1]7.7.6'!#REF!</definedName>
    <definedName name="Mapa2" localSheetId="25">'[1]7.7.6'!#REF!</definedName>
    <definedName name="Mapa2" localSheetId="32">'[1]7.7.6'!#REF!</definedName>
    <definedName name="Mapa2" localSheetId="101">'[1]7.7.6'!#REF!</definedName>
    <definedName name="Mapa2" localSheetId="1">'[1]7.7.6'!#REF!</definedName>
    <definedName name="Mapa2" localSheetId="7">'[1]7.7.6'!#REF!</definedName>
    <definedName name="Mapa2" localSheetId="3">'[1]7.7.6'!#REF!</definedName>
    <definedName name="Mapa2">'[1]7.7.6'!#REF!</definedName>
    <definedName name="ocho" localSheetId="2">'[1]7.7.6'!#REF!</definedName>
    <definedName name="ocho" localSheetId="6">'[1]7.7.6'!#REF!</definedName>
    <definedName name="ocho" localSheetId="4">'[1]7.7.6'!#REF!</definedName>
    <definedName name="ocho" localSheetId="54">'[1]7.7.6'!#REF!</definedName>
    <definedName name="ocho" localSheetId="20">'[1]7.7.6'!#REF!</definedName>
    <definedName name="ocho" localSheetId="75">'[1]7.7.6'!#REF!</definedName>
    <definedName name="ocho" localSheetId="41">'[1]7.7.6'!#REF!</definedName>
    <definedName name="ocho" localSheetId="103">'[1]7.7.6'!#REF!</definedName>
    <definedName name="ocho" localSheetId="55">'[1]7.7.6'!#REF!</definedName>
    <definedName name="ocho" localSheetId="14">'[1]7.7.6'!#REF!</definedName>
    <definedName name="ocho" localSheetId="36">'[1]7.7.6'!#REF!</definedName>
    <definedName name="ocho" localSheetId="104">'[1]7.7.6'!#REF!</definedName>
    <definedName name="ocho" localSheetId="15">'[1]7.7.6'!#REF!</definedName>
    <definedName name="ocho" localSheetId="22">'[1]7.7.6'!#REF!</definedName>
    <definedName name="ocho" localSheetId="37">'[1]7.7.6'!#REF!</definedName>
    <definedName name="ocho" localSheetId="29">'[1]7.7.6'!#REF!</definedName>
    <definedName name="ocho" localSheetId="105">'[1]7.7.6'!#REF!</definedName>
    <definedName name="ocho" localSheetId="83">'[1]7.7.6'!#REF!</definedName>
    <definedName name="ocho" localSheetId="16">'[1]7.7.6'!#REF!</definedName>
    <definedName name="ocho" localSheetId="23">'[1]7.7.6'!#REF!</definedName>
    <definedName name="ocho" localSheetId="38">'[1]7.7.6'!#REF!</definedName>
    <definedName name="ocho" localSheetId="30">'[1]7.7.6'!#REF!</definedName>
    <definedName name="ocho" localSheetId="84">'[1]7.7.6'!#REF!</definedName>
    <definedName name="ocho" localSheetId="24">'[1]7.7.6'!#REF!</definedName>
    <definedName name="ocho" localSheetId="31">'[1]7.7.6'!#REF!</definedName>
    <definedName name="ocho" localSheetId="17">'[1]7.7.6'!#REF!</definedName>
    <definedName name="ocho" localSheetId="69">'[1]7.7.6'!#REF!</definedName>
    <definedName name="ocho" localSheetId="18">'[1]7.7.6'!#REF!</definedName>
    <definedName name="ocho" localSheetId="25">'[1]7.7.6'!#REF!</definedName>
    <definedName name="ocho" localSheetId="32">'[1]7.7.6'!#REF!</definedName>
    <definedName name="ocho" localSheetId="101">'[1]7.7.6'!#REF!</definedName>
    <definedName name="ocho" localSheetId="12">'[1]7.7.6'!#REF!</definedName>
    <definedName name="ocho" localSheetId="53">'[1]7.7.6'!#REF!</definedName>
    <definedName name="ocho" localSheetId="7">'[1]7.7.6'!#REF!</definedName>
    <definedName name="ocho" localSheetId="3">'[1]7.7.6'!#REF!</definedName>
    <definedName name="ocho">'[1]7.7.6'!#REF!</definedName>
    <definedName name="Print1">'[1]7.7.6'!$A$1:$AQ$58</definedName>
    <definedName name="Print2" localSheetId="67">'[1]7.7.6'!#REF!</definedName>
    <definedName name="Print2" localSheetId="2">'[1]7.7.6'!#REF!</definedName>
    <definedName name="Print2" localSheetId="6">'[1]7.7.6'!#REF!</definedName>
    <definedName name="Print2" localSheetId="4">'[1]7.7.6'!#REF!</definedName>
    <definedName name="Print2" localSheetId="94">'[1]7.7.6'!#REF!</definedName>
    <definedName name="Print2" localSheetId="54">'[1]7.7.6'!#REF!</definedName>
    <definedName name="Print2" localSheetId="20">'[1]7.7.6'!#REF!</definedName>
    <definedName name="Print2" localSheetId="86">'[1]7.7.6'!#REF!</definedName>
    <definedName name="Print2" localSheetId="75">'[1]7.7.6'!#REF!</definedName>
    <definedName name="Print2" localSheetId="41">'[1]7.7.6'!#REF!</definedName>
    <definedName name="Print2" localSheetId="103">'[1]7.7.6'!#REF!</definedName>
    <definedName name="Print2" localSheetId="55">'[1]7.7.6'!#REF!</definedName>
    <definedName name="Print2" localSheetId="14">'[1]7.7.6'!#REF!</definedName>
    <definedName name="Print2" localSheetId="36">'[1]7.7.6'!#REF!</definedName>
    <definedName name="Print2" localSheetId="87">'[1]7.7.6'!#REF!</definedName>
    <definedName name="Print2" localSheetId="104">'[1]7.7.6'!#REF!</definedName>
    <definedName name="Print2" localSheetId="15">'[1]7.7.6'!#REF!</definedName>
    <definedName name="Print2" localSheetId="22">'[1]7.7.6'!#REF!</definedName>
    <definedName name="Print2" localSheetId="37">'[1]7.7.6'!#REF!</definedName>
    <definedName name="Print2" localSheetId="29">'[1]7.7.6'!#REF!</definedName>
    <definedName name="Print2" localSheetId="105">'[1]7.7.6'!#REF!</definedName>
    <definedName name="Print2" localSheetId="83">'[1]7.7.6'!#REF!</definedName>
    <definedName name="Print2" localSheetId="16">'[1]7.7.6'!#REF!</definedName>
    <definedName name="Print2" localSheetId="23">'[1]7.7.6'!#REF!</definedName>
    <definedName name="Print2" localSheetId="38">'[1]7.7.6'!#REF!</definedName>
    <definedName name="Print2" localSheetId="30">'[1]7.7.6'!#REF!</definedName>
    <definedName name="Print2" localSheetId="84">'[1]7.7.6'!#REF!</definedName>
    <definedName name="Print2" localSheetId="24">'[1]7.7.6'!#REF!</definedName>
    <definedName name="Print2" localSheetId="31">'[1]7.7.6'!#REF!</definedName>
    <definedName name="Print2" localSheetId="17">'[1]7.7.6'!#REF!</definedName>
    <definedName name="Print2" localSheetId="69">'[1]7.7.6'!#REF!</definedName>
    <definedName name="Print2" localSheetId="18">'[1]7.7.6'!#REF!</definedName>
    <definedName name="Print2" localSheetId="25">'[1]7.7.6'!#REF!</definedName>
    <definedName name="Print2" localSheetId="32">'[1]7.7.6'!#REF!</definedName>
    <definedName name="Print2" localSheetId="70">'[1]7.7.6'!#REF!</definedName>
    <definedName name="Print2" localSheetId="101">'[1]7.7.6'!#REF!</definedName>
    <definedName name="Print2" localSheetId="52">'[1]7.7.6'!#REF!</definedName>
    <definedName name="Print2" localSheetId="12">'[1]7.7.6'!#REF!</definedName>
    <definedName name="Print2" localSheetId="53">'[1]7.7.6'!#REF!</definedName>
    <definedName name="Print2" localSheetId="40">'[1]7.7.6'!#REF!</definedName>
    <definedName name="Print2" localSheetId="7">'[1]7.7.6'!#REF!</definedName>
    <definedName name="Print2" localSheetId="51">'[1]7.7.6'!#REF!</definedName>
    <definedName name="Print2" localSheetId="79">'[1]7.7.6'!#REF!</definedName>
    <definedName name="Print2" localSheetId="3">'[1]7.7.6'!#REF!</definedName>
    <definedName name="Print2" localSheetId="74">'[1]7.7.6'!#REF!</definedName>
    <definedName name="Print2" localSheetId="73">'[1]7.7.6'!#REF!</definedName>
    <definedName name="Print2">'[1]7.7.6'!#REF!</definedName>
    <definedName name="Print3" localSheetId="2">'[1]7.7.6'!#REF!</definedName>
    <definedName name="Print3" localSheetId="6">'[1]7.7.6'!#REF!</definedName>
    <definedName name="Print3" localSheetId="4">'[1]7.7.6'!#REF!</definedName>
    <definedName name="Print3" localSheetId="20">'[1]7.7.6'!#REF!</definedName>
    <definedName name="Print3" localSheetId="75">'[1]7.7.6'!#REF!</definedName>
    <definedName name="Print3" localSheetId="103">'[1]7.7.6'!#REF!</definedName>
    <definedName name="Print3" localSheetId="55">'[1]7.7.6'!#REF!</definedName>
    <definedName name="Print3" localSheetId="14">'[1]7.7.6'!#REF!</definedName>
    <definedName name="Print3" localSheetId="36">'[1]7.7.6'!#REF!</definedName>
    <definedName name="Print3" localSheetId="104">'[1]7.7.6'!#REF!</definedName>
    <definedName name="Print3" localSheetId="37">'[1]7.7.6'!#REF!</definedName>
    <definedName name="Print3" localSheetId="105">'[1]7.7.6'!#REF!</definedName>
    <definedName name="Print3" localSheetId="83">'[1]7.7.6'!#REF!</definedName>
    <definedName name="Print3" localSheetId="16">'[1]7.7.6'!#REF!</definedName>
    <definedName name="Print3" localSheetId="23">'[1]7.7.6'!#REF!</definedName>
    <definedName name="Print3" localSheetId="38">'[1]7.7.6'!#REF!</definedName>
    <definedName name="Print3" localSheetId="30">'[1]7.7.6'!#REF!</definedName>
    <definedName name="Print3" localSheetId="84">'[1]7.7.6'!#REF!</definedName>
    <definedName name="Print3" localSheetId="24">'[1]7.7.6'!#REF!</definedName>
    <definedName name="Print3" localSheetId="31">'[1]7.7.6'!#REF!</definedName>
    <definedName name="Print3" localSheetId="17">'[1]7.7.6'!#REF!</definedName>
    <definedName name="Print3" localSheetId="69">'[1]7.7.6'!#REF!</definedName>
    <definedName name="Print3" localSheetId="18">'[1]7.7.6'!#REF!</definedName>
    <definedName name="Print3" localSheetId="25">'[1]7.7.6'!#REF!</definedName>
    <definedName name="Print3" localSheetId="32">'[1]7.7.6'!#REF!</definedName>
    <definedName name="Print3" localSheetId="70">'[1]7.7.6'!#REF!</definedName>
    <definedName name="Print3" localSheetId="101">'[1]7.7.6'!#REF!</definedName>
    <definedName name="Print3" localSheetId="7">'[1]7.7.6'!#REF!</definedName>
    <definedName name="Print3" localSheetId="3">'[1]7.7.6'!#REF!</definedName>
    <definedName name="Print3">'[1]7.7.6'!#REF!</definedName>
    <definedName name="RepFSS">'[1]7.7.6'!$T$1:$Y$57</definedName>
    <definedName name="rPT" localSheetId="14">OFFSET(DD,0,0,COUNTA('[2]Dias Festivos'!$A:$A)-COUNTA('[2]Dias Festivos'!$A$1:OFFSET(DD,-1,0,1,1)),COUNTA('[2]Dias Festivos'!$4:$4))</definedName>
    <definedName name="rPT" localSheetId="18">OFFSET([0]!DD,0,0,COUNTA('[2]Dias Festivos'!$A:$A)-COUNTA('[2]Dias Festivos'!$A$1:OFFSET([0]!DD,-1,0,1,1)),COUNTA('[2]Dias Festivos'!$4:$4))</definedName>
    <definedName name="rPT" localSheetId="25">OFFSET(DD,0,0,COUNTA('[2]Dias Festivos'!$A:$A)-COUNTA('[2]Dias Festivos'!$A$1:OFFSET(DD,-1,0,1,1)),COUNTA('[2]Dias Festivos'!$4:$4))</definedName>
    <definedName name="rPT" localSheetId="32">OFFSET([0]!DD,0,0,COUNTA('[2]Dias Festivos'!$A:$A)-COUNTA('[2]Dias Festivos'!$A$1:OFFSET([0]!DD,-1,0,1,1)),COUNTA('[2]Dias Festivos'!$4:$4))</definedName>
    <definedName name="rPT" localSheetId="70">OFFSET(DD,0,0,COUNTA('[2]Dias Festivos'!$A:$A)-COUNTA('[2]Dias Festivos'!$A$1:OFFSET(DD,-1,0,1,1)),COUNTA('[2]Dias Festivos'!$4:$4))</definedName>
    <definedName name="rPT" localSheetId="101">OFFSET([0]!DD,0,0,COUNTA('[2]Dias Festivos'!$A:$A)-COUNTA('[2]Dias Festivos'!$A$1:OFFSET([0]!DD,-1,0,1,1)),COUNTA('[2]Dias Festivos'!$4:$4))</definedName>
    <definedName name="rPT" localSheetId="0">OFFSET(DD,0,0,COUNTA('[2]Dias Festivos'!$A:$A)-COUNTA('[2]Dias Festivos'!$A$1:OFFSET(DD,-1,0,1,1)),COUNTA('[2]Dias Festivos'!$4:$4))</definedName>
    <definedName name="rPT" localSheetId="3">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2">'[3]Office Work Schedule'!#REF!</definedName>
    <definedName name="ScheduleStart" localSheetId="6">'[3]Office Work Schedule'!#REF!</definedName>
    <definedName name="ScheduleStart" localSheetId="4">'[3]Office Work Schedule'!#REF!</definedName>
    <definedName name="ScheduleStart" localSheetId="20">'[3]Office Work Schedule'!#REF!</definedName>
    <definedName name="ScheduleStart" localSheetId="14">'[3]Office Work Schedule'!#REF!</definedName>
    <definedName name="ScheduleStart" localSheetId="36">'[3]Office Work Schedule'!#REF!</definedName>
    <definedName name="ScheduleStart" localSheetId="37">'[3]Office Work Schedule'!#REF!</definedName>
    <definedName name="ScheduleStart" localSheetId="83">'[3]Office Work Schedule'!#REF!</definedName>
    <definedName name="ScheduleStart" localSheetId="16">'[3]Office Work Schedule'!#REF!</definedName>
    <definedName name="ScheduleStart" localSheetId="23">'[3]Office Work Schedule'!#REF!</definedName>
    <definedName name="ScheduleStart" localSheetId="38">'[3]Office Work Schedule'!#REF!</definedName>
    <definedName name="ScheduleStart" localSheetId="30">'[3]Office Work Schedule'!#REF!</definedName>
    <definedName name="ScheduleStart" localSheetId="84">'[3]Office Work Schedule'!#REF!</definedName>
    <definedName name="ScheduleStart" localSheetId="24">'[3]Office Work Schedule'!#REF!</definedName>
    <definedName name="ScheduleStart" localSheetId="31">'[3]Office Work Schedule'!#REF!</definedName>
    <definedName name="ScheduleStart" localSheetId="17">'[3]Office Work Schedule'!#REF!</definedName>
    <definedName name="ScheduleStart" localSheetId="69">'[3]Office Work Schedule'!#REF!</definedName>
    <definedName name="ScheduleStart" localSheetId="18">'[3]Office Work Schedule'!#REF!</definedName>
    <definedName name="ScheduleStart" localSheetId="25">'[3]Office Work Schedule'!#REF!</definedName>
    <definedName name="ScheduleStart" localSheetId="32">'[3]Office Work Schedule'!#REF!</definedName>
    <definedName name="ScheduleStart" localSheetId="70">'[3]Office Work Schedule'!#REF!</definedName>
    <definedName name="ScheduleStart" localSheetId="101">'[3]Office Work Schedule'!#REF!</definedName>
    <definedName name="ScheduleStart" localSheetId="7">'[3]Office Work Schedule'!#REF!</definedName>
    <definedName name="ScheduleStart" localSheetId="0">'[3]Office Work Schedule'!#REF!</definedName>
    <definedName name="ScheduleStart" localSheetId="3">'[3]Office Work Schedule'!#REF!</definedName>
    <definedName name="ScheduleStart">'[3]Office Work Schedule'!#REF!</definedName>
    <definedName name="Slicer_ENTIDAD">#N/A</definedName>
    <definedName name="Slicer_Tipo_de_fondo">#N/A</definedName>
    <definedName name="srl" localSheetId="2">'[1]7.7.6'!#REF!</definedName>
    <definedName name="srl" localSheetId="6">'[1]7.7.6'!#REF!</definedName>
    <definedName name="srl" localSheetId="4">'[1]7.7.6'!#REF!</definedName>
    <definedName name="srl" localSheetId="54">'[1]7.7.6'!#REF!</definedName>
    <definedName name="srl" localSheetId="20">'[1]7.7.6'!#REF!</definedName>
    <definedName name="srl" localSheetId="75">'[1]7.7.6'!#REF!</definedName>
    <definedName name="srl" localSheetId="41">'[1]7.7.6'!#REF!</definedName>
    <definedName name="srl" localSheetId="103">'[1]7.7.6'!#REF!</definedName>
    <definedName name="srl" localSheetId="55">'[1]7.7.6'!#REF!</definedName>
    <definedName name="srl" localSheetId="14">'[1]7.7.6'!#REF!</definedName>
    <definedName name="srl" localSheetId="36">'[1]7.7.6'!#REF!</definedName>
    <definedName name="srl" localSheetId="104">'[1]7.7.6'!#REF!</definedName>
    <definedName name="srl" localSheetId="15">'[1]7.7.6'!#REF!</definedName>
    <definedName name="srl" localSheetId="22">'[1]7.7.6'!#REF!</definedName>
    <definedName name="srl" localSheetId="37">'[1]7.7.6'!#REF!</definedName>
    <definedName name="srl" localSheetId="29">'[1]7.7.6'!#REF!</definedName>
    <definedName name="srl" localSheetId="105">'[1]7.7.6'!#REF!</definedName>
    <definedName name="srl" localSheetId="83">'[1]7.7.6'!#REF!</definedName>
    <definedName name="srl" localSheetId="16">'[1]7.7.6'!#REF!</definedName>
    <definedName name="srl" localSheetId="23">'[1]7.7.6'!#REF!</definedName>
    <definedName name="srl" localSheetId="38">'[1]7.7.6'!#REF!</definedName>
    <definedName name="srl" localSheetId="30">'[1]7.7.6'!#REF!</definedName>
    <definedName name="srl" localSheetId="84">'[1]7.7.6'!#REF!</definedName>
    <definedName name="srl" localSheetId="24">'[1]7.7.6'!#REF!</definedName>
    <definedName name="srl" localSheetId="31">'[1]7.7.6'!#REF!</definedName>
    <definedName name="srl" localSheetId="17">'[1]7.7.6'!#REF!</definedName>
    <definedName name="srl" localSheetId="69">'[1]7.7.6'!#REF!</definedName>
    <definedName name="srl" localSheetId="18">'[1]7.7.6'!#REF!</definedName>
    <definedName name="srl" localSheetId="25">'[1]7.7.6'!#REF!</definedName>
    <definedName name="srl" localSheetId="32">'[1]7.7.6'!#REF!</definedName>
    <definedName name="srl" localSheetId="70">'[1]7.7.6'!#REF!</definedName>
    <definedName name="srl" localSheetId="101">'[1]7.7.6'!#REF!</definedName>
    <definedName name="srl" localSheetId="12">'[1]7.7.6'!#REF!</definedName>
    <definedName name="srl" localSheetId="53">'[1]7.7.6'!#REF!</definedName>
    <definedName name="srl" localSheetId="7">'[1]7.7.6'!#REF!</definedName>
    <definedName name="srl" localSheetId="3">'[1]7.7.6'!#REF!</definedName>
    <definedName name="srl">'[1]7.7.6'!#REF!</definedName>
    <definedName name="SVDS" localSheetId="2">'[1]7.7.6'!#REF!</definedName>
    <definedName name="SVDS" localSheetId="6">'[1]7.7.6'!#REF!</definedName>
    <definedName name="SVDS" localSheetId="4">'[1]7.7.6'!#REF!</definedName>
    <definedName name="SVDS" localSheetId="94">'[1]7.7.6'!#REF!</definedName>
    <definedName name="SVDS" localSheetId="54">'[1]7.7.6'!#REF!</definedName>
    <definedName name="SVDS" localSheetId="20">'[1]7.7.6'!#REF!</definedName>
    <definedName name="SVDS" localSheetId="75">'[1]7.7.6'!#REF!</definedName>
    <definedName name="SVDS" localSheetId="41">'[1]7.7.6'!#REF!</definedName>
    <definedName name="SVDS" localSheetId="103">'[1]7.7.6'!#REF!</definedName>
    <definedName name="SVDS" localSheetId="55">'[1]7.7.6'!#REF!</definedName>
    <definedName name="SVDS" localSheetId="14">'[1]7.7.6'!#REF!</definedName>
    <definedName name="SVDS" localSheetId="36">'[1]7.7.6'!#REF!</definedName>
    <definedName name="SVDS" localSheetId="104">'[1]7.7.6'!#REF!</definedName>
    <definedName name="SVDS" localSheetId="15">'[1]7.7.6'!#REF!</definedName>
    <definedName name="SVDS" localSheetId="22">'[1]7.7.6'!#REF!</definedName>
    <definedName name="SVDS" localSheetId="37">'[1]7.7.6'!#REF!</definedName>
    <definedName name="SVDS" localSheetId="29">'[1]7.7.6'!#REF!</definedName>
    <definedName name="SVDS" localSheetId="105">'[1]7.7.6'!#REF!</definedName>
    <definedName name="SVDS" localSheetId="83">'[1]7.7.6'!#REF!</definedName>
    <definedName name="SVDS" localSheetId="16">'[1]7.7.6'!#REF!</definedName>
    <definedName name="SVDS" localSheetId="23">'[1]7.7.6'!#REF!</definedName>
    <definedName name="SVDS" localSheetId="38">'[1]7.7.6'!#REF!</definedName>
    <definedName name="SVDS" localSheetId="30">'[1]7.7.6'!#REF!</definedName>
    <definedName name="SVDS" localSheetId="84">'[1]7.7.6'!#REF!</definedName>
    <definedName name="SVDS" localSheetId="24">'[1]7.7.6'!#REF!</definedName>
    <definedName name="SVDS" localSheetId="31">'[1]7.7.6'!#REF!</definedName>
    <definedName name="SVDS" localSheetId="17">'[1]7.7.6'!#REF!</definedName>
    <definedName name="SVDS" localSheetId="69">'[1]7.7.6'!#REF!</definedName>
    <definedName name="SVDS" localSheetId="18">'[1]7.7.6'!#REF!</definedName>
    <definedName name="SVDS" localSheetId="25">'[1]7.7.6'!#REF!</definedName>
    <definedName name="SVDS" localSheetId="32">'[1]7.7.6'!#REF!</definedName>
    <definedName name="SVDS" localSheetId="70">'[1]7.7.6'!#REF!</definedName>
    <definedName name="SVDS" localSheetId="101">'[1]7.7.6'!#REF!</definedName>
    <definedName name="SVDS" localSheetId="12">'[1]7.7.6'!#REF!</definedName>
    <definedName name="SVDS" localSheetId="53">'[1]7.7.6'!#REF!</definedName>
    <definedName name="SVDS" localSheetId="7">'[1]7.7.6'!#REF!</definedName>
    <definedName name="SVDS" localSheetId="3">'[1]7.7.6'!#REF!</definedName>
    <definedName name="SVDS">'[1]7.7.6'!#REF!</definedName>
    <definedName name="Totales">'[1]7.7.6'!$A$1:$AP$58</definedName>
    <definedName name="Type" localSheetId="2">'[4]Maintenance Work Order'!#REF!</definedName>
    <definedName name="Type" localSheetId="6">'[4]Maintenance Work Order'!#REF!</definedName>
    <definedName name="Type" localSheetId="4">'[4]Maintenance Work Order'!#REF!</definedName>
    <definedName name="Type" localSheetId="20">'[4]Maintenance Work Order'!#REF!</definedName>
    <definedName name="Type" localSheetId="14">'[4]Maintenance Work Order'!#REF!</definedName>
    <definedName name="Type" localSheetId="36">'[4]Maintenance Work Order'!#REF!</definedName>
    <definedName name="Type" localSheetId="37">'[4]Maintenance Work Order'!#REF!</definedName>
    <definedName name="Type" localSheetId="83">'[4]Maintenance Work Order'!#REF!</definedName>
    <definedName name="Type" localSheetId="16">'[4]Maintenance Work Order'!#REF!</definedName>
    <definedName name="Type" localSheetId="23">'[4]Maintenance Work Order'!#REF!</definedName>
    <definedName name="Type" localSheetId="38">'[4]Maintenance Work Order'!#REF!</definedName>
    <definedName name="Type" localSheetId="30">'[4]Maintenance Work Order'!#REF!</definedName>
    <definedName name="Type" localSheetId="84">'[4]Maintenance Work Order'!#REF!</definedName>
    <definedName name="Type" localSheetId="24">'[4]Maintenance Work Order'!#REF!</definedName>
    <definedName name="Type" localSheetId="31">'[4]Maintenance Work Order'!#REF!</definedName>
    <definedName name="Type" localSheetId="17">'[4]Maintenance Work Order'!#REF!</definedName>
    <definedName name="Type" localSheetId="69">'[4]Maintenance Work Order'!#REF!</definedName>
    <definedName name="Type" localSheetId="18">'[4]Maintenance Work Order'!#REF!</definedName>
    <definedName name="Type" localSheetId="25">'[4]Maintenance Work Order'!#REF!</definedName>
    <definedName name="Type" localSheetId="32">'[4]Maintenance Work Order'!#REF!</definedName>
    <definedName name="Type" localSheetId="70">'[4]Maintenance Work Order'!#REF!</definedName>
    <definedName name="Type" localSheetId="101">'[4]Maintenance Work Order'!#REF!</definedName>
    <definedName name="Type" localSheetId="7">'[4]Maintenance Work Order'!#REF!</definedName>
    <definedName name="Type" localSheetId="0">'[4]Maintenance Work Order'!#REF!</definedName>
    <definedName name="Type" localSheetId="3">'[4]Maintenance Work Order'!#REF!</definedName>
    <definedName name="Type">'[4]Maintenance Work Order'!#REF!</definedName>
    <definedName name="unnamed" localSheetId="2">#REF!</definedName>
    <definedName name="unnamed" localSheetId="6">#REF!</definedName>
    <definedName name="unnamed" localSheetId="4">#REF!</definedName>
    <definedName name="unnamed" localSheetId="20">#REF!</definedName>
    <definedName name="unnamed" localSheetId="14">#REF!</definedName>
    <definedName name="unnamed" localSheetId="36">#REF!</definedName>
    <definedName name="unnamed" localSheetId="37">#REF!</definedName>
    <definedName name="unnamed" localSheetId="83">#REF!</definedName>
    <definedName name="unnamed" localSheetId="16">#REF!</definedName>
    <definedName name="unnamed" localSheetId="23">#REF!</definedName>
    <definedName name="unnamed" localSheetId="38">#REF!</definedName>
    <definedName name="unnamed" localSheetId="30">#REF!</definedName>
    <definedName name="unnamed" localSheetId="84">#REF!</definedName>
    <definedName name="unnamed" localSheetId="24">#REF!</definedName>
    <definedName name="unnamed" localSheetId="31">#REF!</definedName>
    <definedName name="unnamed" localSheetId="17">#REF!</definedName>
    <definedName name="unnamed" localSheetId="69">#REF!</definedName>
    <definedName name="unnamed" localSheetId="18">#REF!</definedName>
    <definedName name="unnamed" localSheetId="25">#REF!</definedName>
    <definedName name="unnamed" localSheetId="32">#REF!</definedName>
    <definedName name="unnamed" localSheetId="70">#REF!</definedName>
    <definedName name="unnamed" localSheetId="101">#REF!</definedName>
    <definedName name="unnamed" localSheetId="7">#REF!</definedName>
    <definedName name="unnamed" localSheetId="0">#REF!</definedName>
    <definedName name="unnamed" localSheetId="3">#REF!</definedName>
    <definedName name="unnamed">#REF!</definedName>
    <definedName name="Urtea">[2]Calendario!$B$5</definedName>
    <definedName name="Vacaciones" localSheetId="14">OFFSET(VV,1,0,COUNTA([5]Vacaciones!$A:$A)-COUNTA([5]Vacaciones!$A$1:VV),1)</definedName>
    <definedName name="Vacaciones" localSheetId="18">OFFSET([0]!VV,1,0,COUNTA([5]Vacaciones!$A:$A)-COUNTA([5]Vacaciones!$A$1:[0]!VV),1)</definedName>
    <definedName name="Vacaciones" localSheetId="25">OFFSET(VV,1,0,COUNTA([5]Vacaciones!$A:$A)-COUNTA([5]Vacaciones!$A$1:VV),1)</definedName>
    <definedName name="Vacaciones" localSheetId="32">OFFSET([0]!VV,1,0,COUNTA([5]Vacaciones!$A:$A)-COUNTA([5]Vacaciones!$A$1:[0]!VV),1)</definedName>
    <definedName name="Vacaciones" localSheetId="70">OFFSET(VV,1,0,COUNTA([5]Vacaciones!$A:$A)-COUNTA([5]Vacaciones!$A$1:VV),1)</definedName>
    <definedName name="Vacaciones" localSheetId="101">OFFSET([0]!VV,1,0,COUNTA([5]Vacaciones!$A:$A)-COUNTA([5]Vacaciones!$A$1:[0]!VV),1)</definedName>
    <definedName name="Vacaciones" localSheetId="0">OFFSET(VV,1,0,COUNTA([5]Vacaciones!$A:$A)-COUNTA([5]Vacaciones!$A$1:VV),1)</definedName>
    <definedName name="Vacaciones" localSheetId="3">OFFSET(VV,1,0,COUNTA([5]Vacaciones!$A:$A)-COUNTA([5]Vacaciones!$A$1:VV),1)</definedName>
    <definedName name="Vacaciones">OFFSET(VV,1,0,COUNTA([5]Vacaciones!$A:$A)-COUNTA([5]Vacaciones!$A$1:VV),1)</definedName>
    <definedName name="VV">[5]Vacaciones!$A$4</definedName>
  </definedNames>
  <calcPr calcId="162913"/>
  <fileRecoveryPr repairLoad="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Lst>
</workbook>
</file>

<file path=xl/calcChain.xml><?xml version="1.0" encoding="utf-8"?>
<calcChain xmlns="http://schemas.openxmlformats.org/spreadsheetml/2006/main">
  <c r="D14" i="465" l="1"/>
  <c r="B16" i="486"/>
  <c r="C8" i="486" s="1"/>
  <c r="C15" i="486" l="1"/>
  <c r="C14" i="486"/>
  <c r="C13" i="486"/>
  <c r="C12" i="486"/>
  <c r="C11" i="486"/>
  <c r="C10" i="486"/>
  <c r="C9" i="486"/>
  <c r="C12" i="490"/>
  <c r="B12" i="490"/>
  <c r="B11" i="490"/>
  <c r="B8" i="490"/>
  <c r="B9" i="490"/>
  <c r="B10" i="490"/>
  <c r="B7" i="490"/>
  <c r="A2" i="444"/>
  <c r="B7" i="177" l="1"/>
  <c r="B8" i="177"/>
  <c r="B9" i="177"/>
  <c r="B10" i="177"/>
  <c r="B11" i="177"/>
  <c r="B6" i="177"/>
  <c r="B8" i="179"/>
  <c r="B9" i="179"/>
  <c r="B10" i="179"/>
  <c r="B7" i="179"/>
  <c r="L120" i="491"/>
  <c r="L126" i="491"/>
  <c r="L116" i="491"/>
  <c r="M105" i="491"/>
  <c r="E89" i="491"/>
  <c r="G8" i="449"/>
  <c r="G9" i="449"/>
  <c r="G10" i="449"/>
  <c r="G11" i="449"/>
  <c r="G12" i="449"/>
  <c r="G13" i="449"/>
  <c r="G14" i="449"/>
  <c r="G15" i="449"/>
  <c r="G16" i="449"/>
  <c r="G17" i="449"/>
  <c r="G18" i="449"/>
  <c r="H22" i="449"/>
  <c r="M126" i="491" l="1"/>
  <c r="D19" i="449"/>
  <c r="E19" i="449"/>
  <c r="F19" i="449"/>
  <c r="G19" i="449"/>
  <c r="N7" i="382"/>
  <c r="N8" i="382"/>
  <c r="N9" i="382"/>
  <c r="N10" i="382"/>
  <c r="N11" i="382"/>
  <c r="N12" i="382"/>
  <c r="N13" i="382"/>
  <c r="N14" i="382"/>
  <c r="N15" i="382"/>
  <c r="N16" i="382"/>
  <c r="N17" i="382"/>
  <c r="N18" i="382"/>
  <c r="N19" i="382"/>
  <c r="N20" i="382"/>
  <c r="N21" i="382"/>
  <c r="B21" i="384"/>
  <c r="D10" i="530"/>
  <c r="D11" i="530"/>
  <c r="D12" i="530"/>
  <c r="D13" i="530"/>
  <c r="D14" i="530"/>
  <c r="D15" i="530"/>
  <c r="D16" i="530"/>
  <c r="D17" i="530"/>
  <c r="D18" i="530"/>
  <c r="D19" i="530"/>
  <c r="D20" i="530"/>
  <c r="D21" i="530"/>
  <c r="D22" i="530"/>
  <c r="D23" i="530"/>
  <c r="D24" i="530"/>
  <c r="D25" i="530"/>
  <c r="D26" i="530"/>
  <c r="F10" i="530"/>
  <c r="F11" i="530"/>
  <c r="F12" i="530"/>
  <c r="F13" i="530"/>
  <c r="F14" i="530"/>
  <c r="F15" i="530"/>
  <c r="F16" i="530"/>
  <c r="F17" i="530"/>
  <c r="F18" i="530"/>
  <c r="F19" i="530"/>
  <c r="F20" i="530"/>
  <c r="F21" i="530"/>
  <c r="F22" i="530"/>
  <c r="F23" i="530"/>
  <c r="F24" i="530"/>
  <c r="F25" i="530"/>
  <c r="F26" i="530"/>
  <c r="F9" i="530"/>
  <c r="D9" i="530"/>
  <c r="B10" i="523"/>
  <c r="B9" i="523"/>
  <c r="B8" i="523"/>
  <c r="D14" i="522"/>
  <c r="D15" i="522"/>
  <c r="D16" i="522"/>
  <c r="D17" i="522"/>
  <c r="D18" i="522"/>
  <c r="D19" i="522"/>
  <c r="D20" i="522"/>
  <c r="D21" i="522"/>
  <c r="D22" i="522"/>
  <c r="D23" i="522"/>
  <c r="D24" i="522"/>
  <c r="D25" i="522"/>
  <c r="D26" i="522"/>
  <c r="D27" i="522"/>
  <c r="D28" i="522"/>
  <c r="D29" i="522"/>
  <c r="D30" i="522"/>
  <c r="D31" i="522"/>
  <c r="D32" i="522"/>
  <c r="D33" i="522"/>
  <c r="D34" i="522"/>
  <c r="D35" i="522"/>
  <c r="D36" i="522"/>
  <c r="D37" i="522"/>
  <c r="D38" i="522"/>
  <c r="D39" i="522"/>
  <c r="D40" i="522"/>
  <c r="D41" i="522"/>
  <c r="D42" i="522"/>
  <c r="D43" i="522"/>
  <c r="D44" i="522"/>
  <c r="D45" i="522"/>
  <c r="D13" i="522"/>
  <c r="B33" i="521"/>
  <c r="B32" i="521"/>
  <c r="B31" i="521"/>
  <c r="B30" i="521"/>
  <c r="B29" i="521"/>
  <c r="B28" i="521"/>
  <c r="B27" i="521"/>
  <c r="B26" i="521"/>
  <c r="B25" i="521"/>
  <c r="B24" i="521"/>
  <c r="B12" i="521"/>
  <c r="B11" i="521"/>
  <c r="B10" i="521"/>
  <c r="B9" i="521"/>
  <c r="B8" i="521"/>
  <c r="D14" i="519"/>
  <c r="D15" i="519"/>
  <c r="D16" i="519"/>
  <c r="D17" i="519"/>
  <c r="D18" i="519"/>
  <c r="D19" i="519"/>
  <c r="D20" i="519"/>
  <c r="D21" i="519"/>
  <c r="D22" i="519"/>
  <c r="D23" i="519"/>
  <c r="D24" i="519"/>
  <c r="D25" i="519"/>
  <c r="D26" i="519"/>
  <c r="D27" i="519"/>
  <c r="D28" i="519"/>
  <c r="D29" i="519"/>
  <c r="D30" i="519"/>
  <c r="D31" i="519"/>
  <c r="D32" i="519"/>
  <c r="D33" i="519"/>
  <c r="D34" i="519"/>
  <c r="D35" i="519"/>
  <c r="D36" i="519"/>
  <c r="D37" i="519"/>
  <c r="D38" i="519"/>
  <c r="D39" i="519"/>
  <c r="D40" i="519"/>
  <c r="D41" i="519"/>
  <c r="D42" i="519"/>
  <c r="D43" i="519"/>
  <c r="D44" i="519"/>
  <c r="D45" i="519"/>
  <c r="D13" i="519"/>
  <c r="B34" i="518"/>
  <c r="B33" i="518"/>
  <c r="B32" i="518"/>
  <c r="B31" i="518"/>
  <c r="B30" i="518"/>
  <c r="B29" i="518"/>
  <c r="B28" i="518"/>
  <c r="B27" i="518"/>
  <c r="B26" i="518"/>
  <c r="B35" i="518"/>
  <c r="B11" i="518"/>
  <c r="B10" i="518"/>
  <c r="B9" i="518"/>
  <c r="B8" i="518"/>
  <c r="B7" i="518"/>
  <c r="D14" i="526"/>
  <c r="D15" i="526"/>
  <c r="D16" i="526"/>
  <c r="D17" i="526"/>
  <c r="D18" i="526"/>
  <c r="D19" i="526"/>
  <c r="D20" i="526"/>
  <c r="D21" i="526"/>
  <c r="D22" i="526"/>
  <c r="D23" i="526"/>
  <c r="D24" i="526"/>
  <c r="D25" i="526"/>
  <c r="D26" i="526"/>
  <c r="D27" i="526"/>
  <c r="D28" i="526"/>
  <c r="D29" i="526"/>
  <c r="D30" i="526"/>
  <c r="D31" i="526"/>
  <c r="D32" i="526"/>
  <c r="D33" i="526"/>
  <c r="D34" i="526"/>
  <c r="D35" i="526"/>
  <c r="D36" i="526"/>
  <c r="D37" i="526"/>
  <c r="D38" i="526"/>
  <c r="D39" i="526"/>
  <c r="D40" i="526"/>
  <c r="D41" i="526"/>
  <c r="D42" i="526"/>
  <c r="D43" i="526"/>
  <c r="D44" i="526"/>
  <c r="D45" i="526"/>
  <c r="D13" i="526"/>
  <c r="B35" i="525"/>
  <c r="B34" i="525"/>
  <c r="B33" i="525"/>
  <c r="B32" i="525"/>
  <c r="B31" i="525"/>
  <c r="B30" i="525"/>
  <c r="B29" i="525"/>
  <c r="B28" i="525"/>
  <c r="B27" i="525"/>
  <c r="B26" i="525"/>
  <c r="B11" i="525"/>
  <c r="B10" i="525"/>
  <c r="B9" i="525"/>
  <c r="B8" i="525"/>
  <c r="B7" i="525"/>
  <c r="H230" i="491"/>
  <c r="I230" i="491"/>
  <c r="J230" i="491"/>
  <c r="K230" i="491"/>
  <c r="B252" i="491"/>
  <c r="C252" i="491"/>
  <c r="D252" i="491"/>
  <c r="E252" i="491"/>
  <c r="F23" i="427"/>
  <c r="G23" i="427"/>
  <c r="B28" i="282" l="1"/>
  <c r="C56" i="491" s="1"/>
  <c r="D7" i="491"/>
  <c r="C110" i="491"/>
  <c r="D110" i="491"/>
  <c r="C111" i="491"/>
  <c r="D111" i="491"/>
  <c r="C112" i="491"/>
  <c r="D112" i="491"/>
  <c r="C113" i="491"/>
  <c r="D113" i="491"/>
  <c r="C114" i="491"/>
  <c r="D114" i="491"/>
  <c r="C115" i="491"/>
  <c r="D115" i="491"/>
  <c r="C116" i="491"/>
  <c r="D116" i="491"/>
  <c r="C117" i="491"/>
  <c r="D117" i="491"/>
  <c r="C118" i="491"/>
  <c r="D118" i="491"/>
  <c r="C119" i="491"/>
  <c r="D119" i="491"/>
  <c r="C120" i="491"/>
  <c r="D120" i="491"/>
  <c r="C121" i="491"/>
  <c r="D121" i="491"/>
  <c r="C122" i="491"/>
  <c r="D122" i="491"/>
  <c r="C123" i="491"/>
  <c r="D123" i="491"/>
  <c r="C124" i="491"/>
  <c r="D124" i="491"/>
  <c r="C125" i="491"/>
  <c r="D125" i="491"/>
  <c r="C126" i="491"/>
  <c r="D126" i="491"/>
  <c r="D109" i="491"/>
  <c r="C109" i="491"/>
  <c r="E20" i="491"/>
  <c r="D20" i="491"/>
  <c r="E19" i="491"/>
  <c r="D19" i="491"/>
  <c r="E18" i="491"/>
  <c r="D18" i="491"/>
  <c r="I25" i="217" l="1"/>
  <c r="A2" i="520"/>
  <c r="C37" i="510"/>
  <c r="C28" i="282" l="1"/>
  <c r="C57" i="491" l="1"/>
  <c r="A2" i="394"/>
  <c r="B8" i="532" l="1"/>
  <c r="B7" i="532"/>
  <c r="F10" i="527"/>
  <c r="F11" i="527"/>
  <c r="F12" i="527"/>
  <c r="F13" i="527"/>
  <c r="F14" i="527"/>
  <c r="F15" i="527"/>
  <c r="F16" i="527"/>
  <c r="F17" i="527"/>
  <c r="F18" i="527"/>
  <c r="F19" i="527"/>
  <c r="F20" i="527"/>
  <c r="F21" i="527"/>
  <c r="F22" i="527"/>
  <c r="F23" i="527"/>
  <c r="F24" i="527"/>
  <c r="F25" i="527"/>
  <c r="F26" i="527"/>
  <c r="F9" i="527"/>
  <c r="D10" i="527"/>
  <c r="D11" i="527"/>
  <c r="D12" i="527"/>
  <c r="D13" i="527"/>
  <c r="D14" i="527"/>
  <c r="D15" i="527"/>
  <c r="D16" i="527"/>
  <c r="D17" i="527"/>
  <c r="D18" i="527"/>
  <c r="D19" i="527"/>
  <c r="D20" i="527"/>
  <c r="D21" i="527"/>
  <c r="D22" i="527"/>
  <c r="D23" i="527"/>
  <c r="D24" i="527"/>
  <c r="D25" i="527"/>
  <c r="D26" i="527"/>
  <c r="D9" i="527"/>
  <c r="F10" i="517"/>
  <c r="F11" i="517"/>
  <c r="F12" i="517"/>
  <c r="F13" i="517"/>
  <c r="F14" i="517"/>
  <c r="F15" i="517"/>
  <c r="F16" i="517"/>
  <c r="F17" i="517"/>
  <c r="F18" i="517"/>
  <c r="F19" i="517"/>
  <c r="F20" i="517"/>
  <c r="F21" i="517"/>
  <c r="F22" i="517"/>
  <c r="F23" i="517"/>
  <c r="F24" i="517"/>
  <c r="F25" i="517"/>
  <c r="F26" i="517"/>
  <c r="F9" i="517"/>
  <c r="D10" i="517"/>
  <c r="D11" i="517"/>
  <c r="D12" i="517"/>
  <c r="D13" i="517"/>
  <c r="D14" i="517"/>
  <c r="D15" i="517"/>
  <c r="D16" i="517"/>
  <c r="D17" i="517"/>
  <c r="D18" i="517"/>
  <c r="D19" i="517"/>
  <c r="D20" i="517"/>
  <c r="D21" i="517"/>
  <c r="D22" i="517"/>
  <c r="D23" i="517"/>
  <c r="D24" i="517"/>
  <c r="D25" i="517"/>
  <c r="D26" i="517"/>
  <c r="D9" i="517"/>
  <c r="C7" i="333"/>
  <c r="C8" i="333"/>
  <c r="C9" i="333"/>
  <c r="C10" i="333"/>
  <c r="C11" i="333"/>
  <c r="C12" i="333"/>
  <c r="C13" i="333"/>
  <c r="C14" i="333"/>
  <c r="C15" i="333"/>
  <c r="C16" i="333"/>
  <c r="C17" i="333"/>
  <c r="C18" i="333"/>
  <c r="C19" i="333"/>
  <c r="C20" i="333"/>
  <c r="C21" i="333"/>
  <c r="C22" i="333"/>
  <c r="C2" i="526"/>
  <c r="F10" i="529"/>
  <c r="F11" i="529"/>
  <c r="F12" i="529"/>
  <c r="F13" i="529"/>
  <c r="F14" i="529"/>
  <c r="F15" i="529"/>
  <c r="F16" i="529"/>
  <c r="F17" i="529"/>
  <c r="F18" i="529"/>
  <c r="F19" i="529"/>
  <c r="F20" i="529"/>
  <c r="F21" i="529"/>
  <c r="F22" i="529"/>
  <c r="F23" i="529"/>
  <c r="F24" i="529"/>
  <c r="F25" i="529"/>
  <c r="F26" i="529"/>
  <c r="F9" i="529"/>
  <c r="D10" i="529"/>
  <c r="D11" i="529"/>
  <c r="D12" i="529"/>
  <c r="D13" i="529"/>
  <c r="D14" i="529"/>
  <c r="D15" i="529"/>
  <c r="D16" i="529"/>
  <c r="D17" i="529"/>
  <c r="D18" i="529"/>
  <c r="D19" i="529"/>
  <c r="D20" i="529"/>
  <c r="D21" i="529"/>
  <c r="D22" i="529"/>
  <c r="D23" i="529"/>
  <c r="D24" i="529"/>
  <c r="D25" i="529"/>
  <c r="D26" i="529"/>
  <c r="D9" i="529"/>
  <c r="B71" i="491"/>
  <c r="B10" i="532" l="1"/>
  <c r="B61" i="491"/>
  <c r="L65" i="491" l="1"/>
  <c r="M65" i="491"/>
  <c r="C19" i="491" l="1"/>
  <c r="C20" i="491"/>
  <c r="C18" i="491"/>
  <c r="E22" i="491"/>
  <c r="D209" i="491" l="1"/>
  <c r="C209" i="491"/>
  <c r="B208" i="491"/>
  <c r="B207" i="491"/>
  <c r="B206" i="491"/>
  <c r="B205" i="491"/>
  <c r="B204" i="491"/>
  <c r="B203" i="491"/>
  <c r="B202" i="491"/>
  <c r="B201" i="491"/>
  <c r="B200" i="491"/>
  <c r="B199" i="491"/>
  <c r="B198" i="491"/>
  <c r="B197" i="491"/>
  <c r="B196" i="491"/>
  <c r="B195" i="491"/>
  <c r="B194" i="491"/>
  <c r="B193" i="491"/>
  <c r="B192" i="491"/>
  <c r="B191" i="491"/>
  <c r="D184" i="491"/>
  <c r="C184" i="491"/>
  <c r="B183" i="491"/>
  <c r="B182" i="491"/>
  <c r="B181" i="491"/>
  <c r="B180" i="491"/>
  <c r="B179" i="491"/>
  <c r="B178" i="491"/>
  <c r="B177" i="491"/>
  <c r="B176" i="491"/>
  <c r="B175" i="491"/>
  <c r="B174" i="491"/>
  <c r="B173" i="491"/>
  <c r="B172" i="491"/>
  <c r="B171" i="491"/>
  <c r="B170" i="491"/>
  <c r="B169" i="491"/>
  <c r="B168" i="491"/>
  <c r="B167" i="491"/>
  <c r="B166" i="491"/>
  <c r="D154" i="491"/>
  <c r="C154" i="491"/>
  <c r="B153" i="491"/>
  <c r="B152" i="491"/>
  <c r="B151" i="491"/>
  <c r="B150" i="491"/>
  <c r="B149" i="491"/>
  <c r="B148" i="491"/>
  <c r="B147" i="491"/>
  <c r="B146" i="491"/>
  <c r="B145" i="491"/>
  <c r="B144" i="491"/>
  <c r="B143" i="491"/>
  <c r="B142" i="491"/>
  <c r="B141" i="491"/>
  <c r="B140" i="491"/>
  <c r="B139" i="491"/>
  <c r="B138" i="491"/>
  <c r="B137" i="491"/>
  <c r="B136" i="491"/>
  <c r="B209" i="491" l="1"/>
  <c r="D210" i="491" s="1"/>
  <c r="B184" i="491"/>
  <c r="B154" i="491"/>
  <c r="D155" i="491" l="1"/>
  <c r="E10" i="282" l="1"/>
  <c r="E11" i="282"/>
  <c r="E12" i="282"/>
  <c r="E13" i="282"/>
  <c r="E14" i="282"/>
  <c r="E15" i="282"/>
  <c r="E16" i="282"/>
  <c r="E17" i="282"/>
  <c r="E18" i="282"/>
  <c r="E19" i="282"/>
  <c r="E20" i="282"/>
  <c r="E21" i="282"/>
  <c r="E22" i="282"/>
  <c r="E23" i="282"/>
  <c r="E24" i="282"/>
  <c r="E25" i="282"/>
  <c r="E26" i="282"/>
  <c r="E9" i="282"/>
  <c r="D28" i="282"/>
  <c r="C58" i="491" s="1"/>
  <c r="E27" i="282" l="1"/>
  <c r="B23" i="381"/>
  <c r="B8" i="374" l="1"/>
  <c r="B9" i="374"/>
  <c r="B10" i="374"/>
  <c r="B11" i="374"/>
  <c r="B12" i="374"/>
  <c r="B13" i="374"/>
  <c r="B14" i="374"/>
  <c r="B15" i="374"/>
  <c r="B16" i="374"/>
  <c r="B17" i="374"/>
  <c r="B18" i="374"/>
  <c r="B19" i="374"/>
  <c r="B20" i="374"/>
  <c r="B21" i="374"/>
  <c r="B22" i="374"/>
  <c r="B7" i="374"/>
  <c r="B6" i="374"/>
  <c r="B9" i="532"/>
  <c r="C8" i="532" s="1"/>
  <c r="D29" i="377"/>
  <c r="C7" i="532" l="1"/>
  <c r="C9" i="532" s="1"/>
  <c r="C55" i="530" l="1"/>
  <c r="E54" i="530"/>
  <c r="D54" i="530"/>
  <c r="C54" i="530"/>
  <c r="E53" i="530"/>
  <c r="D53" i="530"/>
  <c r="C53" i="530"/>
  <c r="E52" i="530"/>
  <c r="D52" i="530"/>
  <c r="C52" i="530"/>
  <c r="E51" i="530"/>
  <c r="D51" i="530"/>
  <c r="C51" i="530"/>
  <c r="E50" i="530"/>
  <c r="D50" i="530"/>
  <c r="C50" i="530"/>
  <c r="E49" i="530"/>
  <c r="D49" i="530"/>
  <c r="C49" i="530"/>
  <c r="E48" i="530"/>
  <c r="D48" i="530"/>
  <c r="C48" i="530"/>
  <c r="E47" i="530"/>
  <c r="D47" i="530"/>
  <c r="C47" i="530"/>
  <c r="E46" i="530"/>
  <c r="D46" i="530"/>
  <c r="C46" i="530"/>
  <c r="E45" i="530"/>
  <c r="D45" i="530"/>
  <c r="C45" i="530"/>
  <c r="E44" i="530"/>
  <c r="D44" i="530"/>
  <c r="C44" i="530"/>
  <c r="E43" i="530"/>
  <c r="D43" i="530"/>
  <c r="C43" i="530"/>
  <c r="E42" i="530"/>
  <c r="D42" i="530"/>
  <c r="C42" i="530"/>
  <c r="E41" i="530"/>
  <c r="D41" i="530"/>
  <c r="C41" i="530"/>
  <c r="E40" i="530"/>
  <c r="D40" i="530"/>
  <c r="C40" i="530"/>
  <c r="E39" i="530"/>
  <c r="D39" i="530"/>
  <c r="C39" i="530"/>
  <c r="E38" i="530"/>
  <c r="D38" i="530"/>
  <c r="C38" i="530"/>
  <c r="E37" i="530"/>
  <c r="D37" i="530"/>
  <c r="C37" i="530"/>
  <c r="F27" i="530"/>
  <c r="D27" i="530"/>
  <c r="E55" i="530" s="1"/>
  <c r="B26" i="530"/>
  <c r="G26" i="530" s="1"/>
  <c r="B25" i="530"/>
  <c r="G25" i="530" s="1"/>
  <c r="B24" i="530"/>
  <c r="G24" i="530" s="1"/>
  <c r="B23" i="530"/>
  <c r="G23" i="530" s="1"/>
  <c r="B22" i="530"/>
  <c r="G22" i="530" s="1"/>
  <c r="B21" i="530"/>
  <c r="G21" i="530" s="1"/>
  <c r="B20" i="530"/>
  <c r="G20" i="530" s="1"/>
  <c r="B19" i="530"/>
  <c r="G19" i="530" s="1"/>
  <c r="B18" i="530"/>
  <c r="E18" i="530" s="1"/>
  <c r="B17" i="530"/>
  <c r="G17" i="530" s="1"/>
  <c r="B16" i="530"/>
  <c r="G16" i="530" s="1"/>
  <c r="B15" i="530"/>
  <c r="G15" i="530" s="1"/>
  <c r="B14" i="530"/>
  <c r="E14" i="530" s="1"/>
  <c r="B13" i="530"/>
  <c r="G13" i="530" s="1"/>
  <c r="B12" i="530"/>
  <c r="G12" i="530" s="1"/>
  <c r="B11" i="530"/>
  <c r="G11" i="530" s="1"/>
  <c r="B10" i="530"/>
  <c r="G10" i="530" s="1"/>
  <c r="B9" i="530"/>
  <c r="A2" i="530"/>
  <c r="E22" i="530" l="1"/>
  <c r="G18" i="530"/>
  <c r="B27" i="530"/>
  <c r="G14" i="530"/>
  <c r="E26" i="530"/>
  <c r="E10" i="530"/>
  <c r="D55" i="530"/>
  <c r="E13" i="530"/>
  <c r="E17" i="530"/>
  <c r="E21" i="530"/>
  <c r="E25" i="530"/>
  <c r="E9" i="530"/>
  <c r="G9" i="530"/>
  <c r="E12" i="530"/>
  <c r="E16" i="530"/>
  <c r="E20" i="530"/>
  <c r="E24" i="530"/>
  <c r="E11" i="530"/>
  <c r="E15" i="530"/>
  <c r="E19" i="530"/>
  <c r="E23" i="530"/>
  <c r="C23" i="530" l="1"/>
  <c r="C13" i="530"/>
  <c r="C16" i="530"/>
  <c r="C22" i="530"/>
  <c r="C12" i="530"/>
  <c r="C26" i="530"/>
  <c r="C20" i="530"/>
  <c r="G27" i="530"/>
  <c r="C18" i="530"/>
  <c r="C11" i="530"/>
  <c r="C27" i="530"/>
  <c r="C19" i="530"/>
  <c r="C15" i="530"/>
  <c r="C10" i="530"/>
  <c r="C25" i="530"/>
  <c r="E27" i="530"/>
  <c r="C9" i="530"/>
  <c r="C21" i="530"/>
  <c r="C24" i="530"/>
  <c r="C17" i="530"/>
  <c r="C14" i="530"/>
  <c r="D46" i="526" l="1"/>
  <c r="C55" i="529" l="1"/>
  <c r="E54" i="529"/>
  <c r="D54" i="529"/>
  <c r="C54" i="529"/>
  <c r="E53" i="529"/>
  <c r="D53" i="529"/>
  <c r="C53" i="529"/>
  <c r="E52" i="529"/>
  <c r="D52" i="529"/>
  <c r="C52" i="529"/>
  <c r="E51" i="529"/>
  <c r="D51" i="529"/>
  <c r="C51" i="529"/>
  <c r="E50" i="529"/>
  <c r="D50" i="529"/>
  <c r="C50" i="529"/>
  <c r="E49" i="529"/>
  <c r="D49" i="529"/>
  <c r="C49" i="529"/>
  <c r="E48" i="529"/>
  <c r="D48" i="529"/>
  <c r="C48" i="529"/>
  <c r="E47" i="529"/>
  <c r="D47" i="529"/>
  <c r="C47" i="529"/>
  <c r="E46" i="529"/>
  <c r="D46" i="529"/>
  <c r="C46" i="529"/>
  <c r="E45" i="529"/>
  <c r="D45" i="529"/>
  <c r="C45" i="529"/>
  <c r="E44" i="529"/>
  <c r="D44" i="529"/>
  <c r="C44" i="529"/>
  <c r="E43" i="529"/>
  <c r="D43" i="529"/>
  <c r="C43" i="529"/>
  <c r="E42" i="529"/>
  <c r="D42" i="529"/>
  <c r="C42" i="529"/>
  <c r="E41" i="529"/>
  <c r="D41" i="529"/>
  <c r="C41" i="529"/>
  <c r="E40" i="529"/>
  <c r="D40" i="529"/>
  <c r="C40" i="529"/>
  <c r="E39" i="529"/>
  <c r="D39" i="529"/>
  <c r="C39" i="529"/>
  <c r="E38" i="529"/>
  <c r="D38" i="529"/>
  <c r="C38" i="529"/>
  <c r="E37" i="529"/>
  <c r="D37" i="529"/>
  <c r="C37" i="529"/>
  <c r="F27" i="529"/>
  <c r="D27" i="529"/>
  <c r="B26" i="529"/>
  <c r="G26" i="529" s="1"/>
  <c r="B25" i="529"/>
  <c r="G25" i="529" s="1"/>
  <c r="B24" i="529"/>
  <c r="G24" i="529" s="1"/>
  <c r="B23" i="529"/>
  <c r="G23" i="529" s="1"/>
  <c r="B22" i="529"/>
  <c r="B21" i="529"/>
  <c r="G21" i="529" s="1"/>
  <c r="B20" i="529"/>
  <c r="E20" i="529" s="1"/>
  <c r="B19" i="529"/>
  <c r="G19" i="529" s="1"/>
  <c r="B18" i="529"/>
  <c r="G18" i="529" s="1"/>
  <c r="B17" i="529"/>
  <c r="E17" i="529" s="1"/>
  <c r="B16" i="529"/>
  <c r="E16" i="529" s="1"/>
  <c r="B15" i="529"/>
  <c r="G15" i="529" s="1"/>
  <c r="B14" i="529"/>
  <c r="E14" i="529" s="1"/>
  <c r="B13" i="529"/>
  <c r="E13" i="529" s="1"/>
  <c r="B12" i="529"/>
  <c r="G12" i="529" s="1"/>
  <c r="B11" i="529"/>
  <c r="G11" i="529" s="1"/>
  <c r="B10" i="529"/>
  <c r="G10" i="529" s="1"/>
  <c r="B9" i="529"/>
  <c r="E9" i="529" s="1"/>
  <c r="A2" i="529"/>
  <c r="C55" i="527"/>
  <c r="E54" i="527"/>
  <c r="D54" i="527"/>
  <c r="C54" i="527"/>
  <c r="E53" i="527"/>
  <c r="D53" i="527"/>
  <c r="C53" i="527"/>
  <c r="E52" i="527"/>
  <c r="D52" i="527"/>
  <c r="C52" i="527"/>
  <c r="E51" i="527"/>
  <c r="D51" i="527"/>
  <c r="C51" i="527"/>
  <c r="E50" i="527"/>
  <c r="D50" i="527"/>
  <c r="C50" i="527"/>
  <c r="E49" i="527"/>
  <c r="D49" i="527"/>
  <c r="C49" i="527"/>
  <c r="E48" i="527"/>
  <c r="D48" i="527"/>
  <c r="C48" i="527"/>
  <c r="E47" i="527"/>
  <c r="D47" i="527"/>
  <c r="C47" i="527"/>
  <c r="E46" i="527"/>
  <c r="D46" i="527"/>
  <c r="C46" i="527"/>
  <c r="E45" i="527"/>
  <c r="D45" i="527"/>
  <c r="C45" i="527"/>
  <c r="E44" i="527"/>
  <c r="D44" i="527"/>
  <c r="C44" i="527"/>
  <c r="E43" i="527"/>
  <c r="D43" i="527"/>
  <c r="C43" i="527"/>
  <c r="E42" i="527"/>
  <c r="D42" i="527"/>
  <c r="C42" i="527"/>
  <c r="E41" i="527"/>
  <c r="D41" i="527"/>
  <c r="C41" i="527"/>
  <c r="E40" i="527"/>
  <c r="D40" i="527"/>
  <c r="C40" i="527"/>
  <c r="E39" i="527"/>
  <c r="D39" i="527"/>
  <c r="C39" i="527"/>
  <c r="E38" i="527"/>
  <c r="D38" i="527"/>
  <c r="C38" i="527"/>
  <c r="R22" i="527" s="1"/>
  <c r="E37" i="527"/>
  <c r="D37" i="527"/>
  <c r="C37" i="527"/>
  <c r="F27" i="527"/>
  <c r="D27" i="527"/>
  <c r="P26" i="527"/>
  <c r="B26" i="527"/>
  <c r="B25" i="527"/>
  <c r="G25" i="527" s="1"/>
  <c r="B24" i="527"/>
  <c r="G24" i="527" s="1"/>
  <c r="B23" i="527"/>
  <c r="E23" i="527" s="1"/>
  <c r="B22" i="527"/>
  <c r="G22" i="527" s="1"/>
  <c r="B21" i="527"/>
  <c r="E21" i="527" s="1"/>
  <c r="B20" i="527"/>
  <c r="E20" i="527" s="1"/>
  <c r="B19" i="527"/>
  <c r="G19" i="527" s="1"/>
  <c r="B18" i="527"/>
  <c r="E18" i="527" s="1"/>
  <c r="B17" i="527"/>
  <c r="G17" i="527" s="1"/>
  <c r="B16" i="527"/>
  <c r="G16" i="527" s="1"/>
  <c r="B15" i="527"/>
  <c r="G15" i="527" s="1"/>
  <c r="B14" i="527"/>
  <c r="B13" i="527"/>
  <c r="G13" i="527" s="1"/>
  <c r="Q12" i="527"/>
  <c r="B12" i="527"/>
  <c r="G12" i="527" s="1"/>
  <c r="Q11" i="527"/>
  <c r="B11" i="527"/>
  <c r="G11" i="527" s="1"/>
  <c r="B10" i="527"/>
  <c r="G10" i="527" s="1"/>
  <c r="B9" i="527"/>
  <c r="A2" i="527"/>
  <c r="E45" i="526"/>
  <c r="E27" i="526"/>
  <c r="E25" i="526"/>
  <c r="E24" i="526"/>
  <c r="E23" i="526"/>
  <c r="E17" i="526"/>
  <c r="E13" i="526"/>
  <c r="B36" i="525"/>
  <c r="C31" i="525" s="1"/>
  <c r="A36" i="525"/>
  <c r="B12" i="525"/>
  <c r="C10" i="525" s="1"/>
  <c r="B11" i="523"/>
  <c r="D46" i="522"/>
  <c r="E35" i="522" s="1"/>
  <c r="B34" i="521"/>
  <c r="C28" i="521" s="1"/>
  <c r="B13" i="521"/>
  <c r="C12" i="521" s="1"/>
  <c r="C25" i="521" l="1"/>
  <c r="C8" i="521"/>
  <c r="C10" i="521"/>
  <c r="C7" i="525"/>
  <c r="C9" i="525"/>
  <c r="D55" i="529"/>
  <c r="E55" i="529"/>
  <c r="C8" i="523"/>
  <c r="C9" i="523"/>
  <c r="C10" i="523"/>
  <c r="Q26" i="527"/>
  <c r="E55" i="527"/>
  <c r="D55" i="527"/>
  <c r="R23" i="527"/>
  <c r="R15" i="527"/>
  <c r="R25" i="527"/>
  <c r="R18" i="527"/>
  <c r="R20" i="527"/>
  <c r="R13" i="527"/>
  <c r="R21" i="527"/>
  <c r="G18" i="527"/>
  <c r="E25" i="527"/>
  <c r="E9" i="527"/>
  <c r="G9" i="527"/>
  <c r="E13" i="527"/>
  <c r="G20" i="527"/>
  <c r="B27" i="527"/>
  <c r="C20" i="527" s="1"/>
  <c r="E22" i="527"/>
  <c r="C9" i="521"/>
  <c r="C11" i="521"/>
  <c r="E41" i="522"/>
  <c r="E16" i="522"/>
  <c r="E18" i="522"/>
  <c r="E19" i="522"/>
  <c r="E22" i="522"/>
  <c r="E24" i="522"/>
  <c r="E25" i="522"/>
  <c r="E27" i="522"/>
  <c r="E26" i="522"/>
  <c r="E29" i="522"/>
  <c r="E34" i="522"/>
  <c r="E28" i="522"/>
  <c r="E13" i="522"/>
  <c r="E14" i="522"/>
  <c r="E15" i="522"/>
  <c r="E36" i="522"/>
  <c r="E37" i="522"/>
  <c r="E38" i="522"/>
  <c r="E39" i="522"/>
  <c r="E40" i="522"/>
  <c r="E26" i="526"/>
  <c r="E31" i="526"/>
  <c r="E18" i="526"/>
  <c r="E34" i="526"/>
  <c r="E35" i="526"/>
  <c r="E36" i="526"/>
  <c r="E20" i="526"/>
  <c r="E37" i="526"/>
  <c r="E38" i="526"/>
  <c r="E22" i="526"/>
  <c r="E39" i="526"/>
  <c r="C32" i="525"/>
  <c r="C33" i="525"/>
  <c r="C34" i="525"/>
  <c r="C35" i="525"/>
  <c r="C8" i="525"/>
  <c r="C11" i="525"/>
  <c r="E18" i="529"/>
  <c r="E25" i="529"/>
  <c r="E12" i="529"/>
  <c r="G9" i="529"/>
  <c r="B27" i="529"/>
  <c r="C24" i="529" s="1"/>
  <c r="G13" i="529"/>
  <c r="E23" i="529"/>
  <c r="E19" i="529"/>
  <c r="G14" i="529"/>
  <c r="E24" i="529"/>
  <c r="G20" i="529"/>
  <c r="E11" i="529"/>
  <c r="G16" i="529"/>
  <c r="E21" i="529"/>
  <c r="E26" i="529"/>
  <c r="G17" i="529"/>
  <c r="E22" i="529"/>
  <c r="E10" i="529"/>
  <c r="E15" i="529"/>
  <c r="G22" i="529"/>
  <c r="C15" i="527"/>
  <c r="G23" i="527"/>
  <c r="E14" i="527"/>
  <c r="R16" i="527"/>
  <c r="G21" i="527"/>
  <c r="E26" i="527"/>
  <c r="G14" i="527"/>
  <c r="E19" i="527"/>
  <c r="G26" i="527"/>
  <c r="E12" i="527"/>
  <c r="R14" i="527"/>
  <c r="E24" i="527"/>
  <c r="E11" i="527"/>
  <c r="E16" i="527"/>
  <c r="E17" i="527"/>
  <c r="R19" i="527"/>
  <c r="R24" i="527"/>
  <c r="E10" i="527"/>
  <c r="E15" i="527"/>
  <c r="R17" i="527"/>
  <c r="E19" i="526"/>
  <c r="E28" i="526"/>
  <c r="E40" i="526"/>
  <c r="E29" i="526"/>
  <c r="E41" i="526"/>
  <c r="E14" i="526"/>
  <c r="E30" i="526"/>
  <c r="E42" i="526"/>
  <c r="E43" i="526"/>
  <c r="E15" i="526"/>
  <c r="E32" i="526"/>
  <c r="E44" i="526"/>
  <c r="E16" i="526"/>
  <c r="E21" i="526"/>
  <c r="E33" i="526"/>
  <c r="C26" i="525"/>
  <c r="C27" i="525"/>
  <c r="C28" i="525"/>
  <c r="C29" i="525"/>
  <c r="C30" i="525"/>
  <c r="E20" i="522"/>
  <c r="E30" i="522"/>
  <c r="E42" i="522"/>
  <c r="E31" i="522"/>
  <c r="E43" i="522"/>
  <c r="E32" i="522"/>
  <c r="E44" i="522"/>
  <c r="E17" i="522"/>
  <c r="E21" i="522"/>
  <c r="E33" i="522"/>
  <c r="E45" i="522"/>
  <c r="E23" i="522"/>
  <c r="C26" i="521"/>
  <c r="C27" i="521"/>
  <c r="C24" i="521"/>
  <c r="C29" i="521"/>
  <c r="C30" i="521"/>
  <c r="C31" i="521"/>
  <c r="C32" i="521"/>
  <c r="C33" i="521"/>
  <c r="C9" i="529" l="1"/>
  <c r="C11" i="523"/>
  <c r="C23" i="527"/>
  <c r="C24" i="527"/>
  <c r="C10" i="527"/>
  <c r="C27" i="527"/>
  <c r="C21" i="527"/>
  <c r="C12" i="527"/>
  <c r="C16" i="527"/>
  <c r="C13" i="527"/>
  <c r="C19" i="527"/>
  <c r="C17" i="527"/>
  <c r="C9" i="527"/>
  <c r="C13" i="521"/>
  <c r="C11" i="527"/>
  <c r="C25" i="527"/>
  <c r="C18" i="527"/>
  <c r="C26" i="527"/>
  <c r="G27" i="527"/>
  <c r="E27" i="527"/>
  <c r="C14" i="527"/>
  <c r="C22" i="527"/>
  <c r="E46" i="526"/>
  <c r="C36" i="525"/>
  <c r="C12" i="525"/>
  <c r="C15" i="529"/>
  <c r="C14" i="529"/>
  <c r="C22" i="529"/>
  <c r="C21" i="529"/>
  <c r="G27" i="529"/>
  <c r="C25" i="529"/>
  <c r="C19" i="529"/>
  <c r="C10" i="529"/>
  <c r="C18" i="529"/>
  <c r="E27" i="529"/>
  <c r="C17" i="529"/>
  <c r="C16" i="529"/>
  <c r="C23" i="529"/>
  <c r="C26" i="529"/>
  <c r="C11" i="529"/>
  <c r="C20" i="529"/>
  <c r="C13" i="529"/>
  <c r="C12" i="529"/>
  <c r="C27" i="529"/>
  <c r="E46" i="522"/>
  <c r="C34" i="521"/>
  <c r="E39" i="491"/>
  <c r="D39" i="491"/>
  <c r="B23" i="427" l="1"/>
  <c r="I44" i="491"/>
  <c r="I14" i="491" l="1"/>
  <c r="C127" i="491"/>
  <c r="H112" i="491"/>
  <c r="G112" i="491"/>
  <c r="D127" i="491"/>
  <c r="B110" i="491"/>
  <c r="B111" i="491"/>
  <c r="B112" i="491"/>
  <c r="B113" i="491"/>
  <c r="B114" i="491"/>
  <c r="B115" i="491"/>
  <c r="B116" i="491"/>
  <c r="B117" i="491"/>
  <c r="B118" i="491"/>
  <c r="B119" i="491"/>
  <c r="B120" i="491"/>
  <c r="B121" i="491"/>
  <c r="B122" i="491"/>
  <c r="B123" i="491"/>
  <c r="B124" i="491"/>
  <c r="B125" i="491"/>
  <c r="B126" i="491"/>
  <c r="B109" i="491"/>
  <c r="D46" i="519"/>
  <c r="E44" i="519" s="1"/>
  <c r="B36" i="518"/>
  <c r="C28" i="518" s="1"/>
  <c r="B12" i="518"/>
  <c r="C11" i="518" s="1"/>
  <c r="A36" i="518"/>
  <c r="E15" i="519" l="1"/>
  <c r="E41" i="519"/>
  <c r="B127" i="491"/>
  <c r="C9" i="518"/>
  <c r="C8" i="518"/>
  <c r="E30" i="519"/>
  <c r="E26" i="519"/>
  <c r="E40" i="519"/>
  <c r="E23" i="519"/>
  <c r="E37" i="519"/>
  <c r="E21" i="519"/>
  <c r="E29" i="519"/>
  <c r="E20" i="519"/>
  <c r="E43" i="519"/>
  <c r="E24" i="519"/>
  <c r="E35" i="519"/>
  <c r="E18" i="519"/>
  <c r="E42" i="519"/>
  <c r="E25" i="519"/>
  <c r="E38" i="519"/>
  <c r="E36" i="519"/>
  <c r="E33" i="519"/>
  <c r="E17" i="519"/>
  <c r="E32" i="519"/>
  <c r="E14" i="519"/>
  <c r="E13" i="519"/>
  <c r="E31" i="519"/>
  <c r="E45" i="519"/>
  <c r="E34" i="519"/>
  <c r="E22" i="519"/>
  <c r="E19" i="519"/>
  <c r="E28" i="519"/>
  <c r="E16" i="519"/>
  <c r="E39" i="519"/>
  <c r="E27" i="519"/>
  <c r="C27" i="518"/>
  <c r="C10" i="518"/>
  <c r="C33" i="518"/>
  <c r="C31" i="518"/>
  <c r="C26" i="518"/>
  <c r="C7" i="518"/>
  <c r="C30" i="518"/>
  <c r="C35" i="518"/>
  <c r="C34" i="518"/>
  <c r="C32" i="518"/>
  <c r="C29" i="518"/>
  <c r="E46" i="519" l="1"/>
  <c r="C12" i="518"/>
  <c r="C36" i="518"/>
  <c r="C38" i="517" l="1"/>
  <c r="C39" i="517"/>
  <c r="C40" i="517"/>
  <c r="C41" i="517"/>
  <c r="C42" i="517"/>
  <c r="C43" i="517"/>
  <c r="C44" i="517"/>
  <c r="C45" i="517"/>
  <c r="C46" i="517"/>
  <c r="C47" i="517"/>
  <c r="C48" i="517"/>
  <c r="C49" i="517"/>
  <c r="C50" i="517"/>
  <c r="C51" i="517"/>
  <c r="C52" i="517"/>
  <c r="C53" i="517"/>
  <c r="C54" i="517"/>
  <c r="C55" i="517"/>
  <c r="C37" i="517"/>
  <c r="E38" i="517"/>
  <c r="E39" i="517"/>
  <c r="E40" i="517"/>
  <c r="E41" i="517"/>
  <c r="E42" i="517"/>
  <c r="E43" i="517"/>
  <c r="E44" i="517"/>
  <c r="E45" i="517"/>
  <c r="E46" i="517"/>
  <c r="E47" i="517"/>
  <c r="E48" i="517"/>
  <c r="E49" i="517"/>
  <c r="E50" i="517"/>
  <c r="E51" i="517"/>
  <c r="E52" i="517"/>
  <c r="E53" i="517"/>
  <c r="E54" i="517"/>
  <c r="E37" i="517"/>
  <c r="D38" i="517"/>
  <c r="D39" i="517"/>
  <c r="D40" i="517"/>
  <c r="D41" i="517"/>
  <c r="D42" i="517"/>
  <c r="D43" i="517"/>
  <c r="D44" i="517"/>
  <c r="D45" i="517"/>
  <c r="D46" i="517"/>
  <c r="D47" i="517"/>
  <c r="D48" i="517"/>
  <c r="D49" i="517"/>
  <c r="D50" i="517"/>
  <c r="D51" i="517"/>
  <c r="D52" i="517"/>
  <c r="D53" i="517"/>
  <c r="D54" i="517"/>
  <c r="D37" i="517"/>
  <c r="G37" i="520"/>
  <c r="F37" i="520"/>
  <c r="E37" i="520"/>
  <c r="D37" i="520"/>
  <c r="C37" i="520"/>
  <c r="B37" i="520"/>
  <c r="H36" i="520"/>
  <c r="H35" i="520"/>
  <c r="H34" i="520"/>
  <c r="H33" i="520"/>
  <c r="H32" i="520"/>
  <c r="H31" i="520"/>
  <c r="H30" i="520"/>
  <c r="H29" i="520"/>
  <c r="H28" i="520"/>
  <c r="H27" i="520"/>
  <c r="H26" i="520"/>
  <c r="H25" i="520"/>
  <c r="H24" i="520"/>
  <c r="H23" i="520"/>
  <c r="H22" i="520"/>
  <c r="H21" i="520"/>
  <c r="H20" i="520"/>
  <c r="H19" i="520"/>
  <c r="H18" i="520"/>
  <c r="H17" i="520"/>
  <c r="H16" i="520"/>
  <c r="H15" i="520"/>
  <c r="H14" i="520"/>
  <c r="H13" i="520"/>
  <c r="H12" i="520"/>
  <c r="H11" i="520"/>
  <c r="H10" i="520"/>
  <c r="H9" i="520"/>
  <c r="H8" i="520"/>
  <c r="H7" i="520"/>
  <c r="H6" i="520"/>
  <c r="H5" i="520"/>
  <c r="H37" i="520" l="1"/>
  <c r="I33" i="520" s="1"/>
  <c r="I36" i="520" l="1"/>
  <c r="I34" i="520"/>
  <c r="I9" i="520"/>
  <c r="I26" i="520"/>
  <c r="I16" i="520"/>
  <c r="I19" i="520"/>
  <c r="I11" i="520"/>
  <c r="I15" i="520"/>
  <c r="I20" i="520"/>
  <c r="I18" i="520"/>
  <c r="I24" i="520"/>
  <c r="I13" i="520"/>
  <c r="I22" i="520"/>
  <c r="I25" i="520"/>
  <c r="I17" i="520"/>
  <c r="I28" i="520"/>
  <c r="I21" i="520"/>
  <c r="I29" i="520"/>
  <c r="I35" i="520"/>
  <c r="I32" i="520"/>
  <c r="I7" i="520"/>
  <c r="I30" i="520"/>
  <c r="I12" i="520"/>
  <c r="I10" i="520"/>
  <c r="I31" i="520"/>
  <c r="I23" i="520"/>
  <c r="I6" i="520"/>
  <c r="I27" i="520"/>
  <c r="I8" i="520"/>
  <c r="I5" i="520"/>
  <c r="I14" i="520"/>
  <c r="I37" i="520" l="1"/>
  <c r="F27" i="517"/>
  <c r="D55" i="517" s="1"/>
  <c r="D27" i="517"/>
  <c r="B10" i="517"/>
  <c r="B11" i="517"/>
  <c r="B12" i="517"/>
  <c r="B13" i="517"/>
  <c r="B14" i="517"/>
  <c r="B15" i="517"/>
  <c r="B16" i="517"/>
  <c r="E16" i="517" s="1"/>
  <c r="B17" i="517"/>
  <c r="E17" i="517" s="1"/>
  <c r="B18" i="517"/>
  <c r="G18" i="517" s="1"/>
  <c r="B19" i="517"/>
  <c r="G19" i="517" s="1"/>
  <c r="B20" i="517"/>
  <c r="G20" i="517" s="1"/>
  <c r="B21" i="517"/>
  <c r="G21" i="517" s="1"/>
  <c r="B22" i="517"/>
  <c r="G22" i="517" s="1"/>
  <c r="B23" i="517"/>
  <c r="G23" i="517" s="1"/>
  <c r="B24" i="517"/>
  <c r="E24" i="517" s="1"/>
  <c r="B25" i="517"/>
  <c r="B26" i="517"/>
  <c r="E26" i="517" s="1"/>
  <c r="A2" i="517"/>
  <c r="A2" i="532" s="1"/>
  <c r="E15" i="517" l="1"/>
  <c r="E14" i="517"/>
  <c r="E13" i="517"/>
  <c r="E12" i="517"/>
  <c r="G11" i="517"/>
  <c r="G10" i="517"/>
  <c r="A2" i="518"/>
  <c r="A2" i="521"/>
  <c r="A2" i="523"/>
  <c r="A2" i="525"/>
  <c r="E21" i="517"/>
  <c r="E20" i="517"/>
  <c r="E11" i="517"/>
  <c r="E10" i="517"/>
  <c r="G26" i="517"/>
  <c r="G17" i="517"/>
  <c r="G15" i="517"/>
  <c r="G14" i="517"/>
  <c r="E55" i="517"/>
  <c r="E23" i="517"/>
  <c r="E25" i="517"/>
  <c r="E22" i="517"/>
  <c r="G16" i="517"/>
  <c r="E19" i="517"/>
  <c r="G25" i="517"/>
  <c r="G13" i="517"/>
  <c r="E18" i="517"/>
  <c r="G24" i="517"/>
  <c r="G12" i="517"/>
  <c r="B9" i="517"/>
  <c r="C14" i="377"/>
  <c r="C15" i="377"/>
  <c r="C16" i="377"/>
  <c r="C17" i="377"/>
  <c r="C18" i="377"/>
  <c r="C19" i="377"/>
  <c r="C20" i="377"/>
  <c r="C21" i="377"/>
  <c r="C22" i="377"/>
  <c r="C23" i="377"/>
  <c r="C24" i="377"/>
  <c r="C25" i="377"/>
  <c r="C26" i="377"/>
  <c r="C27" i="377"/>
  <c r="C28" i="377"/>
  <c r="C13" i="377"/>
  <c r="E9" i="517" l="1"/>
  <c r="B27" i="517"/>
  <c r="G9" i="517"/>
  <c r="I7" i="465"/>
  <c r="I8" i="465"/>
  <c r="I9" i="465"/>
  <c r="I10" i="465"/>
  <c r="I11" i="465"/>
  <c r="I12" i="465"/>
  <c r="I13" i="465"/>
  <c r="I14" i="465"/>
  <c r="I15" i="465" s="1"/>
  <c r="I6" i="465"/>
  <c r="D7" i="465"/>
  <c r="D8" i="465"/>
  <c r="D9" i="465"/>
  <c r="D10" i="465"/>
  <c r="D11" i="465"/>
  <c r="D12" i="465"/>
  <c r="D13" i="465"/>
  <c r="C13" i="517" l="1"/>
  <c r="C10" i="517"/>
  <c r="C15" i="517"/>
  <c r="C11" i="517"/>
  <c r="C14" i="517"/>
  <c r="C12" i="517"/>
  <c r="C9" i="517"/>
  <c r="C27" i="517"/>
  <c r="C17" i="517"/>
  <c r="C26" i="517"/>
  <c r="C16" i="517"/>
  <c r="G27" i="517"/>
  <c r="C23" i="517"/>
  <c r="C25" i="517"/>
  <c r="C19" i="517"/>
  <c r="C22" i="517"/>
  <c r="C21" i="517"/>
  <c r="E27" i="517"/>
  <c r="C24" i="517"/>
  <c r="C20" i="517"/>
  <c r="C18" i="517"/>
  <c r="D12" i="509"/>
  <c r="D11" i="509"/>
  <c r="D10" i="509"/>
  <c r="D9" i="509"/>
  <c r="D8" i="509"/>
  <c r="D7" i="509"/>
  <c r="D6" i="509"/>
  <c r="B13" i="509"/>
  <c r="D13" i="509" l="1"/>
  <c r="A2" i="276" l="1"/>
  <c r="A2" i="447"/>
  <c r="A2" i="72"/>
  <c r="A2" i="450"/>
  <c r="C7" i="391"/>
  <c r="A2" i="391"/>
  <c r="A2" i="400"/>
  <c r="A2" i="449"/>
  <c r="D9" i="385"/>
  <c r="D10" i="385"/>
  <c r="D11" i="385"/>
  <c r="D12" i="385"/>
  <c r="D16" i="385"/>
  <c r="D17" i="385"/>
  <c r="D18" i="385"/>
  <c r="D19" i="385"/>
  <c r="D20" i="385"/>
  <c r="D21" i="385"/>
  <c r="D22" i="385"/>
  <c r="D23" i="385"/>
  <c r="A24" i="385"/>
  <c r="A29" i="377" l="1"/>
  <c r="I17" i="491" l="1"/>
  <c r="I11" i="491"/>
  <c r="M11" i="491" l="1"/>
  <c r="L11" i="491"/>
  <c r="C22" i="491"/>
  <c r="D22" i="491"/>
  <c r="D25" i="224"/>
  <c r="I21" i="382" l="1"/>
  <c r="H9" i="427" l="1"/>
  <c r="H10" i="427"/>
  <c r="H11" i="427"/>
  <c r="H12" i="427"/>
  <c r="H13" i="427"/>
  <c r="H14" i="427"/>
  <c r="H15" i="427"/>
  <c r="H16" i="427"/>
  <c r="H17" i="427"/>
  <c r="H18" i="427"/>
  <c r="H19" i="427"/>
  <c r="H20" i="427"/>
  <c r="H21" i="427"/>
  <c r="H22" i="427"/>
  <c r="H23" i="427"/>
  <c r="H8" i="427"/>
  <c r="I9" i="427" l="1"/>
  <c r="J9" i="427"/>
  <c r="I10" i="427"/>
  <c r="J10" i="427"/>
  <c r="I11" i="427"/>
  <c r="J11" i="427"/>
  <c r="I12" i="427"/>
  <c r="J12" i="427"/>
  <c r="I13" i="427"/>
  <c r="J13" i="427"/>
  <c r="I14" i="427"/>
  <c r="J14" i="427"/>
  <c r="I15" i="427"/>
  <c r="J15" i="427"/>
  <c r="I16" i="427"/>
  <c r="J16" i="427"/>
  <c r="I17" i="427"/>
  <c r="J17" i="427"/>
  <c r="I18" i="427"/>
  <c r="J18" i="427"/>
  <c r="I19" i="427"/>
  <c r="J19" i="427"/>
  <c r="I20" i="427"/>
  <c r="J20" i="427"/>
  <c r="I21" i="427"/>
  <c r="J21" i="427"/>
  <c r="I22" i="427"/>
  <c r="J22" i="427"/>
  <c r="J8" i="427"/>
  <c r="I8" i="427"/>
  <c r="K8" i="427" s="1"/>
  <c r="L8" i="427" l="1"/>
  <c r="D5" i="450" l="1"/>
  <c r="C5" i="450" s="1"/>
  <c r="D25" i="222" l="1"/>
  <c r="F25" i="222" s="1"/>
  <c r="J24" i="217"/>
  <c r="B94" i="491"/>
  <c r="H6" i="465"/>
  <c r="D8" i="222"/>
  <c r="E8" i="222" s="1"/>
  <c r="D9" i="222"/>
  <c r="E9" i="222" s="1"/>
  <c r="D10" i="222"/>
  <c r="E10" i="222" s="1"/>
  <c r="D11" i="222"/>
  <c r="D12" i="222"/>
  <c r="E12" i="222" s="1"/>
  <c r="D13" i="222"/>
  <c r="E13" i="222" s="1"/>
  <c r="D14" i="222"/>
  <c r="E14" i="222" s="1"/>
  <c r="D15" i="222"/>
  <c r="E15" i="222" s="1"/>
  <c r="D16" i="222"/>
  <c r="F16" i="222" s="1"/>
  <c r="D17" i="222"/>
  <c r="E17" i="222" s="1"/>
  <c r="D18" i="222"/>
  <c r="E18" i="222" s="1"/>
  <c r="D19" i="222"/>
  <c r="E19" i="222" s="1"/>
  <c r="D20" i="222"/>
  <c r="E20" i="222" s="1"/>
  <c r="D21" i="222"/>
  <c r="E21" i="222" s="1"/>
  <c r="D22" i="222"/>
  <c r="F22" i="222" s="1"/>
  <c r="D23" i="222"/>
  <c r="E23" i="222" s="1"/>
  <c r="D24" i="222"/>
  <c r="F24" i="222" s="1"/>
  <c r="E11" i="222"/>
  <c r="F11" i="222"/>
  <c r="F14" i="222"/>
  <c r="H7" i="78"/>
  <c r="H8" i="78"/>
  <c r="H9" i="78"/>
  <c r="H10" i="78"/>
  <c r="H11" i="78"/>
  <c r="H12" i="78"/>
  <c r="H13" i="78"/>
  <c r="H14" i="78"/>
  <c r="H15" i="78"/>
  <c r="H16" i="78"/>
  <c r="H17" i="78"/>
  <c r="H18" i="78"/>
  <c r="H19" i="78"/>
  <c r="H20" i="78"/>
  <c r="H21" i="78"/>
  <c r="H22" i="78"/>
  <c r="H23" i="78"/>
  <c r="C25" i="395"/>
  <c r="E11" i="29"/>
  <c r="E12" i="29"/>
  <c r="E13" i="29"/>
  <c r="E14" i="29"/>
  <c r="E15" i="29"/>
  <c r="E10" i="29"/>
  <c r="E9" i="29"/>
  <c r="E8" i="29"/>
  <c r="E7" i="29"/>
  <c r="F98" i="491"/>
  <c r="H92" i="491"/>
  <c r="H94" i="491" s="1"/>
  <c r="E74" i="491"/>
  <c r="E88" i="491" s="1"/>
  <c r="E97" i="491" s="1"/>
  <c r="B62" i="491" l="1"/>
  <c r="F9" i="222"/>
  <c r="F21" i="222"/>
  <c r="E24" i="222"/>
  <c r="F23" i="222"/>
  <c r="F8" i="222"/>
  <c r="F20" i="222"/>
  <c r="F15" i="222"/>
  <c r="E16" i="222"/>
  <c r="F10" i="222"/>
  <c r="E22" i="222"/>
  <c r="F13" i="222"/>
  <c r="E25" i="222"/>
  <c r="F19" i="222"/>
  <c r="F18" i="222"/>
  <c r="F12" i="222"/>
  <c r="F17" i="222"/>
  <c r="B64" i="491" l="1"/>
  <c r="B14" i="283"/>
  <c r="B96" i="491"/>
  <c r="E103" i="491" l="1"/>
  <c r="C26" i="491"/>
  <c r="B25" i="215" l="1"/>
  <c r="C25" i="215"/>
  <c r="A2" i="282"/>
  <c r="B16" i="29"/>
  <c r="C16" i="29"/>
  <c r="D16" i="29"/>
  <c r="E16" i="29"/>
  <c r="F7" i="29"/>
  <c r="F8" i="29"/>
  <c r="F9" i="29"/>
  <c r="F10" i="29"/>
  <c r="F11" i="29"/>
  <c r="F12" i="29"/>
  <c r="F13" i="29"/>
  <c r="F14" i="29"/>
  <c r="F15" i="29"/>
  <c r="D7" i="391"/>
  <c r="E11" i="400"/>
  <c r="E12" i="400"/>
  <c r="E13" i="400"/>
  <c r="E14" i="400"/>
  <c r="E15" i="400"/>
  <c r="E16" i="400"/>
  <c r="E17" i="400"/>
  <c r="E10" i="400"/>
  <c r="E9" i="400"/>
  <c r="E8" i="400"/>
  <c r="E7" i="400"/>
  <c r="B18" i="400"/>
  <c r="B19" i="449"/>
  <c r="K9" i="449"/>
  <c r="K10" i="449"/>
  <c r="K11" i="449"/>
  <c r="K12" i="449"/>
  <c r="K13" i="449"/>
  <c r="K14" i="449"/>
  <c r="K15" i="449"/>
  <c r="K16" i="449"/>
  <c r="K17" i="449"/>
  <c r="K18" i="449"/>
  <c r="C17" i="276" l="1"/>
  <c r="F16" i="29"/>
  <c r="G7" i="29" l="1"/>
  <c r="G8" i="29"/>
  <c r="G9" i="29"/>
  <c r="G10" i="29"/>
  <c r="G11" i="29"/>
  <c r="G12" i="29"/>
  <c r="G13" i="29"/>
  <c r="G14" i="29"/>
  <c r="G15" i="29"/>
  <c r="G16" i="29"/>
  <c r="C23" i="374" l="1"/>
  <c r="D6" i="374"/>
  <c r="D7" i="374"/>
  <c r="D8" i="374"/>
  <c r="D9" i="374"/>
  <c r="D10" i="374"/>
  <c r="D11" i="374"/>
  <c r="D12" i="374"/>
  <c r="D13" i="374"/>
  <c r="D14" i="374"/>
  <c r="D15" i="374"/>
  <c r="D17" i="374"/>
  <c r="D18" i="374"/>
  <c r="D19" i="374"/>
  <c r="D20" i="374"/>
  <c r="D22" i="374"/>
  <c r="H24" i="226" l="1"/>
  <c r="D7" i="459"/>
  <c r="D8" i="459"/>
  <c r="D9" i="459"/>
  <c r="D10" i="459"/>
  <c r="A24" i="226"/>
  <c r="A25" i="224"/>
  <c r="A25" i="222"/>
  <c r="A24" i="217"/>
  <c r="A25" i="215"/>
  <c r="A2" i="308"/>
  <c r="F24" i="78"/>
  <c r="D24" i="78"/>
  <c r="B24" i="78"/>
  <c r="A24" i="78"/>
  <c r="C43" i="394"/>
  <c r="B25" i="395" s="1"/>
  <c r="B43" i="394"/>
  <c r="A14" i="283"/>
  <c r="D22" i="444"/>
  <c r="E8" i="444"/>
  <c r="F8" i="444" s="1"/>
  <c r="E9" i="444"/>
  <c r="F9" i="444" s="1"/>
  <c r="E10" i="444"/>
  <c r="F10" i="444" s="1"/>
  <c r="E11" i="444"/>
  <c r="F11" i="444" s="1"/>
  <c r="E12" i="444"/>
  <c r="F12" i="444" s="1"/>
  <c r="E13" i="444"/>
  <c r="F13" i="444" s="1"/>
  <c r="E14" i="444"/>
  <c r="F14" i="444" s="1"/>
  <c r="E15" i="444"/>
  <c r="F15" i="444" s="1"/>
  <c r="E16" i="444"/>
  <c r="F16" i="444" s="1"/>
  <c r="E17" i="444"/>
  <c r="F17" i="444" s="1"/>
  <c r="E18" i="444"/>
  <c r="F18" i="444" s="1"/>
  <c r="E19" i="444"/>
  <c r="F19" i="444" s="1"/>
  <c r="E20" i="444"/>
  <c r="F20" i="444" s="1"/>
  <c r="E21" i="444"/>
  <c r="F21" i="444" s="1"/>
  <c r="E7" i="444"/>
  <c r="B17" i="276"/>
  <c r="B16" i="447"/>
  <c r="A17" i="72"/>
  <c r="A16" i="447" s="1"/>
  <c r="D21" i="450"/>
  <c r="C21" i="450" s="1"/>
  <c r="D20" i="450"/>
  <c r="C20" i="450" s="1"/>
  <c r="D19" i="450"/>
  <c r="C19" i="450" s="1"/>
  <c r="D18" i="450"/>
  <c r="C18" i="450" s="1"/>
  <c r="D17" i="450"/>
  <c r="C17" i="450" s="1"/>
  <c r="D16" i="450"/>
  <c r="C16" i="450" s="1"/>
  <c r="D15" i="450"/>
  <c r="C15" i="450" s="1"/>
  <c r="D14" i="450"/>
  <c r="C14" i="450" s="1"/>
  <c r="D13" i="450"/>
  <c r="C13" i="450" s="1"/>
  <c r="D12" i="450"/>
  <c r="C12" i="450" s="1"/>
  <c r="D11" i="450"/>
  <c r="C11" i="450" s="1"/>
  <c r="D10" i="450"/>
  <c r="C10" i="450" s="1"/>
  <c r="D9" i="450"/>
  <c r="C9" i="450" s="1"/>
  <c r="D8" i="450"/>
  <c r="C8" i="450" s="1"/>
  <c r="D7" i="450"/>
  <c r="C7" i="450" s="1"/>
  <c r="D6" i="450"/>
  <c r="C6" i="450" s="1"/>
  <c r="D22" i="450"/>
  <c r="C22" i="450" s="1"/>
  <c r="D23" i="450"/>
  <c r="C23" i="450" s="1"/>
  <c r="D24" i="450"/>
  <c r="C24" i="450" s="1"/>
  <c r="D25" i="450"/>
  <c r="C25" i="450" s="1"/>
  <c r="D26" i="450"/>
  <c r="C26" i="450" s="1"/>
  <c r="D27" i="450"/>
  <c r="C27" i="450" s="1"/>
  <c r="D28" i="450"/>
  <c r="C28" i="450" s="1"/>
  <c r="D29" i="450"/>
  <c r="C29" i="450" s="1"/>
  <c r="C10" i="391"/>
  <c r="D10" i="391" s="1"/>
  <c r="C9" i="391"/>
  <c r="D9" i="391" s="1"/>
  <c r="C8" i="391"/>
  <c r="D8" i="391" s="1"/>
  <c r="E8" i="391" l="1"/>
  <c r="H24" i="78"/>
  <c r="D11" i="391"/>
  <c r="D25" i="395"/>
  <c r="E22" i="444"/>
  <c r="I23" i="444" s="1"/>
  <c r="F7" i="444"/>
  <c r="E7" i="391" l="1"/>
  <c r="E10" i="391"/>
  <c r="E9" i="391"/>
  <c r="A17" i="400"/>
  <c r="A18" i="449"/>
  <c r="A22" i="389"/>
  <c r="A21" i="382"/>
  <c r="A2" i="381"/>
  <c r="A23" i="381"/>
  <c r="B23" i="380"/>
  <c r="A24" i="407"/>
  <c r="B28" i="435"/>
  <c r="B28" i="342"/>
  <c r="A22" i="434"/>
  <c r="A23" i="402"/>
  <c r="A23" i="427"/>
  <c r="A23" i="489"/>
  <c r="A23" i="333"/>
  <c r="I23" i="335"/>
  <c r="H23" i="335"/>
  <c r="G23" i="335"/>
  <c r="D23" i="335"/>
  <c r="C23" i="335"/>
  <c r="B23" i="335"/>
  <c r="A23" i="335"/>
  <c r="E11" i="391" l="1"/>
  <c r="H23" i="226"/>
  <c r="B26" i="224"/>
  <c r="E24" i="224"/>
  <c r="F24" i="224"/>
  <c r="D24" i="215"/>
  <c r="G26" i="282"/>
  <c r="C23" i="78"/>
  <c r="E23" i="78"/>
  <c r="G23" i="78"/>
  <c r="E13" i="283"/>
  <c r="C13" i="283"/>
  <c r="C11" i="391" l="1"/>
  <c r="E24" i="215"/>
  <c r="F24" i="215"/>
  <c r="F26" i="282"/>
  <c r="C16" i="72" l="1"/>
  <c r="B16" i="72"/>
  <c r="D16" i="72"/>
  <c r="E16" i="72" s="1"/>
  <c r="D30" i="450"/>
  <c r="E30" i="450"/>
  <c r="B11" i="391"/>
  <c r="E20" i="389"/>
  <c r="E21" i="389"/>
  <c r="A20" i="384"/>
  <c r="B20" i="384"/>
  <c r="C20" i="384"/>
  <c r="D20" i="384"/>
  <c r="E20" i="384"/>
  <c r="F20" i="384"/>
  <c r="G20" i="384"/>
  <c r="H20" i="384"/>
  <c r="J20" i="384"/>
  <c r="K20" i="384"/>
  <c r="L20" i="384"/>
  <c r="M20" i="384"/>
  <c r="E22" i="380"/>
  <c r="H22" i="380"/>
  <c r="N20" i="384" l="1"/>
  <c r="I20" i="384"/>
  <c r="D23" i="407"/>
  <c r="B28" i="377"/>
  <c r="E27" i="435"/>
  <c r="H27" i="435"/>
  <c r="E27" i="342"/>
  <c r="F27" i="342" s="1"/>
  <c r="H27" i="342"/>
  <c r="I27" i="342" s="1"/>
  <c r="F21" i="434"/>
  <c r="K21" i="434"/>
  <c r="C22" i="402"/>
  <c r="F22" i="402"/>
  <c r="G22" i="402" s="1"/>
  <c r="O21" i="427"/>
  <c r="M22" i="427"/>
  <c r="F22" i="489"/>
  <c r="G22" i="489"/>
  <c r="H22" i="489"/>
  <c r="G27" i="342" l="1"/>
  <c r="N22" i="427"/>
  <c r="L22" i="427"/>
  <c r="L21" i="427"/>
  <c r="N21" i="427"/>
  <c r="P21" i="427"/>
  <c r="H22" i="402"/>
  <c r="I22" i="402"/>
  <c r="I27" i="435"/>
  <c r="L21" i="434"/>
  <c r="K22" i="427"/>
  <c r="F22" i="333"/>
  <c r="E22" i="333"/>
  <c r="O22" i="427" l="1"/>
  <c r="P22" i="427"/>
  <c r="B17" i="72" l="1"/>
  <c r="E12" i="389"/>
  <c r="E13" i="389"/>
  <c r="E14" i="389"/>
  <c r="E15" i="389"/>
  <c r="E16" i="389"/>
  <c r="E17" i="389"/>
  <c r="E18" i="389"/>
  <c r="E19" i="389"/>
  <c r="D12" i="389"/>
  <c r="D13" i="389"/>
  <c r="D14" i="389"/>
  <c r="D15" i="389"/>
  <c r="D16" i="389"/>
  <c r="D17" i="389"/>
  <c r="D18" i="389"/>
  <c r="D19" i="389"/>
  <c r="D20" i="389"/>
  <c r="B24" i="385" l="1"/>
  <c r="O6" i="385" l="1"/>
  <c r="O7" i="385" s="1"/>
  <c r="D23" i="333"/>
  <c r="J36" i="491" l="1"/>
  <c r="J43" i="491"/>
  <c r="J37" i="491"/>
  <c r="J38" i="491"/>
  <c r="J40" i="491"/>
  <c r="J41" i="491"/>
  <c r="J42" i="491"/>
  <c r="J35" i="491"/>
  <c r="J39" i="491"/>
  <c r="J21" i="384"/>
  <c r="K21" i="384"/>
  <c r="L21" i="384"/>
  <c r="M21" i="384"/>
  <c r="C21" i="384"/>
  <c r="D21" i="384"/>
  <c r="E21" i="384"/>
  <c r="F21" i="384"/>
  <c r="G21" i="384"/>
  <c r="H21" i="384"/>
  <c r="I21" i="384" l="1"/>
  <c r="N21" i="384"/>
  <c r="B21" i="383" l="1"/>
  <c r="C21" i="383"/>
  <c r="D21" i="383"/>
  <c r="E21" i="383"/>
  <c r="F21" i="383"/>
  <c r="G21" i="383"/>
  <c r="H21" i="383"/>
  <c r="J21" i="383"/>
  <c r="K21" i="383"/>
  <c r="L21" i="383"/>
  <c r="M21" i="383"/>
  <c r="C17" i="72" l="1"/>
  <c r="B30" i="491" l="1"/>
  <c r="H8" i="491" l="1"/>
  <c r="M14" i="491" s="1"/>
  <c r="E85" i="491" l="1"/>
  <c r="F50" i="491" l="1"/>
  <c r="F10" i="491" s="1"/>
  <c r="E19" i="489" l="1"/>
  <c r="J44" i="491" l="1"/>
  <c r="H100" i="491" l="1"/>
  <c r="E95" i="491"/>
  <c r="E104" i="491" s="1"/>
  <c r="H96" i="491"/>
  <c r="E66" i="491"/>
  <c r="E65" i="491"/>
  <c r="E64" i="491"/>
  <c r="E63" i="491"/>
  <c r="E62" i="491"/>
  <c r="E61" i="491"/>
  <c r="E60" i="491"/>
  <c r="E59" i="491"/>
  <c r="E58" i="491"/>
  <c r="E57" i="491"/>
  <c r="E56" i="491"/>
  <c r="E55" i="491"/>
  <c r="E54" i="491"/>
  <c r="E53" i="491"/>
  <c r="M55" i="491"/>
  <c r="E52" i="491"/>
  <c r="E51" i="491"/>
  <c r="G50" i="491"/>
  <c r="D45" i="491"/>
  <c r="I45" i="491" s="1"/>
  <c r="B45" i="491"/>
  <c r="C24" i="407" s="1"/>
  <c r="C23" i="427"/>
  <c r="C38" i="491"/>
  <c r="C37" i="491"/>
  <c r="E30" i="491"/>
  <c r="E23" i="427" s="1"/>
  <c r="D30" i="491"/>
  <c r="D23" i="427" s="1"/>
  <c r="I31" i="491"/>
  <c r="C28" i="491"/>
  <c r="C27" i="491"/>
  <c r="D14" i="491"/>
  <c r="H113" i="491" s="1"/>
  <c r="B14" i="491"/>
  <c r="C22" i="389"/>
  <c r="F11" i="491" l="1"/>
  <c r="F14" i="491" s="1"/>
  <c r="G67" i="491" s="1"/>
  <c r="L66" i="491"/>
  <c r="G113" i="491"/>
  <c r="J28" i="491"/>
  <c r="J30" i="491"/>
  <c r="J22" i="491"/>
  <c r="J23" i="491"/>
  <c r="J24" i="491"/>
  <c r="J25" i="491"/>
  <c r="J26" i="491"/>
  <c r="J27" i="491"/>
  <c r="J29" i="491"/>
  <c r="J21" i="491"/>
  <c r="J23" i="427"/>
  <c r="I23" i="427"/>
  <c r="H74" i="491"/>
  <c r="M74" i="491" s="1"/>
  <c r="B24" i="407"/>
  <c r="B23" i="374" s="1"/>
  <c r="B22" i="389"/>
  <c r="E22" i="389" s="1"/>
  <c r="C24" i="385"/>
  <c r="D22" i="389"/>
  <c r="D128" i="491"/>
  <c r="G47" i="491"/>
  <c r="J31" i="491"/>
  <c r="C30" i="491"/>
  <c r="C39" i="491"/>
  <c r="E50" i="491"/>
  <c r="I32" i="491"/>
  <c r="D24" i="385" l="1"/>
  <c r="P6" i="385"/>
  <c r="P7" i="385" s="1"/>
  <c r="E155" i="491"/>
  <c r="C31" i="491"/>
  <c r="D185" i="491"/>
  <c r="F38" i="491"/>
  <c r="B23" i="333"/>
  <c r="D23" i="374"/>
  <c r="C4" i="491"/>
  <c r="C23" i="333" l="1"/>
  <c r="E23" i="333" l="1"/>
  <c r="A23" i="384"/>
  <c r="F30" i="450" l="1"/>
  <c r="C10" i="490" l="1"/>
  <c r="C11" i="490"/>
  <c r="C9" i="490"/>
  <c r="C8" i="490"/>
  <c r="C7" i="490"/>
  <c r="M31" i="283"/>
  <c r="C25" i="226" l="1"/>
  <c r="D25" i="226"/>
  <c r="E25" i="226"/>
  <c r="F25" i="226"/>
  <c r="B25" i="226"/>
  <c r="H22" i="226"/>
  <c r="A22" i="226"/>
  <c r="D23" i="224"/>
  <c r="F23" i="224" s="1"/>
  <c r="J23" i="217"/>
  <c r="A2" i="217"/>
  <c r="D23" i="215"/>
  <c r="A2" i="215"/>
  <c r="F23" i="215" l="1"/>
  <c r="E23" i="224"/>
  <c r="L23" i="217"/>
  <c r="Q23" i="217"/>
  <c r="K23" i="217"/>
  <c r="M23" i="217"/>
  <c r="O23" i="217"/>
  <c r="R23" i="217"/>
  <c r="N23" i="217"/>
  <c r="P23" i="217"/>
  <c r="E23" i="215"/>
  <c r="A27" i="282"/>
  <c r="F24" i="282"/>
  <c r="F25" i="282"/>
  <c r="G21" i="78"/>
  <c r="G22" i="78"/>
  <c r="E21" i="78"/>
  <c r="E22" i="78"/>
  <c r="C22" i="78"/>
  <c r="A2" i="78"/>
  <c r="A2" i="490"/>
  <c r="A2" i="395"/>
  <c r="E10" i="283"/>
  <c r="E11" i="283"/>
  <c r="E12" i="283"/>
  <c r="C11" i="283"/>
  <c r="C12" i="283"/>
  <c r="C22" i="444"/>
  <c r="B14" i="447"/>
  <c r="C15" i="72"/>
  <c r="B15" i="72"/>
  <c r="D15" i="72"/>
  <c r="A2" i="177"/>
  <c r="A2" i="179"/>
  <c r="E15" i="72" l="1"/>
  <c r="E14" i="283"/>
  <c r="G25" i="282"/>
  <c r="G24" i="282"/>
  <c r="A2" i="389" l="1"/>
  <c r="F10" i="386"/>
  <c r="F11" i="386"/>
  <c r="F12" i="386"/>
  <c r="F13" i="386"/>
  <c r="F14" i="386"/>
  <c r="F15" i="386"/>
  <c r="F16" i="386"/>
  <c r="F17" i="386"/>
  <c r="F18" i="386"/>
  <c r="F19" i="386"/>
  <c r="F20" i="386"/>
  <c r="F21" i="386"/>
  <c r="F22" i="386"/>
  <c r="F23" i="386"/>
  <c r="F24" i="386"/>
  <c r="F9" i="386"/>
  <c r="D10" i="386"/>
  <c r="D11" i="386"/>
  <c r="D12" i="386"/>
  <c r="D13" i="386"/>
  <c r="D14" i="386"/>
  <c r="D15" i="386"/>
  <c r="D16" i="386"/>
  <c r="D17" i="386"/>
  <c r="D18" i="386"/>
  <c r="D19" i="386"/>
  <c r="D20" i="386"/>
  <c r="D21" i="386"/>
  <c r="D22" i="386"/>
  <c r="D23" i="386"/>
  <c r="D24" i="386"/>
  <c r="D9" i="386"/>
  <c r="A2" i="386"/>
  <c r="A2" i="385"/>
  <c r="B19" i="384"/>
  <c r="C19" i="384"/>
  <c r="D19" i="384"/>
  <c r="E19" i="384"/>
  <c r="F19" i="384"/>
  <c r="G19" i="384"/>
  <c r="H19" i="384"/>
  <c r="J19" i="384"/>
  <c r="K19" i="384"/>
  <c r="L19" i="384"/>
  <c r="M19" i="384"/>
  <c r="I12" i="383"/>
  <c r="I13" i="383"/>
  <c r="I14" i="383"/>
  <c r="I15" i="383"/>
  <c r="I16" i="383"/>
  <c r="I17" i="383"/>
  <c r="I18" i="383"/>
  <c r="I20" i="383"/>
  <c r="N15" i="383"/>
  <c r="N16" i="383"/>
  <c r="N17" i="383"/>
  <c r="N18" i="383"/>
  <c r="N20" i="383"/>
  <c r="A2" i="382"/>
  <c r="A2" i="383" s="1"/>
  <c r="A2" i="384" s="1"/>
  <c r="A21" i="384"/>
  <c r="A2" i="335"/>
  <c r="A2" i="489"/>
  <c r="A2" i="333" s="1"/>
  <c r="A2" i="434"/>
  <c r="A2" i="402" s="1"/>
  <c r="B2" i="435"/>
  <c r="B2" i="342" s="1"/>
  <c r="B2" i="380"/>
  <c r="G23" i="380"/>
  <c r="F23" i="380"/>
  <c r="D23" i="380"/>
  <c r="C23" i="380"/>
  <c r="E21" i="380"/>
  <c r="H21" i="380"/>
  <c r="A2" i="273"/>
  <c r="B7" i="273"/>
  <c r="B8" i="273"/>
  <c r="B9" i="273"/>
  <c r="B10" i="273"/>
  <c r="B11" i="273"/>
  <c r="B12" i="273"/>
  <c r="B13" i="273"/>
  <c r="B14" i="273"/>
  <c r="B6" i="273"/>
  <c r="B8" i="272"/>
  <c r="B9" i="272"/>
  <c r="B10" i="272"/>
  <c r="B11" i="272"/>
  <c r="B12" i="272"/>
  <c r="B13" i="272"/>
  <c r="B14" i="272"/>
  <c r="B15" i="272"/>
  <c r="B16" i="272"/>
  <c r="B7" i="272"/>
  <c r="A2" i="272"/>
  <c r="A2" i="374"/>
  <c r="D21" i="374"/>
  <c r="A2" i="407"/>
  <c r="D22" i="407"/>
  <c r="A2" i="377"/>
  <c r="H29" i="377"/>
  <c r="G29" i="377"/>
  <c r="F29" i="377"/>
  <c r="E29" i="377"/>
  <c r="B26" i="377"/>
  <c r="B27" i="377"/>
  <c r="B25" i="377"/>
  <c r="C29" i="377" l="1"/>
  <c r="B29" i="377"/>
  <c r="N19" i="384"/>
  <c r="I19" i="384"/>
  <c r="O17" i="383"/>
  <c r="O16" i="383"/>
  <c r="O18" i="383"/>
  <c r="O15" i="383"/>
  <c r="B17" i="272"/>
  <c r="O20" i="383"/>
  <c r="G28" i="435"/>
  <c r="F28" i="435"/>
  <c r="D28" i="435"/>
  <c r="C28" i="435"/>
  <c r="H12" i="435"/>
  <c r="H13" i="435"/>
  <c r="H14" i="435"/>
  <c r="H15" i="435"/>
  <c r="H16" i="435"/>
  <c r="H17" i="435"/>
  <c r="H18" i="435"/>
  <c r="H19" i="435"/>
  <c r="H20" i="435"/>
  <c r="H21" i="435"/>
  <c r="H22" i="435"/>
  <c r="H23" i="435"/>
  <c r="H24" i="435"/>
  <c r="H25" i="435"/>
  <c r="H26" i="435"/>
  <c r="E12" i="435"/>
  <c r="E13" i="435"/>
  <c r="I13" i="435" s="1"/>
  <c r="E14" i="435"/>
  <c r="I14" i="435" s="1"/>
  <c r="E15" i="435"/>
  <c r="E16" i="435"/>
  <c r="E17" i="435"/>
  <c r="E18" i="435"/>
  <c r="E19" i="435"/>
  <c r="E20" i="435"/>
  <c r="E21" i="435"/>
  <c r="I21" i="435" s="1"/>
  <c r="E22" i="435"/>
  <c r="E23" i="435"/>
  <c r="I23" i="435" s="1"/>
  <c r="E24" i="435"/>
  <c r="I24" i="435" s="1"/>
  <c r="E25" i="435"/>
  <c r="I25" i="435" s="1"/>
  <c r="E26" i="435"/>
  <c r="E11" i="435"/>
  <c r="H25" i="342"/>
  <c r="I25" i="342" s="1"/>
  <c r="H26" i="342"/>
  <c r="I26" i="342" s="1"/>
  <c r="H24" i="342"/>
  <c r="I24" i="342" s="1"/>
  <c r="D28" i="342"/>
  <c r="C28" i="342"/>
  <c r="F26" i="342"/>
  <c r="G26" i="342"/>
  <c r="F14" i="434"/>
  <c r="F15" i="434"/>
  <c r="F16" i="434"/>
  <c r="F17" i="434"/>
  <c r="F18" i="434"/>
  <c r="F19" i="434"/>
  <c r="F20" i="434"/>
  <c r="K16" i="434"/>
  <c r="K17" i="434"/>
  <c r="L17" i="434" s="1"/>
  <c r="K18" i="434"/>
  <c r="K19" i="434"/>
  <c r="K20" i="434"/>
  <c r="I22" i="434"/>
  <c r="H22" i="434"/>
  <c r="G22" i="434"/>
  <c r="D22" i="434"/>
  <c r="C22" i="434"/>
  <c r="B22" i="434"/>
  <c r="E23" i="402"/>
  <c r="D23" i="402"/>
  <c r="B23" i="402"/>
  <c r="C18" i="402"/>
  <c r="C19" i="402"/>
  <c r="C20" i="402"/>
  <c r="C21" i="402"/>
  <c r="F21" i="402"/>
  <c r="G21" i="402" s="1"/>
  <c r="G21" i="489"/>
  <c r="H21" i="489"/>
  <c r="M21" i="427"/>
  <c r="F21" i="489"/>
  <c r="F21" i="333"/>
  <c r="E21" i="333"/>
  <c r="F21" i="335"/>
  <c r="K21" i="335"/>
  <c r="J21" i="335" s="1"/>
  <c r="C23" i="489"/>
  <c r="H28" i="342" l="1"/>
  <c r="I28" i="342" s="1"/>
  <c r="I17" i="435"/>
  <c r="I18" i="435"/>
  <c r="E28" i="342"/>
  <c r="H21" i="402"/>
  <c r="I21" i="402"/>
  <c r="I20" i="402"/>
  <c r="I19" i="402"/>
  <c r="I18" i="402"/>
  <c r="L18" i="434"/>
  <c r="L16" i="434"/>
  <c r="I12" i="435"/>
  <c r="I26" i="435"/>
  <c r="I22" i="435"/>
  <c r="I20" i="435"/>
  <c r="I19" i="435"/>
  <c r="I16" i="435"/>
  <c r="I15" i="435"/>
  <c r="L20" i="434"/>
  <c r="L19" i="434"/>
  <c r="L21" i="335"/>
  <c r="F22" i="434"/>
  <c r="K22" i="434"/>
  <c r="H28" i="435"/>
  <c r="D23" i="489"/>
  <c r="D24" i="407"/>
  <c r="E28" i="435"/>
  <c r="B23" i="489"/>
  <c r="C23" i="402"/>
  <c r="F23" i="402"/>
  <c r="G23" i="402" s="1"/>
  <c r="L46" i="522" l="1"/>
  <c r="I23" i="402"/>
  <c r="H23" i="402"/>
  <c r="L22" i="434"/>
  <c r="I28" i="435"/>
  <c r="H20" i="489" l="1"/>
  <c r="G20" i="489"/>
  <c r="F20" i="489"/>
  <c r="H19" i="489"/>
  <c r="E18" i="489"/>
  <c r="H18" i="489" s="1"/>
  <c r="E17" i="489"/>
  <c r="G17" i="489" s="1"/>
  <c r="E16" i="489"/>
  <c r="H16" i="489" s="1"/>
  <c r="E15" i="489"/>
  <c r="H15" i="489" s="1"/>
  <c r="E14" i="489"/>
  <c r="H14" i="489" s="1"/>
  <c r="E13" i="489"/>
  <c r="H13" i="489" s="1"/>
  <c r="E11" i="489"/>
  <c r="G11" i="489" s="1"/>
  <c r="E7" i="489"/>
  <c r="F7" i="489" s="1"/>
  <c r="E6" i="489"/>
  <c r="F14" i="489" l="1"/>
  <c r="F17" i="489"/>
  <c r="H17" i="489"/>
  <c r="F13" i="489"/>
  <c r="G13" i="489"/>
  <c r="F19" i="489"/>
  <c r="G19" i="489"/>
  <c r="F16" i="489"/>
  <c r="G16" i="489"/>
  <c r="G7" i="489"/>
  <c r="H6" i="489"/>
  <c r="G6" i="489"/>
  <c r="F6" i="489"/>
  <c r="F11" i="489"/>
  <c r="H11" i="489"/>
  <c r="G14" i="489"/>
  <c r="E12" i="489"/>
  <c r="G12" i="489" s="1"/>
  <c r="F15" i="489"/>
  <c r="F18" i="489"/>
  <c r="E10" i="489"/>
  <c r="G15" i="489"/>
  <c r="G18" i="489"/>
  <c r="H7" i="489"/>
  <c r="E23" i="489"/>
  <c r="E8" i="489"/>
  <c r="G8" i="489" s="1"/>
  <c r="E9" i="489"/>
  <c r="D8" i="215"/>
  <c r="D9" i="215"/>
  <c r="D10" i="215"/>
  <c r="D11" i="215"/>
  <c r="D12" i="215"/>
  <c r="D13" i="215"/>
  <c r="D14" i="215"/>
  <c r="D15" i="215"/>
  <c r="D16" i="215"/>
  <c r="D17" i="215"/>
  <c r="D18" i="215"/>
  <c r="D19" i="215"/>
  <c r="D20" i="215"/>
  <c r="D21" i="215"/>
  <c r="D22" i="215"/>
  <c r="D25" i="215"/>
  <c r="D7" i="215"/>
  <c r="F23" i="489" l="1"/>
  <c r="H23" i="489"/>
  <c r="H10" i="489"/>
  <c r="F10" i="489"/>
  <c r="G23" i="489"/>
  <c r="F8" i="489"/>
  <c r="H8" i="489"/>
  <c r="H9" i="489"/>
  <c r="F9" i="489"/>
  <c r="H12" i="489"/>
  <c r="F12" i="489"/>
  <c r="G9" i="489"/>
  <c r="G10" i="489"/>
  <c r="C19" i="449" l="1"/>
  <c r="H19" i="449"/>
  <c r="I19" i="449"/>
  <c r="J19" i="449"/>
  <c r="D9" i="395" l="1"/>
  <c r="D10" i="395"/>
  <c r="D11" i="395"/>
  <c r="D12" i="395"/>
  <c r="D13" i="395"/>
  <c r="D14" i="395"/>
  <c r="D15" i="395"/>
  <c r="D16" i="395"/>
  <c r="D17" i="395"/>
  <c r="D18" i="395"/>
  <c r="D19" i="395"/>
  <c r="D20" i="395"/>
  <c r="D21" i="395"/>
  <c r="D22" i="395"/>
  <c r="B11" i="179" l="1"/>
  <c r="C7" i="179" l="1"/>
  <c r="C8" i="179"/>
  <c r="B12" i="177"/>
  <c r="C10" i="179"/>
  <c r="C9" i="179"/>
  <c r="C11" i="177" l="1"/>
  <c r="C7" i="177"/>
  <c r="C8" i="177"/>
  <c r="C10" i="177"/>
  <c r="C9" i="177"/>
  <c r="F7" i="384"/>
  <c r="F8" i="384"/>
  <c r="F9" i="384"/>
  <c r="F10" i="384"/>
  <c r="F11" i="384"/>
  <c r="F12" i="384"/>
  <c r="F13" i="384"/>
  <c r="F14" i="384"/>
  <c r="F15" i="384"/>
  <c r="F16" i="384"/>
  <c r="F17" i="384"/>
  <c r="F18" i="384"/>
  <c r="F6" i="384"/>
  <c r="E7" i="384"/>
  <c r="E8" i="384"/>
  <c r="E9" i="384"/>
  <c r="E10" i="384"/>
  <c r="E11" i="384"/>
  <c r="E12" i="384"/>
  <c r="E13" i="384"/>
  <c r="E14" i="384"/>
  <c r="E15" i="384"/>
  <c r="E16" i="384"/>
  <c r="E17" i="384"/>
  <c r="E18" i="384"/>
  <c r="E6" i="384"/>
  <c r="M7" i="384"/>
  <c r="M8" i="384"/>
  <c r="M9" i="384"/>
  <c r="M10" i="384"/>
  <c r="M11" i="384"/>
  <c r="M12" i="384"/>
  <c r="M13" i="384"/>
  <c r="M14" i="384"/>
  <c r="M15" i="384"/>
  <c r="M16" i="384"/>
  <c r="M17" i="384"/>
  <c r="M18" i="384"/>
  <c r="M6" i="384"/>
  <c r="L7" i="384"/>
  <c r="L8" i="384"/>
  <c r="L9" i="384"/>
  <c r="L10" i="384"/>
  <c r="L11" i="384"/>
  <c r="L12" i="384"/>
  <c r="L13" i="384"/>
  <c r="L14" i="384"/>
  <c r="L15" i="384"/>
  <c r="L16" i="384"/>
  <c r="L17" i="384"/>
  <c r="L18" i="384"/>
  <c r="L6" i="384"/>
  <c r="K7" i="384"/>
  <c r="K8" i="384"/>
  <c r="K9" i="384"/>
  <c r="K10" i="384"/>
  <c r="K11" i="384"/>
  <c r="K12" i="384"/>
  <c r="K13" i="384"/>
  <c r="K14" i="384"/>
  <c r="K15" i="384"/>
  <c r="K16" i="384"/>
  <c r="K17" i="384"/>
  <c r="K18" i="384"/>
  <c r="K6" i="384"/>
  <c r="J7" i="384"/>
  <c r="J8" i="384"/>
  <c r="J9" i="384"/>
  <c r="J10" i="384"/>
  <c r="J11" i="384"/>
  <c r="J12" i="384"/>
  <c r="J13" i="384"/>
  <c r="J14" i="384"/>
  <c r="J15" i="384"/>
  <c r="J16" i="384"/>
  <c r="J17" i="384"/>
  <c r="J18" i="384"/>
  <c r="J6" i="384"/>
  <c r="H7" i="384"/>
  <c r="H8" i="384"/>
  <c r="H9" i="384"/>
  <c r="H10" i="384"/>
  <c r="H11" i="384"/>
  <c r="H12" i="384"/>
  <c r="H13" i="384"/>
  <c r="H14" i="384"/>
  <c r="H15" i="384"/>
  <c r="H16" i="384"/>
  <c r="H17" i="384"/>
  <c r="H18" i="384"/>
  <c r="H6" i="384"/>
  <c r="H22" i="384" s="1"/>
  <c r="G7" i="384"/>
  <c r="G8" i="384"/>
  <c r="G9" i="384"/>
  <c r="G10" i="384"/>
  <c r="G11" i="384"/>
  <c r="G12" i="384"/>
  <c r="G13" i="384"/>
  <c r="G14" i="384"/>
  <c r="G15" i="384"/>
  <c r="G16" i="384"/>
  <c r="G17" i="384"/>
  <c r="G18" i="384"/>
  <c r="G6" i="384"/>
  <c r="D7" i="384"/>
  <c r="D8" i="384"/>
  <c r="D9" i="384"/>
  <c r="D10" i="384"/>
  <c r="D11" i="384"/>
  <c r="D12" i="384"/>
  <c r="D13" i="384"/>
  <c r="D14" i="384"/>
  <c r="D15" i="384"/>
  <c r="D16" i="384"/>
  <c r="D17" i="384"/>
  <c r="D18" i="384"/>
  <c r="D6" i="384"/>
  <c r="B7" i="384"/>
  <c r="B8" i="384"/>
  <c r="B9" i="384"/>
  <c r="B10" i="384"/>
  <c r="B11" i="384"/>
  <c r="B12" i="384"/>
  <c r="B13" i="384"/>
  <c r="B14" i="384"/>
  <c r="B15" i="384"/>
  <c r="B16" i="384"/>
  <c r="B17" i="384"/>
  <c r="B18" i="384"/>
  <c r="C7" i="384"/>
  <c r="C8" i="384"/>
  <c r="C9" i="384"/>
  <c r="C10" i="384"/>
  <c r="C11" i="384"/>
  <c r="C12" i="384"/>
  <c r="C13" i="384"/>
  <c r="C14" i="384"/>
  <c r="C15" i="384"/>
  <c r="C16" i="384"/>
  <c r="C17" i="384"/>
  <c r="C18" i="384"/>
  <c r="C6" i="384"/>
  <c r="B6" i="384"/>
  <c r="J22" i="384" l="1"/>
  <c r="K22" i="384"/>
  <c r="L22" i="384"/>
  <c r="M22" i="384"/>
  <c r="F22" i="384"/>
  <c r="B22" i="384"/>
  <c r="E22" i="384"/>
  <c r="C22" i="384"/>
  <c r="D22" i="384"/>
  <c r="G22" i="384"/>
  <c r="N16" i="384"/>
  <c r="N18" i="384"/>
  <c r="N17" i="384"/>
  <c r="I18" i="384"/>
  <c r="N15" i="384"/>
  <c r="N14" i="384"/>
  <c r="N13" i="384"/>
  <c r="I17" i="384"/>
  <c r="I16" i="384"/>
  <c r="I15" i="384"/>
  <c r="I14" i="384"/>
  <c r="I13" i="384"/>
  <c r="H20" i="226"/>
  <c r="H19" i="226"/>
  <c r="H18" i="226"/>
  <c r="H17" i="226"/>
  <c r="H16" i="226"/>
  <c r="H15" i="226"/>
  <c r="H14" i="226"/>
  <c r="H13" i="226"/>
  <c r="H12" i="226"/>
  <c r="H11" i="226"/>
  <c r="H10" i="226"/>
  <c r="H9" i="226"/>
  <c r="H8" i="226"/>
  <c r="H7" i="226"/>
  <c r="G6" i="226"/>
  <c r="G25" i="226" s="1"/>
  <c r="C26" i="224"/>
  <c r="D22" i="224"/>
  <c r="F22" i="224" s="1"/>
  <c r="D21" i="224"/>
  <c r="F21" i="224" s="1"/>
  <c r="D20" i="224"/>
  <c r="F20" i="224" s="1"/>
  <c r="D19" i="224"/>
  <c r="E19" i="224" s="1"/>
  <c r="D18" i="224"/>
  <c r="F18" i="224" s="1"/>
  <c r="D17" i="224"/>
  <c r="F17" i="224" s="1"/>
  <c r="D16" i="224"/>
  <c r="F16" i="224" s="1"/>
  <c r="D15" i="224"/>
  <c r="E15" i="224" s="1"/>
  <c r="D14" i="224"/>
  <c r="F14" i="224" s="1"/>
  <c r="D13" i="224"/>
  <c r="F13" i="224" s="1"/>
  <c r="D12" i="224"/>
  <c r="F12" i="224" s="1"/>
  <c r="D11" i="224"/>
  <c r="E11" i="224" s="1"/>
  <c r="D10" i="224"/>
  <c r="F10" i="224" s="1"/>
  <c r="D9" i="224"/>
  <c r="F9" i="224" s="1"/>
  <c r="D8" i="224"/>
  <c r="F8" i="224" s="1"/>
  <c r="D7" i="224"/>
  <c r="E7" i="224" s="1"/>
  <c r="C26" i="222"/>
  <c r="B26" i="222"/>
  <c r="L24" i="222"/>
  <c r="D7" i="222"/>
  <c r="H25" i="217"/>
  <c r="G25" i="217"/>
  <c r="F25" i="217"/>
  <c r="E25" i="217"/>
  <c r="D25" i="217"/>
  <c r="C25" i="217"/>
  <c r="B25" i="217"/>
  <c r="J21" i="217"/>
  <c r="M21" i="217" s="1"/>
  <c r="J20" i="217"/>
  <c r="K20" i="217" s="1"/>
  <c r="J19" i="217"/>
  <c r="J18" i="217"/>
  <c r="J17" i="217"/>
  <c r="Q17" i="217" s="1"/>
  <c r="J16" i="217"/>
  <c r="O16" i="217" s="1"/>
  <c r="J15" i="217"/>
  <c r="M15" i="217" s="1"/>
  <c r="J14" i="217"/>
  <c r="J13" i="217"/>
  <c r="P13" i="217" s="1"/>
  <c r="J12" i="217"/>
  <c r="J11" i="217"/>
  <c r="Q11" i="217" s="1"/>
  <c r="J10" i="217"/>
  <c r="O10" i="217" s="1"/>
  <c r="J9" i="217"/>
  <c r="J8" i="217"/>
  <c r="J7" i="217"/>
  <c r="P7" i="217" s="1"/>
  <c r="A2" i="222"/>
  <c r="A2" i="224" s="1"/>
  <c r="A2" i="226" s="1"/>
  <c r="C26" i="215"/>
  <c r="B26" i="215"/>
  <c r="I7" i="396"/>
  <c r="H7" i="396"/>
  <c r="G7" i="396"/>
  <c r="F7" i="396"/>
  <c r="E7" i="396"/>
  <c r="D7" i="396"/>
  <c r="C7" i="396"/>
  <c r="B7" i="396"/>
  <c r="J6" i="396"/>
  <c r="J5" i="396"/>
  <c r="J4" i="396"/>
  <c r="J7" i="396" s="1"/>
  <c r="I7" i="397"/>
  <c r="H7" i="397"/>
  <c r="G7" i="397"/>
  <c r="F7" i="397"/>
  <c r="E7" i="397"/>
  <c r="D7" i="397"/>
  <c r="C7" i="397"/>
  <c r="B7" i="397"/>
  <c r="D25" i="78"/>
  <c r="B25" i="78"/>
  <c r="C20" i="78"/>
  <c r="E19" i="78"/>
  <c r="C18" i="78"/>
  <c r="G18" i="78"/>
  <c r="E18" i="78"/>
  <c r="G17" i="78"/>
  <c r="G16" i="78"/>
  <c r="E16" i="78"/>
  <c r="C16" i="78"/>
  <c r="E15" i="78"/>
  <c r="G14" i="78"/>
  <c r="E14" i="78"/>
  <c r="C14" i="78"/>
  <c r="G13" i="78"/>
  <c r="E13" i="78"/>
  <c r="C13" i="78"/>
  <c r="G12" i="78"/>
  <c r="C12" i="78"/>
  <c r="G11" i="78"/>
  <c r="E11" i="78"/>
  <c r="C11" i="78"/>
  <c r="G10" i="78"/>
  <c r="E10" i="78"/>
  <c r="C10" i="78"/>
  <c r="G9" i="78"/>
  <c r="E9" i="78"/>
  <c r="E8" i="78"/>
  <c r="G8" i="78"/>
  <c r="C8" i="78"/>
  <c r="G7" i="78"/>
  <c r="H6" i="78"/>
  <c r="G6" i="78" s="1"/>
  <c r="E6" i="78"/>
  <c r="C6" i="78"/>
  <c r="D8" i="395"/>
  <c r="C10" i="283"/>
  <c r="E9" i="283"/>
  <c r="B8" i="283"/>
  <c r="E7" i="283"/>
  <c r="B22" i="444"/>
  <c r="B13" i="447"/>
  <c r="B12" i="447"/>
  <c r="B11" i="447"/>
  <c r="B10" i="447"/>
  <c r="B9" i="447"/>
  <c r="B8" i="447"/>
  <c r="B7" i="447"/>
  <c r="B6" i="447"/>
  <c r="D18" i="72"/>
  <c r="D17" i="72"/>
  <c r="D14" i="72"/>
  <c r="B14" i="72"/>
  <c r="D13" i="72"/>
  <c r="B13" i="72"/>
  <c r="D12" i="72"/>
  <c r="C12" i="72"/>
  <c r="B12" i="72"/>
  <c r="D11" i="72"/>
  <c r="C11" i="72"/>
  <c r="B11" i="72"/>
  <c r="E11" i="72" s="1"/>
  <c r="D10" i="72"/>
  <c r="C10" i="72"/>
  <c r="B10" i="72"/>
  <c r="D9" i="72"/>
  <c r="C9" i="72"/>
  <c r="B9" i="72"/>
  <c r="D8" i="72"/>
  <c r="C8" i="72"/>
  <c r="B8" i="72"/>
  <c r="D7" i="72"/>
  <c r="C7" i="72"/>
  <c r="B7" i="72"/>
  <c r="D18" i="400"/>
  <c r="C18" i="400"/>
  <c r="K8" i="449"/>
  <c r="C11" i="389"/>
  <c r="C10" i="389"/>
  <c r="C9" i="389"/>
  <c r="C8" i="389"/>
  <c r="C7" i="389"/>
  <c r="C6" i="389"/>
  <c r="C5" i="389"/>
  <c r="D5" i="389" s="1"/>
  <c r="AB26" i="386"/>
  <c r="AD25" i="386"/>
  <c r="AD24" i="386"/>
  <c r="AD23" i="386"/>
  <c r="D51" i="386"/>
  <c r="AD22" i="386"/>
  <c r="AD21" i="386"/>
  <c r="D49" i="386"/>
  <c r="E49" i="386"/>
  <c r="AD20" i="386"/>
  <c r="E48" i="386"/>
  <c r="AD19" i="386"/>
  <c r="D47" i="386"/>
  <c r="E47" i="386"/>
  <c r="AD18" i="386"/>
  <c r="D46" i="386"/>
  <c r="AD17" i="386"/>
  <c r="D45" i="386"/>
  <c r="AD16" i="386"/>
  <c r="D44" i="386"/>
  <c r="AD15" i="386"/>
  <c r="D43" i="386"/>
  <c r="AD14" i="386"/>
  <c r="D42" i="386"/>
  <c r="E42" i="386"/>
  <c r="AD13" i="386"/>
  <c r="E41" i="386"/>
  <c r="AC12" i="386"/>
  <c r="D40" i="386"/>
  <c r="E40" i="386"/>
  <c r="AC11" i="386"/>
  <c r="AC26" i="386" s="1"/>
  <c r="D39" i="386"/>
  <c r="D38" i="386"/>
  <c r="D8" i="385"/>
  <c r="I11" i="384"/>
  <c r="I10" i="384"/>
  <c r="I9" i="384"/>
  <c r="I8" i="384"/>
  <c r="N14" i="383"/>
  <c r="O14" i="383" s="1"/>
  <c r="N13" i="383"/>
  <c r="O13" i="383" s="1"/>
  <c r="N12" i="383"/>
  <c r="O12" i="383" s="1"/>
  <c r="N11" i="383"/>
  <c r="I11" i="383"/>
  <c r="N10" i="383"/>
  <c r="I10" i="383"/>
  <c r="N9" i="383"/>
  <c r="I9" i="383"/>
  <c r="N8" i="383"/>
  <c r="I8" i="383"/>
  <c r="N7" i="383"/>
  <c r="I7" i="383"/>
  <c r="O7" i="383" s="1"/>
  <c r="N6" i="383"/>
  <c r="I6" i="383"/>
  <c r="N5" i="383"/>
  <c r="I5" i="383"/>
  <c r="M22" i="382"/>
  <c r="L22" i="382"/>
  <c r="K22" i="382"/>
  <c r="J22" i="382"/>
  <c r="H22" i="382"/>
  <c r="G22" i="382"/>
  <c r="F22" i="382"/>
  <c r="E22" i="382"/>
  <c r="D22" i="382"/>
  <c r="C22" i="382"/>
  <c r="B22" i="382"/>
  <c r="I17" i="382"/>
  <c r="I16" i="382"/>
  <c r="I15" i="382"/>
  <c r="I14" i="382"/>
  <c r="I13" i="382"/>
  <c r="I12" i="382"/>
  <c r="I11" i="382"/>
  <c r="I10" i="382"/>
  <c r="I9" i="382"/>
  <c r="I8" i="382"/>
  <c r="I7" i="382"/>
  <c r="N6" i="382"/>
  <c r="I6" i="382"/>
  <c r="E20" i="380"/>
  <c r="H19" i="380"/>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D16" i="374"/>
  <c r="D20" i="407"/>
  <c r="D19" i="407"/>
  <c r="D18" i="407"/>
  <c r="D17" i="407"/>
  <c r="D16" i="407"/>
  <c r="D15" i="407"/>
  <c r="D14" i="407"/>
  <c r="D13" i="407"/>
  <c r="D12" i="407"/>
  <c r="D11" i="407"/>
  <c r="D10" i="407"/>
  <c r="D9" i="407"/>
  <c r="D8" i="407"/>
  <c r="D7" i="407"/>
  <c r="B23" i="377"/>
  <c r="B22" i="377"/>
  <c r="B21" i="377"/>
  <c r="B20" i="377"/>
  <c r="B19" i="377"/>
  <c r="B18" i="377"/>
  <c r="B17" i="377"/>
  <c r="B16" i="377"/>
  <c r="B15" i="377"/>
  <c r="B14" i="377"/>
  <c r="B13" i="377"/>
  <c r="H11" i="435"/>
  <c r="I11" i="435" s="1"/>
  <c r="E25" i="342"/>
  <c r="E24" i="342"/>
  <c r="H23" i="342"/>
  <c r="I23" i="342" s="1"/>
  <c r="E23" i="342"/>
  <c r="H22" i="342"/>
  <c r="I22" i="342" s="1"/>
  <c r="E22" i="342"/>
  <c r="H21" i="342"/>
  <c r="I21" i="342" s="1"/>
  <c r="E21" i="342"/>
  <c r="H20" i="342"/>
  <c r="I20" i="342" s="1"/>
  <c r="E20" i="342"/>
  <c r="H19" i="342"/>
  <c r="I19" i="342" s="1"/>
  <c r="E19" i="342"/>
  <c r="H18" i="342"/>
  <c r="I18" i="342" s="1"/>
  <c r="E18" i="342"/>
  <c r="H17" i="342"/>
  <c r="I17" i="342" s="1"/>
  <c r="E17" i="342"/>
  <c r="H16" i="342"/>
  <c r="I16" i="342" s="1"/>
  <c r="E16" i="342"/>
  <c r="H15" i="342"/>
  <c r="I15" i="342" s="1"/>
  <c r="E15" i="342"/>
  <c r="H14" i="342"/>
  <c r="I14" i="342" s="1"/>
  <c r="E14" i="342"/>
  <c r="H13" i="342"/>
  <c r="I13" i="342" s="1"/>
  <c r="E13" i="342"/>
  <c r="H12" i="342"/>
  <c r="I12" i="342" s="1"/>
  <c r="E12" i="342"/>
  <c r="H11" i="342"/>
  <c r="I11" i="342" s="1"/>
  <c r="E11" i="342"/>
  <c r="J18" i="434"/>
  <c r="E18" i="434"/>
  <c r="J17" i="434"/>
  <c r="E17" i="434"/>
  <c r="J16" i="434"/>
  <c r="E16" i="434"/>
  <c r="K15" i="434"/>
  <c r="J15" i="434"/>
  <c r="L15" i="434"/>
  <c r="E15" i="434"/>
  <c r="K14" i="434"/>
  <c r="L14" i="434" s="1"/>
  <c r="J14" i="434"/>
  <c r="E14" i="434"/>
  <c r="K13" i="434"/>
  <c r="J13" i="434"/>
  <c r="F13" i="434"/>
  <c r="L13" i="434" s="1"/>
  <c r="E13" i="434"/>
  <c r="K12" i="434"/>
  <c r="J12" i="434"/>
  <c r="F12" i="434"/>
  <c r="L12" i="434" s="1"/>
  <c r="E12" i="434"/>
  <c r="K11" i="434"/>
  <c r="J11" i="434"/>
  <c r="F11" i="434"/>
  <c r="E11" i="434"/>
  <c r="K10" i="434"/>
  <c r="J10" i="434"/>
  <c r="F10" i="434"/>
  <c r="E10" i="434"/>
  <c r="K9" i="434"/>
  <c r="J9" i="434"/>
  <c r="F9" i="434"/>
  <c r="L9" i="434" s="1"/>
  <c r="E9" i="434"/>
  <c r="K8" i="434"/>
  <c r="J8" i="434"/>
  <c r="F8" i="434"/>
  <c r="E8" i="434"/>
  <c r="K7" i="434"/>
  <c r="J7" i="434"/>
  <c r="F7" i="434"/>
  <c r="L7" i="434" s="1"/>
  <c r="E7" i="434"/>
  <c r="K6" i="434"/>
  <c r="J6" i="434"/>
  <c r="F6" i="434"/>
  <c r="E6" i="434"/>
  <c r="K5" i="434"/>
  <c r="J5" i="434"/>
  <c r="F5" i="434"/>
  <c r="E5" i="434"/>
  <c r="C143" i="402"/>
  <c r="F20" i="402"/>
  <c r="F19" i="402"/>
  <c r="F18" i="402"/>
  <c r="F17" i="402"/>
  <c r="G17" i="402" s="1"/>
  <c r="C17" i="402"/>
  <c r="F16" i="402"/>
  <c r="G16" i="402" s="1"/>
  <c r="C16" i="402"/>
  <c r="F15" i="402"/>
  <c r="G15" i="402" s="1"/>
  <c r="C15" i="402"/>
  <c r="F14" i="402"/>
  <c r="G14" i="402" s="1"/>
  <c r="C14" i="402"/>
  <c r="F13" i="402"/>
  <c r="G13" i="402" s="1"/>
  <c r="C13" i="402"/>
  <c r="F12" i="402"/>
  <c r="G12" i="402" s="1"/>
  <c r="C12" i="402"/>
  <c r="F11" i="402"/>
  <c r="G11" i="402" s="1"/>
  <c r="C11" i="402"/>
  <c r="F10" i="402"/>
  <c r="G10" i="402" s="1"/>
  <c r="C10" i="402"/>
  <c r="F9" i="402"/>
  <c r="G9" i="402" s="1"/>
  <c r="C9" i="402"/>
  <c r="F8" i="402"/>
  <c r="G8" i="402" s="1"/>
  <c r="C8" i="402"/>
  <c r="F7" i="402"/>
  <c r="G7" i="402" s="1"/>
  <c r="C7" i="402"/>
  <c r="F6" i="402"/>
  <c r="G6" i="402" s="1"/>
  <c r="C6" i="402"/>
  <c r="M19" i="427"/>
  <c r="M18" i="427"/>
  <c r="M17" i="427"/>
  <c r="M16" i="427"/>
  <c r="M15" i="427"/>
  <c r="M14" i="427"/>
  <c r="M13" i="427"/>
  <c r="M12" i="427"/>
  <c r="M11" i="427"/>
  <c r="M10" i="427"/>
  <c r="M9" i="427"/>
  <c r="M8" i="427"/>
  <c r="J7" i="427"/>
  <c r="I7" i="427"/>
  <c r="J6" i="427"/>
  <c r="I6" i="427"/>
  <c r="I5" i="427"/>
  <c r="K5" i="427" s="1"/>
  <c r="F20" i="333"/>
  <c r="E20" i="333"/>
  <c r="F19" i="333"/>
  <c r="E19" i="333"/>
  <c r="F18" i="333"/>
  <c r="E18" i="333"/>
  <c r="E17" i="333"/>
  <c r="E15" i="333"/>
  <c r="K23" i="335"/>
  <c r="K20" i="335"/>
  <c r="J20" i="335" s="1"/>
  <c r="F20" i="335"/>
  <c r="K19" i="335"/>
  <c r="J19" i="335" s="1"/>
  <c r="F19" i="335"/>
  <c r="K18" i="335"/>
  <c r="J18" i="335" s="1"/>
  <c r="F18" i="335"/>
  <c r="K17" i="335"/>
  <c r="J17" i="335" s="1"/>
  <c r="F17" i="335"/>
  <c r="K16" i="335"/>
  <c r="J16" i="335" s="1"/>
  <c r="F16" i="335"/>
  <c r="K15" i="335"/>
  <c r="J15" i="335" s="1"/>
  <c r="F15" i="335"/>
  <c r="K14" i="335"/>
  <c r="J14" i="335" s="1"/>
  <c r="F14" i="335"/>
  <c r="K13" i="335"/>
  <c r="J13" i="335" s="1"/>
  <c r="F13" i="335"/>
  <c r="K12" i="335"/>
  <c r="J12" i="335" s="1"/>
  <c r="F12" i="335"/>
  <c r="K11" i="335"/>
  <c r="J11" i="335" s="1"/>
  <c r="F11" i="335"/>
  <c r="K10" i="335"/>
  <c r="J10" i="335" s="1"/>
  <c r="F10" i="335"/>
  <c r="K9" i="335"/>
  <c r="J9" i="335" s="1"/>
  <c r="F9" i="335"/>
  <c r="K8" i="335"/>
  <c r="J8" i="335" s="1"/>
  <c r="F8" i="335"/>
  <c r="K7" i="335"/>
  <c r="J7" i="335" s="1"/>
  <c r="F7" i="335"/>
  <c r="K6" i="335"/>
  <c r="J6" i="335" s="1"/>
  <c r="F6" i="335"/>
  <c r="E14" i="72" l="1"/>
  <c r="E13" i="72"/>
  <c r="K6" i="427"/>
  <c r="E12" i="72"/>
  <c r="C30" i="450"/>
  <c r="N9" i="427"/>
  <c r="L9" i="427"/>
  <c r="N10" i="427"/>
  <c r="L10" i="427"/>
  <c r="N11" i="427"/>
  <c r="L11" i="427"/>
  <c r="N12" i="427"/>
  <c r="L12" i="427"/>
  <c r="N13" i="427"/>
  <c r="L13" i="427"/>
  <c r="N14" i="427"/>
  <c r="L14" i="427"/>
  <c r="N15" i="427"/>
  <c r="L15" i="427"/>
  <c r="N16" i="427"/>
  <c r="L16" i="427"/>
  <c r="N17" i="427"/>
  <c r="L17" i="427"/>
  <c r="N18" i="427"/>
  <c r="L18" i="427"/>
  <c r="N19" i="427"/>
  <c r="L19" i="427"/>
  <c r="N20" i="427"/>
  <c r="L20" i="427"/>
  <c r="H7" i="402"/>
  <c r="I7" i="402"/>
  <c r="H8" i="402"/>
  <c r="I8" i="402"/>
  <c r="H9" i="402"/>
  <c r="I9" i="402"/>
  <c r="H10" i="402"/>
  <c r="I10" i="402"/>
  <c r="H11" i="402"/>
  <c r="I11" i="402"/>
  <c r="H12" i="402"/>
  <c r="I12" i="402"/>
  <c r="H13" i="402"/>
  <c r="I13" i="402"/>
  <c r="H14" i="402"/>
  <c r="I14" i="402"/>
  <c r="H15" i="402"/>
  <c r="I15" i="402"/>
  <c r="H16" i="402"/>
  <c r="I16" i="402"/>
  <c r="H17" i="402"/>
  <c r="I17" i="402"/>
  <c r="G18" i="402"/>
  <c r="H18" i="402"/>
  <c r="G19" i="402"/>
  <c r="H19" i="402"/>
  <c r="G20" i="402"/>
  <c r="H20" i="402"/>
  <c r="O11" i="383"/>
  <c r="E6" i="389"/>
  <c r="D6" i="389"/>
  <c r="D7" i="389"/>
  <c r="E7" i="389"/>
  <c r="D8" i="389"/>
  <c r="E8" i="389"/>
  <c r="D9" i="389"/>
  <c r="E9" i="389"/>
  <c r="D10" i="389"/>
  <c r="E10" i="389"/>
  <c r="E11" i="389"/>
  <c r="D11" i="389"/>
  <c r="E10" i="72"/>
  <c r="C7" i="78"/>
  <c r="G15" i="78"/>
  <c r="G19" i="78"/>
  <c r="E7" i="78"/>
  <c r="E12" i="78"/>
  <c r="C17" i="78"/>
  <c r="E7" i="72"/>
  <c r="E17" i="78"/>
  <c r="L6" i="434"/>
  <c r="L10" i="434"/>
  <c r="C9" i="78"/>
  <c r="E8" i="72"/>
  <c r="E9" i="72"/>
  <c r="K7" i="427"/>
  <c r="C15" i="78"/>
  <c r="C19" i="78"/>
  <c r="O9" i="383"/>
  <c r="I21" i="383"/>
  <c r="N21" i="383"/>
  <c r="L5" i="434"/>
  <c r="L8" i="434"/>
  <c r="L11" i="434"/>
  <c r="L19" i="335"/>
  <c r="L20" i="335"/>
  <c r="N8" i="427"/>
  <c r="G20" i="78"/>
  <c r="E20" i="78"/>
  <c r="N24" i="217"/>
  <c r="L6" i="335"/>
  <c r="L7" i="335"/>
  <c r="L8" i="335"/>
  <c r="L9" i="335"/>
  <c r="L10" i="335"/>
  <c r="L11" i="335"/>
  <c r="C13" i="385"/>
  <c r="D13" i="385" s="1"/>
  <c r="L12" i="335"/>
  <c r="C14" i="385"/>
  <c r="L13" i="335"/>
  <c r="L14" i="335"/>
  <c r="L15" i="335"/>
  <c r="L16" i="335"/>
  <c r="L17" i="335"/>
  <c r="L18" i="335"/>
  <c r="E13" i="333"/>
  <c r="F15" i="333"/>
  <c r="F14" i="333"/>
  <c r="E14" i="333"/>
  <c r="F17" i="333"/>
  <c r="F16" i="333"/>
  <c r="E16" i="333"/>
  <c r="P8" i="427"/>
  <c r="O8" i="427"/>
  <c r="K9" i="427"/>
  <c r="K10" i="427"/>
  <c r="K11" i="427"/>
  <c r="K12" i="427"/>
  <c r="K13" i="427"/>
  <c r="K14" i="427"/>
  <c r="K15" i="427"/>
  <c r="K16" i="427"/>
  <c r="K17" i="427"/>
  <c r="K18" i="427"/>
  <c r="K19" i="427"/>
  <c r="K20" i="427"/>
  <c r="I6" i="402"/>
  <c r="H6" i="402"/>
  <c r="G11" i="342"/>
  <c r="F11" i="342"/>
  <c r="G12" i="342"/>
  <c r="F12" i="342"/>
  <c r="G13" i="342"/>
  <c r="F13" i="342"/>
  <c r="G14" i="342"/>
  <c r="F14" i="342"/>
  <c r="G15" i="342"/>
  <c r="F15" i="342"/>
  <c r="G16" i="342"/>
  <c r="F16" i="342"/>
  <c r="G17" i="342"/>
  <c r="F17" i="342"/>
  <c r="G18" i="342"/>
  <c r="F18" i="342"/>
  <c r="G19" i="342"/>
  <c r="F19" i="342"/>
  <c r="G20" i="342"/>
  <c r="F20" i="342"/>
  <c r="G21" i="342"/>
  <c r="F21" i="342"/>
  <c r="G22" i="342"/>
  <c r="F22" i="342"/>
  <c r="G23" i="342"/>
  <c r="F23" i="342"/>
  <c r="G24" i="342"/>
  <c r="F24" i="342"/>
  <c r="G25" i="342"/>
  <c r="F25" i="342"/>
  <c r="O6" i="382"/>
  <c r="O7" i="382"/>
  <c r="O8" i="382"/>
  <c r="O9" i="382"/>
  <c r="O10" i="382"/>
  <c r="O11" i="382"/>
  <c r="O12" i="382"/>
  <c r="O13" i="382"/>
  <c r="O14" i="382"/>
  <c r="O15" i="382"/>
  <c r="O16" i="382"/>
  <c r="O17" i="382"/>
  <c r="I22" i="382"/>
  <c r="N22" i="382"/>
  <c r="O6" i="383"/>
  <c r="E5" i="389"/>
  <c r="E18" i="400"/>
  <c r="C9" i="283"/>
  <c r="E8" i="283"/>
  <c r="C8" i="283"/>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G21" i="282"/>
  <c r="F21" i="282"/>
  <c r="G22" i="282"/>
  <c r="F22" i="282"/>
  <c r="G23" i="282"/>
  <c r="F23" i="282"/>
  <c r="F7" i="215"/>
  <c r="E7" i="215"/>
  <c r="F8" i="215"/>
  <c r="E8" i="215"/>
  <c r="F9" i="215"/>
  <c r="E9" i="215"/>
  <c r="F10" i="215"/>
  <c r="E10" i="215"/>
  <c r="F11" i="215"/>
  <c r="E11" i="215"/>
  <c r="F12" i="215"/>
  <c r="E12" i="215"/>
  <c r="F13" i="215"/>
  <c r="E13" i="215"/>
  <c r="F14" i="215"/>
  <c r="E14" i="215"/>
  <c r="F15" i="215"/>
  <c r="E15" i="215"/>
  <c r="F16" i="215"/>
  <c r="E16" i="215"/>
  <c r="F17" i="215"/>
  <c r="E17" i="215"/>
  <c r="F18" i="215"/>
  <c r="E18" i="215"/>
  <c r="F19" i="215"/>
  <c r="E19" i="215"/>
  <c r="F20" i="215"/>
  <c r="E20" i="215"/>
  <c r="F21" i="215"/>
  <c r="E21" i="215"/>
  <c r="D26" i="215"/>
  <c r="K8" i="217"/>
  <c r="R8" i="217"/>
  <c r="M9" i="217"/>
  <c r="P9" i="217"/>
  <c r="K14" i="217"/>
  <c r="R14" i="217"/>
  <c r="B20" i="386"/>
  <c r="G20" i="386" s="1"/>
  <c r="H23" i="380"/>
  <c r="A20" i="383"/>
  <c r="E9" i="224"/>
  <c r="O14" i="217"/>
  <c r="R9" i="217"/>
  <c r="P15" i="217"/>
  <c r="L11" i="217"/>
  <c r="R11" i="217"/>
  <c r="M17" i="217"/>
  <c r="O8" i="217"/>
  <c r="F25" i="215"/>
  <c r="B17" i="447"/>
  <c r="K19" i="449"/>
  <c r="C18" i="72"/>
  <c r="B15" i="273"/>
  <c r="B22" i="386"/>
  <c r="G22" i="386" s="1"/>
  <c r="B11" i="386"/>
  <c r="G11" i="386" s="1"/>
  <c r="F22" i="444"/>
  <c r="F25" i="78"/>
  <c r="B13" i="386"/>
  <c r="G13" i="386" s="1"/>
  <c r="D48" i="386"/>
  <c r="J22" i="434"/>
  <c r="F23" i="335"/>
  <c r="C11" i="179"/>
  <c r="C6" i="177"/>
  <c r="C12" i="177" s="1"/>
  <c r="B18" i="72"/>
  <c r="E17" i="72"/>
  <c r="I12" i="384"/>
  <c r="O10" i="383"/>
  <c r="I7" i="384"/>
  <c r="O8" i="383"/>
  <c r="N10" i="384"/>
  <c r="N12" i="384"/>
  <c r="N9" i="384"/>
  <c r="N6" i="384"/>
  <c r="N7" i="384"/>
  <c r="N11" i="384"/>
  <c r="N8" i="384"/>
  <c r="O21" i="382"/>
  <c r="O5" i="383"/>
  <c r="I6" i="384"/>
  <c r="D50" i="386"/>
  <c r="B18" i="386"/>
  <c r="E18" i="386" s="1"/>
  <c r="D41" i="386"/>
  <c r="F25" i="386"/>
  <c r="D37" i="386"/>
  <c r="B9" i="386"/>
  <c r="G9" i="386" s="1"/>
  <c r="B24" i="386"/>
  <c r="G24" i="386" s="1"/>
  <c r="E51" i="386"/>
  <c r="B23" i="386"/>
  <c r="G23" i="386" s="1"/>
  <c r="E50" i="386"/>
  <c r="B21" i="386"/>
  <c r="G21" i="386" s="1"/>
  <c r="B19" i="386"/>
  <c r="G19" i="386" s="1"/>
  <c r="E46" i="386"/>
  <c r="B17" i="386"/>
  <c r="G17" i="386" s="1"/>
  <c r="E45" i="386"/>
  <c r="E44" i="386"/>
  <c r="B16" i="386"/>
  <c r="G16" i="386" s="1"/>
  <c r="E43" i="386"/>
  <c r="B15" i="386"/>
  <c r="G15" i="386" s="1"/>
  <c r="B14" i="386"/>
  <c r="G14" i="386" s="1"/>
  <c r="B12" i="386"/>
  <c r="G12" i="386" s="1"/>
  <c r="E39" i="386"/>
  <c r="E38" i="386"/>
  <c r="B10" i="386"/>
  <c r="G10" i="386" s="1"/>
  <c r="E37" i="386"/>
  <c r="D25" i="386"/>
  <c r="J23" i="335"/>
  <c r="M23" i="427"/>
  <c r="E22" i="434"/>
  <c r="H6" i="226"/>
  <c r="H25" i="226" s="1"/>
  <c r="F7" i="224"/>
  <c r="F15" i="224"/>
  <c r="E17" i="224"/>
  <c r="E21" i="224"/>
  <c r="E13" i="224"/>
  <c r="F11" i="224"/>
  <c r="F19" i="224"/>
  <c r="E8" i="224"/>
  <c r="E12" i="224"/>
  <c r="E16" i="224"/>
  <c r="E20" i="224"/>
  <c r="E25" i="224"/>
  <c r="F25" i="224"/>
  <c r="D26" i="224"/>
  <c r="E26" i="224" s="1"/>
  <c r="E10" i="224"/>
  <c r="E14" i="224"/>
  <c r="E18" i="224"/>
  <c r="E22" i="224"/>
  <c r="D26" i="222"/>
  <c r="E7" i="222"/>
  <c r="F7" i="222"/>
  <c r="N18" i="217"/>
  <c r="N21" i="217"/>
  <c r="N9" i="217"/>
  <c r="N12" i="217"/>
  <c r="N15" i="217"/>
  <c r="O18" i="217"/>
  <c r="O21" i="217"/>
  <c r="O9" i="217"/>
  <c r="O12" i="217"/>
  <c r="O15" i="217"/>
  <c r="P21" i="217"/>
  <c r="L8" i="217"/>
  <c r="L14" i="217"/>
  <c r="P16" i="217"/>
  <c r="M20" i="217"/>
  <c r="M8" i="217"/>
  <c r="P10" i="217"/>
  <c r="M14" i="217"/>
  <c r="N20" i="217"/>
  <c r="L20" i="217"/>
  <c r="N8" i="217"/>
  <c r="N14" i="217"/>
  <c r="L17" i="217"/>
  <c r="O20" i="217"/>
  <c r="P20" i="217"/>
  <c r="P8" i="217"/>
  <c r="M11" i="217"/>
  <c r="P14" i="217"/>
  <c r="R17" i="217"/>
  <c r="R20" i="217"/>
  <c r="O24" i="217"/>
  <c r="P24" i="217"/>
  <c r="J29" i="217"/>
  <c r="L7" i="217"/>
  <c r="R10" i="217"/>
  <c r="L13" i="217"/>
  <c r="R16" i="217"/>
  <c r="L19" i="217"/>
  <c r="Q24" i="217"/>
  <c r="J30" i="217"/>
  <c r="M7" i="217"/>
  <c r="Q9" i="217"/>
  <c r="K12" i="217"/>
  <c r="M13" i="217"/>
  <c r="Q15" i="217"/>
  <c r="K18" i="217"/>
  <c r="M19" i="217"/>
  <c r="Q21" i="217"/>
  <c r="R24" i="217"/>
  <c r="J25" i="217"/>
  <c r="J31" i="217"/>
  <c r="Q10" i="217"/>
  <c r="K13" i="217"/>
  <c r="Q16" i="217"/>
  <c r="K19" i="217"/>
  <c r="N7" i="217"/>
  <c r="L12" i="217"/>
  <c r="N13" i="217"/>
  <c r="R15" i="217"/>
  <c r="L18" i="217"/>
  <c r="N19" i="217"/>
  <c r="R21" i="217"/>
  <c r="J32" i="217"/>
  <c r="K7" i="217"/>
  <c r="O7" i="217"/>
  <c r="Q8" i="217"/>
  <c r="K11" i="217"/>
  <c r="M12" i="217"/>
  <c r="O13" i="217"/>
  <c r="Q14" i="217"/>
  <c r="K17" i="217"/>
  <c r="M18" i="217"/>
  <c r="O19" i="217"/>
  <c r="Q20" i="217"/>
  <c r="J33" i="217"/>
  <c r="P19" i="217"/>
  <c r="Q7" i="217"/>
  <c r="K10" i="217"/>
  <c r="Q13" i="217"/>
  <c r="K16" i="217"/>
  <c r="Q19" i="217"/>
  <c r="J36" i="217"/>
  <c r="R7" i="217"/>
  <c r="L10" i="217"/>
  <c r="N11" i="217"/>
  <c r="P12" i="217"/>
  <c r="R13" i="217"/>
  <c r="L16" i="217"/>
  <c r="N17" i="217"/>
  <c r="P18" i="217"/>
  <c r="R19" i="217"/>
  <c r="K24" i="217"/>
  <c r="J34" i="217"/>
  <c r="K9" i="217"/>
  <c r="M10" i="217"/>
  <c r="O11" i="217"/>
  <c r="Q12" i="217"/>
  <c r="K15" i="217"/>
  <c r="M16" i="217"/>
  <c r="O17" i="217"/>
  <c r="Q18" i="217"/>
  <c r="K21" i="217"/>
  <c r="L24" i="217"/>
  <c r="L9" i="217"/>
  <c r="N10" i="217"/>
  <c r="P11" i="217"/>
  <c r="R12" i="217"/>
  <c r="L15" i="217"/>
  <c r="N16" i="217"/>
  <c r="P17" i="217"/>
  <c r="R18" i="217"/>
  <c r="L21" i="217"/>
  <c r="M24" i="217"/>
  <c r="E25" i="215"/>
  <c r="E23" i="380"/>
  <c r="D14" i="385" l="1"/>
  <c r="D15" i="385"/>
  <c r="I22" i="384"/>
  <c r="L23" i="335"/>
  <c r="K23" i="427"/>
  <c r="N22" i="384"/>
  <c r="P20" i="427"/>
  <c r="O20" i="427"/>
  <c r="P19" i="427"/>
  <c r="O19" i="427"/>
  <c r="P18" i="427"/>
  <c r="O18" i="427"/>
  <c r="P17" i="427"/>
  <c r="O17" i="427"/>
  <c r="P16" i="427"/>
  <c r="O16" i="427"/>
  <c r="P15" i="427"/>
  <c r="O15" i="427"/>
  <c r="P14" i="427"/>
  <c r="O14" i="427"/>
  <c r="P13" i="427"/>
  <c r="O13" i="427"/>
  <c r="P12" i="427"/>
  <c r="O12" i="427"/>
  <c r="P11" i="427"/>
  <c r="O11" i="427"/>
  <c r="P10" i="427"/>
  <c r="O10" i="427"/>
  <c r="P9" i="427"/>
  <c r="O9" i="427"/>
  <c r="N23" i="427"/>
  <c r="L23" i="427"/>
  <c r="D23" i="389"/>
  <c r="E23" i="389"/>
  <c r="O21" i="383"/>
  <c r="C7" i="273"/>
  <c r="E26" i="215"/>
  <c r="G28" i="342"/>
  <c r="F28" i="342"/>
  <c r="G24" i="78"/>
  <c r="E24" i="78"/>
  <c r="C18" i="276"/>
  <c r="E20" i="386"/>
  <c r="O22" i="382"/>
  <c r="F26" i="215"/>
  <c r="E6" i="333"/>
  <c r="C14" i="273"/>
  <c r="E11" i="386"/>
  <c r="F26" i="222"/>
  <c r="C6" i="273"/>
  <c r="C9" i="273"/>
  <c r="C10" i="273"/>
  <c r="C11" i="273"/>
  <c r="C13" i="273"/>
  <c r="C12" i="273"/>
  <c r="C8" i="273"/>
  <c r="E22" i="386"/>
  <c r="G18" i="386"/>
  <c r="E14" i="386"/>
  <c r="E13" i="386"/>
  <c r="E9" i="386"/>
  <c r="H25" i="78"/>
  <c r="C24" i="78"/>
  <c r="C15" i="272"/>
  <c r="C9" i="272"/>
  <c r="C14" i="272"/>
  <c r="C13" i="272"/>
  <c r="C8" i="272"/>
  <c r="C12" i="272"/>
  <c r="C7" i="272"/>
  <c r="C11" i="272"/>
  <c r="C16" i="272"/>
  <c r="C10" i="272"/>
  <c r="E23" i="386"/>
  <c r="E18" i="72"/>
  <c r="E17" i="386"/>
  <c r="E16" i="386"/>
  <c r="E15" i="386"/>
  <c r="E10" i="386"/>
  <c r="E24" i="386"/>
  <c r="E21" i="386"/>
  <c r="E19" i="386"/>
  <c r="E12" i="386"/>
  <c r="B25" i="386"/>
  <c r="K28" i="435"/>
  <c r="F26" i="226"/>
  <c r="E26" i="226"/>
  <c r="B26" i="226"/>
  <c r="D26" i="226"/>
  <c r="C26" i="226"/>
  <c r="G26" i="226"/>
  <c r="H26" i="226"/>
  <c r="F26" i="224"/>
  <c r="E26" i="222"/>
  <c r="O25" i="217"/>
  <c r="N25" i="217"/>
  <c r="M25" i="217"/>
  <c r="R25" i="217"/>
  <c r="J38" i="217"/>
  <c r="P25" i="217"/>
  <c r="Q25" i="217"/>
  <c r="L25" i="217"/>
  <c r="K25" i="217"/>
  <c r="C9" i="386" l="1"/>
  <c r="P23" i="427"/>
  <c r="O23" i="427"/>
  <c r="B24" i="381"/>
  <c r="F7" i="333"/>
  <c r="E7" i="333"/>
  <c r="F8" i="333"/>
  <c r="E8" i="333"/>
  <c r="F9" i="333"/>
  <c r="E9" i="333"/>
  <c r="F10" i="333"/>
  <c r="E10" i="333"/>
  <c r="F11" i="333"/>
  <c r="E11" i="333"/>
  <c r="F12" i="333"/>
  <c r="E12" i="333"/>
  <c r="F13" i="333"/>
  <c r="C15" i="273"/>
  <c r="E25" i="78"/>
  <c r="G25" i="78"/>
  <c r="C25" i="78"/>
  <c r="G25" i="386"/>
  <c r="C12" i="386"/>
  <c r="C19" i="386"/>
  <c r="C13" i="386"/>
  <c r="C23" i="386"/>
  <c r="C21" i="386"/>
  <c r="C18" i="386"/>
  <c r="C16" i="386"/>
  <c r="C24" i="386"/>
  <c r="C11" i="386"/>
  <c r="C15" i="386"/>
  <c r="C22" i="386"/>
  <c r="C10" i="386"/>
  <c r="C14" i="386"/>
  <c r="C20" i="386"/>
  <c r="C17" i="386"/>
  <c r="E25" i="386"/>
  <c r="C25" i="386" l="1"/>
  <c r="C16" i="486" l="1"/>
  <c r="C7" i="486"/>
  <c r="G27" i="282" l="1"/>
  <c r="G28" i="282" s="1"/>
  <c r="H8" i="282" l="1"/>
  <c r="E28" i="282"/>
  <c r="F27" i="282"/>
  <c r="F28" i="282" s="1"/>
  <c r="F47" i="491" l="1"/>
  <c r="N62" i="491"/>
  <c r="M66" i="491" l="1"/>
  <c r="F15" i="491"/>
</calcChain>
</file>

<file path=xl/connections.xml><?xml version="1.0" encoding="utf-8"?>
<connections xmlns="http://schemas.openxmlformats.org/spreadsheetml/2006/main">
  <connection id="1" name="Conexión" type="104" refreshedVersion="0" background="1">
    <extLst>
      <ext xmlns:x15="http://schemas.microsoft.com/office/spreadsheetml/2010/11/main" uri="{DE250136-89BD-433C-8126-D09CA5730AF9}">
        <x15:connection id="Rango-f3fe59bc-c8f1-4bec-80e6-b344c09d9773"/>
      </ext>
    </extLst>
  </connection>
  <connection id="2"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<sst xmlns="http://schemas.openxmlformats.org/spreadsheetml/2006/main" count="18587" uniqueCount="1107">
  <si>
    <t xml:space="preserve"> </t>
  </si>
  <si>
    <t>No.</t>
  </si>
  <si>
    <t>VIII.1 Ocup. formal'!Área_de_impresión</t>
  </si>
  <si>
    <t>I. Definiciones y Estructura del Sistema Dominicano de Seguridad Social (SDSS)</t>
  </si>
  <si>
    <t>IV.I.2  Análisis de Ingresos y Egresos del SDSS</t>
  </si>
  <si>
    <t>Afiliados</t>
  </si>
  <si>
    <t>Población</t>
  </si>
  <si>
    <t>Meses</t>
  </si>
  <si>
    <t>ARL</t>
  </si>
  <si>
    <t>AT</t>
  </si>
  <si>
    <t>EP</t>
  </si>
  <si>
    <t>Total</t>
  </si>
  <si>
    <t>Año</t>
  </si>
  <si>
    <t>2025</t>
  </si>
  <si>
    <t>Empresas</t>
  </si>
  <si>
    <t>Empleados</t>
  </si>
  <si>
    <t>Riesgos laborales</t>
  </si>
  <si>
    <t>Privada</t>
  </si>
  <si>
    <t xml:space="preserve">Masculino </t>
  </si>
  <si>
    <t xml:space="preserve">Planes Especiales de Salud para Pensionados y Jubilados </t>
  </si>
  <si>
    <t>Fijo</t>
  </si>
  <si>
    <t>Publica</t>
  </si>
  <si>
    <t xml:space="preserve">Femenino </t>
  </si>
  <si>
    <t>Total Planes Especiales de Salud para Pensionados y Jubilados</t>
  </si>
  <si>
    <t xml:space="preserve">Ministerio de Hacienda </t>
  </si>
  <si>
    <t>Del Sector Salud (SS)</t>
  </si>
  <si>
    <t>De Fuerzas Armadas (FFAA)</t>
  </si>
  <si>
    <t>De Policía Nacional (PN)</t>
  </si>
  <si>
    <t>Centralizada</t>
  </si>
  <si>
    <t>Decreto No. 342-09</t>
  </si>
  <si>
    <t>Decreto No.18-19</t>
  </si>
  <si>
    <t>Res. SISALRIL No. 207-2016</t>
  </si>
  <si>
    <t>Pendiente a Clasificar</t>
  </si>
  <si>
    <t>Total de empresas</t>
  </si>
  <si>
    <t>Total de empleados</t>
  </si>
  <si>
    <t>Seguro Familiar de Salud (SFS)</t>
  </si>
  <si>
    <t>Afil. SISALRIL RC</t>
  </si>
  <si>
    <t>Hombres  RC</t>
  </si>
  <si>
    <t>Mujeres RC</t>
  </si>
  <si>
    <t>Edad</t>
  </si>
  <si>
    <t>Cotizantes</t>
  </si>
  <si>
    <t>%</t>
  </si>
  <si>
    <t>Titulares</t>
  </si>
  <si>
    <t>Hasta 19</t>
  </si>
  <si>
    <t>Dependientes directos</t>
  </si>
  <si>
    <t>20-24</t>
  </si>
  <si>
    <t>Dependientes adicionales</t>
  </si>
  <si>
    <t>25-29</t>
  </si>
  <si>
    <t>Pensionados</t>
  </si>
  <si>
    <t>30-34</t>
  </si>
  <si>
    <t>35-39</t>
  </si>
  <si>
    <t>40-44</t>
  </si>
  <si>
    <t>Regimen Contributivo</t>
  </si>
  <si>
    <t>45-49</t>
  </si>
  <si>
    <t>50-54</t>
  </si>
  <si>
    <t>55-59</t>
  </si>
  <si>
    <t>60 y más</t>
  </si>
  <si>
    <t>TOTAL</t>
  </si>
  <si>
    <t xml:space="preserve">Cantidad de Salarios Mínimos  </t>
  </si>
  <si>
    <t>0-1</t>
  </si>
  <si>
    <t>1-2</t>
  </si>
  <si>
    <t>2-3</t>
  </si>
  <si>
    <t>Regimen Subsidiado</t>
  </si>
  <si>
    <t>3-4</t>
  </si>
  <si>
    <t>Afi. SISALRIL  RS</t>
  </si>
  <si>
    <t>Hombres RS</t>
  </si>
  <si>
    <t>Mujeres RS</t>
  </si>
  <si>
    <t>4-6</t>
  </si>
  <si>
    <t>6-8</t>
  </si>
  <si>
    <t xml:space="preserve">Dependientes </t>
  </si>
  <si>
    <t>8-10</t>
  </si>
  <si>
    <t>10-15</t>
  </si>
  <si>
    <t>15 y más</t>
  </si>
  <si>
    <t>SIPEN</t>
  </si>
  <si>
    <t>Masculino</t>
  </si>
  <si>
    <t>Femenino</t>
  </si>
  <si>
    <t>Rentabilidad SVDS</t>
  </si>
  <si>
    <t>SISALRIL</t>
  </si>
  <si>
    <t>Nominal CCI</t>
  </si>
  <si>
    <t xml:space="preserve"> TOTAL </t>
  </si>
  <si>
    <t>Hombres</t>
  </si>
  <si>
    <t>Mujeres</t>
  </si>
  <si>
    <t xml:space="preserve"> Rango de Número de Empleados.</t>
  </si>
  <si>
    <t>% promedio del sistema</t>
  </si>
  <si>
    <t>IPC</t>
  </si>
  <si>
    <t xml:space="preserve">15-19   </t>
  </si>
  <si>
    <t>Mes</t>
  </si>
  <si>
    <t>Empresa</t>
  </si>
  <si>
    <t xml:space="preserve">Empleados </t>
  </si>
  <si>
    <t xml:space="preserve">20-24   </t>
  </si>
  <si>
    <t>Traspasos</t>
  </si>
  <si>
    <t xml:space="preserve">25-29   </t>
  </si>
  <si>
    <t xml:space="preserve">30-34   </t>
  </si>
  <si>
    <t>Pensiones SVDS</t>
  </si>
  <si>
    <t xml:space="preserve">35-39   </t>
  </si>
  <si>
    <t>Discapacidad</t>
  </si>
  <si>
    <t xml:space="preserve">40-44   </t>
  </si>
  <si>
    <t>Sobrevivencia</t>
  </si>
  <si>
    <t xml:space="preserve">45-49   </t>
  </si>
  <si>
    <t>Retiro Programado</t>
  </si>
  <si>
    <t xml:space="preserve">50-54   </t>
  </si>
  <si>
    <t xml:space="preserve">Patrimonio </t>
  </si>
  <si>
    <t xml:space="preserve">55-59   </t>
  </si>
  <si>
    <t>PIB 2023 **</t>
  </si>
  <si>
    <t xml:space="preserve">60-64   </t>
  </si>
  <si>
    <t xml:space="preserve">65-69   </t>
  </si>
  <si>
    <t xml:space="preserve">70-74   </t>
  </si>
  <si>
    <t xml:space="preserve">75-79   </t>
  </si>
  <si>
    <t xml:space="preserve">80-84   </t>
  </si>
  <si>
    <t>ENFT formal</t>
  </si>
  <si>
    <t>85 y Mas</t>
  </si>
  <si>
    <t>ENFT informal</t>
  </si>
  <si>
    <t>No Espec.</t>
  </si>
  <si>
    <t>Población en Edad de Trabajar (PET)</t>
  </si>
  <si>
    <t>Fuerza de Trabajo PEA</t>
  </si>
  <si>
    <t>PEA- Hombre</t>
  </si>
  <si>
    <t>PEA- Mujer</t>
  </si>
  <si>
    <t>Dispersado ARS</t>
  </si>
  <si>
    <t>ARS</t>
  </si>
  <si>
    <t>Primera ARS de Humano</t>
  </si>
  <si>
    <t>SENASA RC</t>
  </si>
  <si>
    <t>SVDS-DISPERSION</t>
  </si>
  <si>
    <t xml:space="preserve">SVDS_Pago por Entidades </t>
  </si>
  <si>
    <t>MAPFRE Salud ARS (Palic Salud)</t>
  </si>
  <si>
    <t xml:space="preserve"> CCI</t>
  </si>
  <si>
    <t xml:space="preserve">AFP Popular </t>
  </si>
  <si>
    <t>Universal</t>
  </si>
  <si>
    <t>Reparto</t>
  </si>
  <si>
    <t>Scotia Crecer AFP</t>
  </si>
  <si>
    <t>SEMMA</t>
  </si>
  <si>
    <t>TSS-INABIMA</t>
  </si>
  <si>
    <t>AFP Siembra</t>
  </si>
  <si>
    <t>Futuro</t>
  </si>
  <si>
    <t>Seguro Vida</t>
  </si>
  <si>
    <t>AFP Reservas</t>
  </si>
  <si>
    <t>Salud Segura</t>
  </si>
  <si>
    <t>Autoseguro IDSS</t>
  </si>
  <si>
    <t>Fondo INABIMA</t>
  </si>
  <si>
    <t>Serv. de Igualas Méd. Dr. Abel G.</t>
  </si>
  <si>
    <t>Comisión AFP</t>
  </si>
  <si>
    <t>Ministerio de Hacienda</t>
  </si>
  <si>
    <t>Dr. Yunen</t>
  </si>
  <si>
    <t>Comisión SIPEN</t>
  </si>
  <si>
    <t>AFP Atlántico</t>
  </si>
  <si>
    <t>Renacer</t>
  </si>
  <si>
    <t xml:space="preserve"> FSS</t>
  </si>
  <si>
    <t>Comisión TSS</t>
  </si>
  <si>
    <t xml:space="preserve">Monumental </t>
  </si>
  <si>
    <t>Asoc. de Profesionales de la Salud</t>
  </si>
  <si>
    <t>Patrimonio por Fondo</t>
  </si>
  <si>
    <t>Comisión DIDA</t>
  </si>
  <si>
    <t>AFP JMMB BDI, SA</t>
  </si>
  <si>
    <t>Grupo Med. Asociado</t>
  </si>
  <si>
    <t>Fondos</t>
  </si>
  <si>
    <t>AFP Romana</t>
  </si>
  <si>
    <t>Adm. Serv. Médicos Amor y Paz</t>
  </si>
  <si>
    <t>Cuentas de Capitalización Individual</t>
  </si>
  <si>
    <t>Reservas</t>
  </si>
  <si>
    <t>Fondo de Solidaridad Social</t>
  </si>
  <si>
    <t>Autoseguro (IDSS)</t>
  </si>
  <si>
    <t>METASALUD</t>
  </si>
  <si>
    <t>Fondos de Reparto Individualizado*</t>
  </si>
  <si>
    <t>SFS-DISPERSION</t>
  </si>
  <si>
    <t>Fondo BC</t>
  </si>
  <si>
    <t>Serv. Dominicano de Salud</t>
  </si>
  <si>
    <t>Fondos Complementarios</t>
  </si>
  <si>
    <t>Cuidado de la Salud + ADA</t>
  </si>
  <si>
    <t>Fondo BR</t>
  </si>
  <si>
    <t>CMD</t>
  </si>
  <si>
    <t>INABIMA</t>
  </si>
  <si>
    <t xml:space="preserve">FONAMAT </t>
  </si>
  <si>
    <t>AFP LEON</t>
  </si>
  <si>
    <t>La Colonial</t>
  </si>
  <si>
    <t xml:space="preserve">Subsidios </t>
  </si>
  <si>
    <t>AFP CARIBALICO</t>
  </si>
  <si>
    <t>ASISTANET (Constitución)</t>
  </si>
  <si>
    <t>Comisión SISALRIL</t>
  </si>
  <si>
    <t>Totales Generales</t>
  </si>
  <si>
    <t xml:space="preserve">Plan Salud </t>
  </si>
  <si>
    <t>Estancias Infantiles (EI)</t>
  </si>
  <si>
    <t>FFAA</t>
  </si>
  <si>
    <t>Pago de CONDEI</t>
  </si>
  <si>
    <t>ISSPOL</t>
  </si>
  <si>
    <t>Totales</t>
  </si>
  <si>
    <t>IGMAM</t>
  </si>
  <si>
    <t>SRL-DISPERSION</t>
  </si>
  <si>
    <t>SEMUNASED</t>
  </si>
  <si>
    <t xml:space="preserve"> Prestaciones de Beneficios</t>
  </si>
  <si>
    <t>Galeno</t>
  </si>
  <si>
    <t>SFS-Pensionados Hacienda</t>
  </si>
  <si>
    <t xml:space="preserve">BMI </t>
  </si>
  <si>
    <t>SFS-Pensionados Policia Nacional</t>
  </si>
  <si>
    <t>Fondos de Solidaridad FSS (SRL)</t>
  </si>
  <si>
    <t>UCEMED</t>
  </si>
  <si>
    <t>SFS-Pensionados S. Salud</t>
  </si>
  <si>
    <t>Plamedin</t>
  </si>
  <si>
    <t>SFS-Pensionados FFAA</t>
  </si>
  <si>
    <t>SFS-Pensionados Estado</t>
  </si>
  <si>
    <t>Fuente: TSS</t>
  </si>
  <si>
    <t>Afiliación SFS</t>
  </si>
  <si>
    <t>Mes / Año</t>
  </si>
  <si>
    <t xml:space="preserve">Total </t>
  </si>
  <si>
    <t>Afiliación RS</t>
  </si>
  <si>
    <t>Hombre</t>
  </si>
  <si>
    <t>% Mujeres SFS</t>
  </si>
  <si>
    <t>% Hombres SFS</t>
  </si>
  <si>
    <t>Período</t>
  </si>
  <si>
    <t>Fecha</t>
  </si>
  <si>
    <t>Columna1</t>
  </si>
  <si>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</si>
  <si>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</si>
  <si>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</si>
  <si>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</si>
  <si>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</si>
  <si>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</si>
  <si>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</si>
  <si>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</si>
  <si>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</si>
  <si>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</si>
  <si>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</si>
  <si>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</si>
  <si>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</si>
  <si>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</si>
  <si>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</si>
  <si>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</si>
  <si>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</si>
  <si>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</si>
  <si>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</si>
  <si>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</si>
  <si>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</si>
  <si>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</si>
  <si>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</si>
  <si>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</si>
  <si>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</si>
  <si>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</si>
  <si>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</si>
  <si>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</si>
  <si>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</si>
  <si>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t>Dic.24</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</si>
  <si>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</si>
  <si>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</si>
  <si>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Afiliación  RC</t>
  </si>
  <si>
    <t>Población Nacional estimada</t>
  </si>
  <si>
    <t>Tasa de Crecimiento Anual</t>
  </si>
  <si>
    <t>2008</t>
  </si>
  <si>
    <t>2009</t>
  </si>
  <si>
    <t>2010</t>
  </si>
  <si>
    <t>2011</t>
  </si>
  <si>
    <t>2012</t>
  </si>
  <si>
    <t>2013</t>
  </si>
  <si>
    <t>2014</t>
  </si>
  <si>
    <t>2015</t>
  </si>
  <si>
    <t>2016</t>
  </si>
  <si>
    <t>2017</t>
  </si>
  <si>
    <t>2018</t>
  </si>
  <si>
    <t>2019</t>
  </si>
  <si>
    <t>2020</t>
  </si>
  <si>
    <t>2021</t>
  </si>
  <si>
    <t>2022</t>
  </si>
  <si>
    <t>Seguro Familiar de Salud del Sistema Dominicano de Seguridad Social
Afiliación  al Seguro Familiar de Salud por Regímenes de Financiamiento</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</si>
  <si>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</si>
  <si>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</si>
  <si>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</si>
  <si>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</si>
  <si>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</si>
  <si>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</si>
  <si>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</si>
  <si>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</si>
  <si>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</si>
  <si>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</si>
  <si>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</si>
  <si>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</si>
  <si>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</si>
  <si>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</si>
  <si>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</si>
  <si>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</si>
  <si>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</si>
  <si>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</si>
  <si>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</si>
  <si>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t>Dic. 2024</t>
  </si>
  <si>
    <r>
      <rPr>
        <b/>
        <sz val="11"/>
        <color theme="1"/>
        <rFont val="Calibri"/>
        <family val="2"/>
        <scheme val="minor"/>
      </rPr>
      <t xml:space="preserve">Fuente: </t>
    </r>
    <r>
      <rPr>
        <sz val="11"/>
        <color theme="1"/>
        <rFont val="Calibri"/>
        <family val="2"/>
        <scheme val="minor"/>
      </rPr>
      <t xml:space="preserve">Superintendencia de Salud y Riesgos Laborales (SISALRIL). </t>
    </r>
  </si>
  <si>
    <t xml:space="preserve">Hombres 49.7% / Mujeres 50.3% </t>
  </si>
  <si>
    <t>Se</t>
  </si>
  <si>
    <t>RS-Hombres</t>
  </si>
  <si>
    <t>% Hombres</t>
  </si>
  <si>
    <t>RS-Mujeres</t>
  </si>
  <si>
    <t>%Mujeres</t>
  </si>
  <si>
    <t xml:space="preserve">RC-Hombres </t>
  </si>
  <si>
    <t>RC-Mujeres</t>
  </si>
  <si>
    <t xml:space="preserve">RET-Hombres </t>
  </si>
  <si>
    <t>RET- Mujeres</t>
  </si>
  <si>
    <t xml:space="preserve">SFS-Hombres </t>
  </si>
  <si>
    <t xml:space="preserve">SFS-Mujeres  </t>
  </si>
  <si>
    <t xml:space="preserve">SFS-Total </t>
  </si>
  <si>
    <t>Indice de Masculinidad (IM) del  RC</t>
  </si>
  <si>
    <t>Indice de Femenidad  (IF)
RC</t>
  </si>
  <si>
    <t>Indice de Feminidad (IF) RS</t>
  </si>
  <si>
    <t>Dic. 2007</t>
  </si>
  <si>
    <r>
      <rPr>
        <b/>
        <sz val="14"/>
        <color theme="1"/>
        <rFont val="Calibri"/>
        <family val="2"/>
        <scheme val="minor"/>
      </rPr>
      <t>Fuente:</t>
    </r>
    <r>
      <rPr>
        <sz val="14"/>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</si>
  <si>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t>.</t>
  </si>
  <si>
    <t>Seguro Familiar de Salud (SFS) del Régimen Contributivo (RC)  
Afiliación  Anual  por Tipo al  SFS del  RC</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</si>
  <si>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</si>
  <si>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</si>
  <si>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</si>
  <si>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</si>
  <si>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</si>
  <si>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</si>
  <si>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</si>
  <si>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</si>
  <si>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</si>
  <si>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</si>
  <si>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</si>
  <si>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</si>
  <si>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</si>
  <si>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</si>
  <si>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</si>
  <si>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</si>
  <si>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</si>
  <si>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</si>
  <si>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</si>
  <si>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</si>
  <si>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</si>
  <si>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</si>
  <si>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</si>
  <si>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</si>
  <si>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</si>
  <si>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</si>
  <si>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</si>
  <si>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</si>
  <si>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</si>
  <si>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</si>
  <si>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</si>
  <si>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</si>
  <si>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</si>
  <si>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</si>
  <si>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t>Seguro Familiar de Salud (SFS) del Régimen Subsidiado (RS)
Afiliación del Seguro Familiar de Salud del Régimen Subsidiado por Tipo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</si>
  <si>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</si>
  <si>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</si>
  <si>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</si>
  <si>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</si>
  <si>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</si>
  <si>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</si>
  <si>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</si>
  <si>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</si>
  <si>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</si>
  <si>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</si>
  <si>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</si>
  <si>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</si>
  <si>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</si>
  <si>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</si>
  <si>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</si>
  <si>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</si>
  <si>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</si>
  <si>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</si>
  <si>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t>De Policía Nacional
 (PN)</t>
  </si>
  <si>
    <t xml:space="preserve">Total Planes </t>
  </si>
  <si>
    <t>Decreto No. 371-16</t>
  </si>
  <si>
    <t>2023</t>
  </si>
  <si>
    <t>2024</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</si>
  <si>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</si>
  <si>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</si>
  <si>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  </t>
  </si>
  <si>
    <t xml:space="preserve">Afiliados </t>
  </si>
  <si>
    <t xml:space="preserve">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</si>
  <si>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</si>
  <si>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</si>
  <si>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</si>
  <si>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</si>
  <si>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</si>
  <si>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</si>
  <si>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</si>
  <si>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</si>
  <si>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del año, serán actualizada una vez sean publicadas.
</t>
    </r>
  </si>
  <si>
    <t xml:space="preserve">Seguro de Vejez, Discapacidad y Sobrevivencia (SVDS)
Cotizantes del SVDS RC por Rango de Edad
</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</si>
  <si>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</si>
  <si>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</si>
  <si>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</si>
  <si>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</si>
  <si>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</si>
  <si>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</si>
  <si>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</si>
  <si>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</si>
  <si>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</si>
  <si>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</si>
  <si>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</si>
  <si>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</si>
  <si>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</si>
  <si>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</si>
  <si>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</si>
  <si>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</si>
  <si>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</si>
  <si>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</si>
  <si>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</si>
  <si>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</si>
  <si>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</si>
  <si>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</si>
  <si>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</si>
  <si>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</si>
  <si>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</si>
  <si>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</si>
  <si>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</si>
  <si>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</si>
  <si>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</si>
  <si>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</si>
  <si>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</si>
  <si>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</si>
  <si>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Períodos</t>
  </si>
  <si>
    <t>Casos</t>
  </si>
  <si>
    <t>Seguro de Vejez, Discapacidad y Sobrevivencia (SVDS)
Traspasos Recibidos en Entidades de CCI/ Reparto</t>
  </si>
  <si>
    <t>Atlántico</t>
  </si>
  <si>
    <t>Crecer</t>
  </si>
  <si>
    <t>JMMB-BDI</t>
  </si>
  <si>
    <t>Popular</t>
  </si>
  <si>
    <t>Romana</t>
  </si>
  <si>
    <t>Siembra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</si>
  <si>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</si>
  <si>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</si>
  <si>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</si>
  <si>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</si>
  <si>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</si>
  <si>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</si>
  <si>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</si>
  <si>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</si>
  <si>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</si>
  <si>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</si>
  <si>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</si>
  <si>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</si>
  <si>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</si>
  <si>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</si>
  <si>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</si>
  <si>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</si>
  <si>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Seguro de Vejez, Discapacidad y Sobrevivencia (SVDS)
Traspasos Netos en  Entidades de CCI (Reparto)</t>
  </si>
  <si>
    <t xml:space="preserve">Traspasos Netos  en AFP y Reparto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</si>
  <si>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</si>
  <si>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Seguro de Riesgos Laborales
Comparativo Afiliación al SRL en Relación a la Población Ocupada en el Sector Formal</t>
  </si>
  <si>
    <t>Ocupada Sector Formal</t>
  </si>
  <si>
    <t>Afiliados  SRL</t>
  </si>
  <si>
    <t>% Crecimiento</t>
  </si>
  <si>
    <t>Seguro de Riesgos Laborales
Afiliación al SRL por Grupo de Edad y Género</t>
  </si>
  <si>
    <t>Grupo</t>
  </si>
  <si>
    <t>Afiliados por Grupo de Edad</t>
  </si>
  <si>
    <t xml:space="preserve"> % Hombres</t>
  </si>
  <si>
    <t xml:space="preserve"> %  Mujeres</t>
  </si>
  <si>
    <t>15-19</t>
  </si>
  <si>
    <t>Afiliados al Seguro de Riesgo Laborales por grupo de edad y sexo.</t>
  </si>
  <si>
    <t>Grupo Etario</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</si>
  <si>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</si>
  <si>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</si>
  <si>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</si>
  <si>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</si>
  <si>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</si>
  <si>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</si>
  <si>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</si>
  <si>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</si>
  <si>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</si>
  <si>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</si>
  <si>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</si>
  <si>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</si>
  <si>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</si>
  <si>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</si>
  <si>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</si>
  <si>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</si>
  <si>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Recaudo RC
 (Incluye recargos e Intereses)</t>
  </si>
  <si>
    <t>Datos Generales del Sistema Dominicano de Seguridad Social (SDSS) 
Ingresos y Egresos Anuales del SDSS</t>
  </si>
  <si>
    <r>
      <t xml:space="preserve">
</t>
    </r>
    <r>
      <rPr>
        <b/>
        <sz val="11"/>
        <color indexed="8"/>
        <rFont val="Calibri"/>
        <family val="2"/>
      </rPr>
      <t/>
    </r>
  </si>
  <si>
    <t>Recaudo - Ingresos del SDSS</t>
  </si>
  <si>
    <t>Pagos - Egreso del SDSS</t>
  </si>
  <si>
    <t>Rendimientos Inversiones *</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</si>
  <si>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</si>
  <si>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</si>
  <si>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</si>
  <si>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</si>
  <si>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</si>
  <si>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</si>
  <si>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</si>
  <si>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</si>
  <si>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</si>
  <si>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</si>
  <si>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</si>
  <si>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</si>
  <si>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</si>
  <si>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Seguro Familiar de Salud (SFS) del Régimen Contributivo (RC)</t>
  </si>
  <si>
    <t>Fondos Pagados a las ARS del SFS del RC</t>
  </si>
  <si>
    <t>Período:  Septiembre 2007 -  Enero 2015</t>
  </si>
  <si>
    <t xml:space="preserve"> Total Invertido</t>
  </si>
  <si>
    <t>Seguro Familiar de Salud (SFS) del Régimen Contributivo (RC)
Fondos Pagados Anualmente por Cuentas al SFS del RC</t>
  </si>
  <si>
    <t>Cuentas</t>
  </si>
  <si>
    <t>Cuidado de la Salud</t>
  </si>
  <si>
    <t>Seguro Familiar de Salud (SFS) del Régimen Contributivo (RC)
Fondos Pagados a las Administradora de Riesgos de Salud (ARS) del SFS del RC</t>
  </si>
  <si>
    <t>2022-2023</t>
  </si>
  <si>
    <t>MAPFRE Salud ARS</t>
  </si>
  <si>
    <t>Relación de Inversiones Financieras_Gestión de Fondos
Distribución de las Inversiones de la  Cuenta Cuidado de la Salud por Instrumento</t>
  </si>
  <si>
    <t>Instrumentos</t>
  </si>
  <si>
    <t>Certificados Financieros</t>
  </si>
  <si>
    <t>Títulos Desmaterializados  (REPO)</t>
  </si>
  <si>
    <t>Fideicomiso de Adm. Y Fuente de Pago, Garantía e inversión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</si>
  <si>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</si>
  <si>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</si>
  <si>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</si>
  <si>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</si>
  <si>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</si>
  <si>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</si>
  <si>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</si>
  <si>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Otros Rubros RC</t>
  </si>
  <si>
    <t>Seguro Familiar de Salud (SFS) del Régimen Subsidiado (RS)
Aporte  del Gobierno Central y Pago a SENASA</t>
  </si>
  <si>
    <t>Aporte Gobierno (Presupuestado)</t>
  </si>
  <si>
    <t xml:space="preserve"> Pago a SENASA </t>
  </si>
  <si>
    <t>Columna2</t>
  </si>
  <si>
    <t>Pagos a Pensionados</t>
  </si>
  <si>
    <t>Composicion de Patrimonio de Fondo de Pensiones</t>
  </si>
  <si>
    <t>Seguro de Vejez, Discapacidad y Sobrevivencia (SVDS)
Dispersión Histórica del SVDS</t>
  </si>
  <si>
    <t>Dispersión SVDS</t>
  </si>
  <si>
    <t>Seguro de Vejez, Discapacidad y Sobrevivencia (SVDS)
Pagos Anual por Cuentas del SVDS (RD$)</t>
  </si>
  <si>
    <t>Cuenta de Capitalizacion Individual CCI</t>
  </si>
  <si>
    <t>Sistema de Reparto</t>
  </si>
  <si>
    <t>Comision SIPEN</t>
  </si>
  <si>
    <t>Fondos de solidaridad social (FSS)</t>
  </si>
  <si>
    <t>Operación TSS</t>
  </si>
  <si>
    <t>Operación DIDA</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</si>
  <si>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</si>
  <si>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</si>
  <si>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</si>
  <si>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Tasa de crecimiento Anual</t>
  </si>
  <si>
    <t>Entidades</t>
  </si>
  <si>
    <t xml:space="preserve">Inversión </t>
  </si>
  <si>
    <t>% Participación</t>
  </si>
  <si>
    <t>Banco Central de la República Dominicana</t>
  </si>
  <si>
    <t>Bancos Múltiples</t>
  </si>
  <si>
    <t xml:space="preserve">Seguro de Vejez, Discapacidad y Sobrevivencia (SVDS)
Rentabilidad Nominal Promedio  de los Fondos de Pensiones </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</si>
  <si>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</si>
  <si>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</si>
  <si>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</si>
  <si>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</si>
  <si>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</si>
  <si>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</si>
  <si>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</si>
  <si>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</si>
  <si>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</si>
  <si>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 xml:space="preserve"> Seguro de Vejez, Discapacidad y Sobrevivencia (SVDS)
Composición del Patrimonio de Fondos de Pensiones</t>
  </si>
  <si>
    <r>
      <rPr>
        <b/>
        <sz val="16"/>
        <color theme="1"/>
        <rFont val="Calibri"/>
        <family val="2"/>
        <scheme val="minor"/>
      </rPr>
      <t xml:space="preserve">Fuente: </t>
    </r>
    <r>
      <rPr>
        <sz val="16"/>
        <color theme="1"/>
        <rFont val="Calibri"/>
        <family val="2"/>
        <scheme val="minor"/>
      </rPr>
      <t>Sipen</t>
    </r>
  </si>
  <si>
    <t>Seguro de Riesgos Laborales
Pagos Anuales al Seguro de Riesgo Laborales (SRL) por Cuentas</t>
  </si>
  <si>
    <t>SRL DISPERSION</t>
  </si>
  <si>
    <t xml:space="preserve"> Prestaciones de Beneficios
 (ARL Salud Segura)</t>
  </si>
  <si>
    <t>% / Total</t>
  </si>
  <si>
    <t>% / Total2</t>
  </si>
  <si>
    <t>% / Total3</t>
  </si>
  <si>
    <t>Total por Año</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</si>
  <si>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</si>
  <si>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</si>
  <si>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</si>
  <si>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</si>
  <si>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</si>
  <si>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</si>
  <si>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Etiquetas de fila</t>
  </si>
  <si>
    <t>Total general</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</si>
  <si>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</si>
  <si>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</si>
  <si>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</si>
  <si>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t>Concepto</t>
  </si>
  <si>
    <t>RD$</t>
  </si>
  <si>
    <t>Seguro de Vejez, Discapacidad y Sobrevivencia (SVDS)
Pensiones Otorgadas por Año</t>
  </si>
  <si>
    <t>Total Pensiones</t>
  </si>
  <si>
    <t>% Discapacidad</t>
  </si>
  <si>
    <t>% Sobrevivencia</t>
  </si>
  <si>
    <t>2003-2007</t>
  </si>
  <si>
    <t xml:space="preserve">Seguro de Vejez, Discapacidad y Sobrevivencia
Monto de Pensión Promedio  del Sistema SVDS por Tipo de Beneficio </t>
  </si>
  <si>
    <t>Sobreviviencia</t>
  </si>
  <si>
    <t>Discapacidad Parcial</t>
  </si>
  <si>
    <t>Discapacidad  Total</t>
  </si>
  <si>
    <t>Retiro programado**</t>
  </si>
  <si>
    <r>
      <t>Fuente:</t>
    </r>
    <r>
      <rPr>
        <sz val="14"/>
        <rFont val="Arial"/>
        <family val="2"/>
      </rPr>
      <t xml:space="preserve"> SIPEN. </t>
    </r>
  </si>
  <si>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</si>
  <si>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</si>
  <si>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</si>
  <si>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</si>
  <si>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</si>
  <si>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</si>
  <si>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</si>
  <si>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</si>
  <si>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Región 0</t>
  </si>
  <si>
    <t>Región I</t>
  </si>
  <si>
    <t>Región II</t>
  </si>
  <si>
    <t>Región III</t>
  </si>
  <si>
    <t>Región IV</t>
  </si>
  <si>
    <t>Región V</t>
  </si>
  <si>
    <t>Región VI</t>
  </si>
  <si>
    <t>Región VII</t>
  </si>
  <si>
    <t xml:space="preserve">Año </t>
  </si>
  <si>
    <t>Total Anual</t>
  </si>
  <si>
    <t>% Región 0</t>
  </si>
  <si>
    <t>% Región I</t>
  </si>
  <si>
    <t>% Región II</t>
  </si>
  <si>
    <t>% Región III</t>
  </si>
  <si>
    <t>% Región IV</t>
  </si>
  <si>
    <t>% Región V</t>
  </si>
  <si>
    <t>% Región VI</t>
  </si>
  <si>
    <t>% Región VII</t>
  </si>
  <si>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</si>
  <si>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</si>
  <si>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</si>
  <si>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</si>
  <si>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</si>
  <si>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</si>
  <si>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</si>
  <si>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</si>
  <si>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</si>
  <si>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</si>
  <si>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</si>
  <si>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</si>
  <si>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</si>
  <si>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</si>
  <si>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</si>
  <si>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</si>
  <si>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EJECUCIÓN CMISS DESDE ESPAÑA</t>
  </si>
  <si>
    <t>Pensión por Invalidez (incapacidad)</t>
  </si>
  <si>
    <t>Pensión por Vejez (Jubilación)</t>
  </si>
  <si>
    <t>Pensión por Supervivencia (Viudedad/Orfandad)</t>
  </si>
  <si>
    <t>Certificación de Períodos cotizados</t>
  </si>
  <si>
    <t xml:space="preserve">Reiteraciones </t>
  </si>
  <si>
    <t>Deposito de documentos requeridos</t>
  </si>
  <si>
    <t>Certificación de legislación aplicable (Desplazados)</t>
  </si>
  <si>
    <t>Fuente: CNSS.  Convenios Internacionales</t>
  </si>
  <si>
    <t>EJECUCIÓN CMISS DESDE DOM.</t>
  </si>
  <si>
    <t>Pensión por Supervivencia (Viudedad)</t>
  </si>
  <si>
    <t>Pensión por Supervivencia (Orfandad)</t>
  </si>
  <si>
    <t>Certificaciones emitidas descentralizadas-centralizadas</t>
  </si>
  <si>
    <t>Convenio Bilateral de Seguridad Social entre España y la República Dominicana
Cantidad de Solicitudes y Tramitaciones Concluidas</t>
  </si>
  <si>
    <t>Solicitudes</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</si>
  <si>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</si>
  <si>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</si>
  <si>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</si>
  <si>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</si>
  <si>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</si>
  <si>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</si>
  <si>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Pensiones Solidadrias</t>
  </si>
  <si>
    <t>Fondo estimado</t>
  </si>
  <si>
    <t>164-25</t>
  </si>
  <si>
    <t>148-25</t>
  </si>
  <si>
    <t>132-25</t>
  </si>
  <si>
    <t>427-24</t>
  </si>
  <si>
    <t>689-23</t>
  </si>
  <si>
    <t>505-23</t>
  </si>
  <si>
    <t>484-23</t>
  </si>
  <si>
    <t>468-23</t>
  </si>
  <si>
    <t>445-23</t>
  </si>
  <si>
    <t>368-23</t>
  </si>
  <si>
    <t>250-23</t>
  </si>
  <si>
    <t>153-23</t>
  </si>
  <si>
    <t>139-23</t>
  </si>
  <si>
    <t>759-22</t>
  </si>
  <si>
    <t>766-22</t>
  </si>
  <si>
    <t>757-22</t>
  </si>
  <si>
    <t>745-22</t>
  </si>
  <si>
    <t>733-22</t>
  </si>
  <si>
    <t>605-22</t>
  </si>
  <si>
    <t>593-22</t>
  </si>
  <si>
    <t>342-22</t>
  </si>
  <si>
    <t>859-21</t>
  </si>
  <si>
    <t>762-21</t>
  </si>
  <si>
    <t>693-21</t>
  </si>
  <si>
    <t>629-21</t>
  </si>
  <si>
    <t>729-20</t>
  </si>
  <si>
    <t>704-20</t>
  </si>
  <si>
    <t>194-20</t>
  </si>
  <si>
    <t>88-20</t>
  </si>
  <si>
    <t>54-20</t>
  </si>
  <si>
    <t>435-19</t>
  </si>
  <si>
    <t>Decreto</t>
  </si>
  <si>
    <t>Cantidad de Pensiones Solidarias por Decretos</t>
  </si>
  <si>
    <t xml:space="preserve">Publicas </t>
  </si>
  <si>
    <t>Privadas</t>
  </si>
  <si>
    <t>Autogestionadas</t>
  </si>
  <si>
    <t>Pensionados/Empresas</t>
  </si>
  <si>
    <t>Pensionados/ Regimen de Financiamiento</t>
  </si>
  <si>
    <t>Titutar</t>
  </si>
  <si>
    <t>Dependientes</t>
  </si>
  <si>
    <r>
      <rPr>
        <b/>
        <sz val="18"/>
        <color theme="1"/>
        <rFont val="Arial"/>
        <family val="2"/>
      </rPr>
      <t>Fuente</t>
    </r>
    <r>
      <rPr>
        <sz val="18"/>
        <color theme="1"/>
        <rFont val="Arial"/>
        <family val="2"/>
      </rPr>
      <t xml:space="preserve">: SISALRIL y Banco Central RD. Encuesta Nacional Continua de Fuerza de Trabajo (ENCFT) .  El dato será actualizado, una vez que el BC publique.
</t>
    </r>
    <r>
      <rPr>
        <b/>
        <sz val="18"/>
        <color theme="1"/>
        <rFont val="Arial"/>
        <family val="2"/>
      </rPr>
      <t xml:space="preserve">Nota: </t>
    </r>
    <r>
      <rPr>
        <sz val="18"/>
        <color theme="1"/>
        <rFont val="Arial"/>
        <family val="2"/>
      </rPr>
      <t xml:space="preserve"> último dato del sector formal al segundo trimestre 2025</t>
    </r>
  </si>
  <si>
    <t>Fondo de 
Solidaridad Social</t>
  </si>
  <si>
    <t>Cantidad Pensión</t>
  </si>
  <si>
    <t>Pensiones Otorgadas SVDS</t>
  </si>
  <si>
    <t>Cantidad de Pensiones Solidarias por Año</t>
  </si>
  <si>
    <t>A Julio 2025</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</si>
  <si>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</si>
  <si>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t>Decreto No. 159-17</t>
  </si>
  <si>
    <t>Pagos Anuales del  Seguro Familiar de Salud de los Pensionados 
De los Regímenes Especiales</t>
  </si>
  <si>
    <t>El Sistema Dominicano de Seguridad Social (SDSS) ha evolucionado a lo largo de los años, consolidándose como un pilar fundamental para la protección social en la República Dominicana. A continuación, se presenta una línea de tiempo destacando los hitos más importantes en su desarrollo:</t>
  </si>
  <si>
    <t>El Sistema Dominicano de Seguridad Social (SDSS) está estructurado en varios regímenes y seguros diseñados para proporcionar una cobertura integral a todos los afiliados. Estos regímenes y seguros están diseñados para cubrir diferentes riesgos sociales y económicos, asegurando así una protección efectiva y equitativa para todos los ciudadanos. A continuación, se describen los principales regímenes y seguros del SDSS:</t>
  </si>
  <si>
    <t>Cada uno de estos regímenes y seguros está diseñado para garantizar que los afiliados del SDSS tengan acceso a servicios esenciales que promuevan su bienestar y seguridad. Los beneficios incluidos en estos regimenes estan detallados a continuacion:</t>
  </si>
  <si>
    <r>
      <t xml:space="preserve">La estructura organizativa del </t>
    </r>
    <r>
      <rPr>
        <b/>
        <sz val="14"/>
        <color theme="1"/>
        <rFont val="Arial"/>
        <family val="2"/>
      </rPr>
      <t xml:space="preserve">SDSS </t>
    </r>
    <r>
      <rPr>
        <sz val="14"/>
        <color theme="1"/>
        <rFont val="Arial"/>
        <family val="2"/>
      </rPr>
      <t>incluye varias entidades clave, cada una con funciones específicas que contribuyen al logro de los objetivos del sistema:</t>
    </r>
  </si>
  <si>
    <t>La gobernanza del CNSS se fortalece a través de una estructura de toma de decisiones que incluye una Mesa del Consejo. Esta mesa es un comité ejecutivo compuesto por representantes clave de diferentes sectores, incluyendo el gobierno, empleadores, trabajadores, y otros actores relevantes. La Mesa del Consejo se encarga de la dirección estratégica del sistema, revisando y aprobando políticas, presupuestos y otras decisiones cruciales que afectan el funcionamiento del SDSS:</t>
  </si>
  <si>
    <t>0-4</t>
  </si>
  <si>
    <t>5-9</t>
  </si>
  <si>
    <t>10-14</t>
  </si>
  <si>
    <t>85 y más</t>
  </si>
  <si>
    <t>Solicitud Beneficios de IDOPPRIL
Instituto Dominicano de Prevención y Proteción de Riesgos Laborales
Reporte de Accidentes Laborales y Enfermedades Profesionales por Provincia</t>
  </si>
  <si>
    <t>Provincias</t>
  </si>
  <si>
    <t>2007-2012</t>
  </si>
  <si>
    <t>2013-2018</t>
  </si>
  <si>
    <t>2019-2021</t>
  </si>
  <si>
    <t>% Provincia</t>
  </si>
  <si>
    <t>DISTRITO NACIONAL</t>
  </si>
  <si>
    <t>SANTIAGO DE LOS CABALLEROS</t>
  </si>
  <si>
    <t>SANTO DOMINGO</t>
  </si>
  <si>
    <t>ALTAGRACIA</t>
  </si>
  <si>
    <t>LA ROMANA</t>
  </si>
  <si>
    <t>SAN CRISTOBAL</t>
  </si>
  <si>
    <t>PUERTO PLATA</t>
  </si>
  <si>
    <t>SAN PEDRO DE MACORIS</t>
  </si>
  <si>
    <t>LA VEGA</t>
  </si>
  <si>
    <t>DUARTE</t>
  </si>
  <si>
    <t>VALVERDE</t>
  </si>
  <si>
    <t>ESPAILLAT</t>
  </si>
  <si>
    <t>MONSEÑOR NOUEL</t>
  </si>
  <si>
    <t>BARAHONA</t>
  </si>
  <si>
    <t>MARIA TRINIDAD SANCHEZ</t>
  </si>
  <si>
    <t>PERAVIA</t>
  </si>
  <si>
    <t>SAN JUAN DE LA MAGUANA</t>
  </si>
  <si>
    <t>SAMANA</t>
  </si>
  <si>
    <t>MONTE PLATA</t>
  </si>
  <si>
    <t>MONTECRISTI</t>
  </si>
  <si>
    <t>SALCEDO</t>
  </si>
  <si>
    <t>AZUA</t>
  </si>
  <si>
    <t>SANTIAGO RODRIGUEZ</t>
  </si>
  <si>
    <t>DAJABON</t>
  </si>
  <si>
    <t>SANCHEZ RAMIREZ</t>
  </si>
  <si>
    <t>HATO MAYOR</t>
  </si>
  <si>
    <t>BAHORUCO</t>
  </si>
  <si>
    <t>ELIAS PIÑA</t>
  </si>
  <si>
    <t>SAN JOSE DE OCOA</t>
  </si>
  <si>
    <t>PEDERNALES</t>
  </si>
  <si>
    <t>INDEPENDENCIA</t>
  </si>
  <si>
    <t>EL SEYBO</t>
  </si>
  <si>
    <t>ID</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</si>
  <si>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</si>
  <si>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</si>
  <si>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</si>
  <si>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</si>
  <si>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</si>
  <si>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</si>
  <si>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</si>
  <si>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</si>
  <si>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</si>
  <si>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</si>
  <si>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</si>
  <si>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</si>
  <si>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</si>
  <si>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</si>
  <si>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</si>
  <si>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</si>
  <si>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</si>
  <si>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</si>
  <si>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</si>
  <si>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</si>
  <si>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</si>
  <si>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</si>
  <si>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</si>
  <si>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</si>
  <si>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</si>
  <si>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</si>
  <si>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</si>
  <si>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</si>
  <si>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</si>
  <si>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</si>
  <si>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</si>
  <si>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</si>
  <si>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 xml:space="preserve">Región de Salud </t>
  </si>
  <si>
    <t>Distrito Nacional</t>
  </si>
  <si>
    <t>Este</t>
  </si>
  <si>
    <t>Norte</t>
  </si>
  <si>
    <t>Sur</t>
  </si>
  <si>
    <t>Santo Domingo</t>
  </si>
  <si>
    <t>Norcentral</t>
  </si>
  <si>
    <t>Nordeste</t>
  </si>
  <si>
    <t>Cibao Occidental</t>
  </si>
  <si>
    <t>Cibao Central</t>
  </si>
  <si>
    <t>Valdesia</t>
  </si>
  <si>
    <t>Enriquillo</t>
  </si>
  <si>
    <t>El Valle</t>
  </si>
  <si>
    <t>Sin especificar</t>
  </si>
  <si>
    <t>Monte Plata</t>
  </si>
  <si>
    <t>El Seybo</t>
  </si>
  <si>
    <t>Hato Mayor del Rey</t>
  </si>
  <si>
    <t>La Altagracia</t>
  </si>
  <si>
    <t>La Romana</t>
  </si>
  <si>
    <t>San Pedro de Macorís</t>
  </si>
  <si>
    <t>Espaillat</t>
  </si>
  <si>
    <t>Puerto Plata</t>
  </si>
  <si>
    <t>Santiago</t>
  </si>
  <si>
    <t>Duarte</t>
  </si>
  <si>
    <t>Hermanas Mirabal</t>
  </si>
  <si>
    <t>Maria Trinidad Sanchez</t>
  </si>
  <si>
    <t>Dajabon</t>
  </si>
  <si>
    <t>Montecristi</t>
  </si>
  <si>
    <t>Santiago Rodriguez</t>
  </si>
  <si>
    <t>Valverde</t>
  </si>
  <si>
    <t>La vega</t>
  </si>
  <si>
    <t>Monseñor Nouel</t>
  </si>
  <si>
    <t>Sanchez Ramirez</t>
  </si>
  <si>
    <t>Peravia</t>
  </si>
  <si>
    <t>San Cristóbal</t>
  </si>
  <si>
    <t>Bahoruco</t>
  </si>
  <si>
    <t>Barahona</t>
  </si>
  <si>
    <t>Independencia</t>
  </si>
  <si>
    <t>Pedernales</t>
  </si>
  <si>
    <t>Azua</t>
  </si>
  <si>
    <t>Elias Piña</t>
  </si>
  <si>
    <t>San Juan de la Maguana</t>
  </si>
  <si>
    <t>33</t>
  </si>
  <si>
    <t>Región Geográfica</t>
  </si>
  <si>
    <t xml:space="preserve"> Afiliados SRL por Grupos de Edad según Sexo del Afiliado. </t>
  </si>
  <si>
    <t xml:space="preserve"> Afiliados SFS por Grupos de Edad según Sexo del Afiliado. </t>
  </si>
  <si>
    <t>85 y mas</t>
  </si>
  <si>
    <t>I</t>
  </si>
  <si>
    <t>II</t>
  </si>
  <si>
    <t>III</t>
  </si>
  <si>
    <t>IV</t>
  </si>
  <si>
    <t xml:space="preserve">Categoria  </t>
  </si>
  <si>
    <t xml:space="preserve">  cateroria de riesgos SRL</t>
  </si>
  <si>
    <t xml:space="preserve"> Evolucion del % Población Total Afiliada al  SFS</t>
  </si>
  <si>
    <t xml:space="preserve">Seguro Familiar de Salud  del Sistema Dominicano de Seguridad Social
Evolucon de la Afiliación al Seguro Familiar de Salud por Sexo </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</si>
  <si>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proyectados.</t>
    </r>
  </si>
  <si>
    <t>Seguro Familiar de Salud (SFS) Regimen Contributivo (RC)
Ditribución de la Afiliación al SFS RC por Grupo de Edad y Género</t>
  </si>
  <si>
    <t>Seguro Familiar de Salud (SFS) 
Ditribución de la Afiliación al SFS por Grupo de Edad y Género</t>
  </si>
  <si>
    <t xml:space="preserve">Afiliados SFS  </t>
  </si>
  <si>
    <t>Samana</t>
  </si>
  <si>
    <t>San jose de Ocoa</t>
  </si>
  <si>
    <t>No Especificada</t>
  </si>
  <si>
    <t>Seguro Familiar de Salud (SFS) del Régimen Subsidiado (RS)
Población Afiliada en el Seguro Familiar de Salud y en Planes Especiales de
Salud para Pensionados y Jubilados por Provincia</t>
  </si>
  <si>
    <t>Seguro Familiar de Salud (SFS) Régimen Subsidiado (RS)
Ditribución de la Afiliación al SFS RC por Grupo de Edad y Género</t>
  </si>
  <si>
    <t xml:space="preserve">Régimen Especial Transitorio y Plan de Servicios de Salud para Pensionados 
Afiliación de los Regímenes Especiales de Salud para Pensionados del SFS </t>
  </si>
  <si>
    <t>Seguro Familiar de Salud (SFS) Regímenes Especiales de Salud para Pensionados
Ditribución de la Afiliación al RET por Grupo de Edad y Género</t>
  </si>
  <si>
    <t>Privado</t>
  </si>
  <si>
    <t>Seguro Familiar de Salud (SFS) Regímenes Especiales de Salud para Pensionados
Ditribución de la Afiliación por Régimen de Financiamiento y Categoria de ARS</t>
  </si>
  <si>
    <t>Categoria de ARS</t>
  </si>
  <si>
    <t>Pública</t>
  </si>
  <si>
    <t>Autogestión</t>
  </si>
  <si>
    <t>Titular</t>
  </si>
  <si>
    <t>Seguro Familiar de Salud (SFS) Regímenes Especiales de Salud para Pensionados
Ditribución de la Afiliación por Régimen de Financiamiento y por Tipo de Afiliado</t>
  </si>
  <si>
    <t>Seguro de Vejez, Discapacidad y Sobrevivencia (SVDS)
Cantidad de Afiliados y Cotizantes Anual al SVDS del RC</t>
  </si>
  <si>
    <t xml:space="preserve">
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</si>
  <si>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Traspasos Recibidos en AFP</t>
  </si>
  <si>
    <t>Traspasos Recibidos Reparto</t>
  </si>
  <si>
    <r>
      <t xml:space="preserve">Fuente: </t>
    </r>
    <r>
      <rPr>
        <sz val="9"/>
        <color theme="1"/>
        <rFont val="Arial"/>
        <family val="2"/>
      </rPr>
      <t>TSS</t>
    </r>
  </si>
  <si>
    <t>Período:  Diciembre 2018 - Agosto 2025</t>
  </si>
  <si>
    <r>
      <rPr>
        <b/>
        <sz val="16"/>
        <color theme="1"/>
        <rFont val="Calibri"/>
        <family val="2"/>
        <scheme val="minor"/>
      </rPr>
      <t xml:space="preserve">Nota: </t>
    </r>
    <r>
      <rPr>
        <sz val="16"/>
        <color theme="1"/>
        <rFont val="Calibri"/>
        <family val="2"/>
        <scheme val="minor"/>
      </rPr>
      <t>El porcentaje del PIB correspondiente al año 2025 se presenta utilizando el valor publicado por el Banco Central para el año 2024. Este dato será actualizado una vez que el Banco Central publique la cifra oficial del 2025.</t>
    </r>
  </si>
  <si>
    <t>Seguro de Vejez, Discapacidad y Sobrevivencia (SVDS) 
Pagos a Entidades del Seguro de Vejez, Discapacidad y Sobrevivencia (SVDS)</t>
  </si>
  <si>
    <t>Valor estimado  
% Patrimonio/ PIB</t>
  </si>
  <si>
    <t>Patrimonio Fondos de Pensiones 
(RD$ Millones)</t>
  </si>
  <si>
    <t>Producto Interno Bruto (PIB) 
(RD$ Millones)</t>
  </si>
  <si>
    <r>
      <rPr>
        <b/>
        <sz val="14"/>
        <color theme="1"/>
        <rFont val="Calibri"/>
        <family val="2"/>
        <scheme val="minor"/>
      </rPr>
      <t>Nota:</t>
    </r>
    <r>
      <rPr>
        <sz val="14"/>
        <color theme="1"/>
        <rFont val="Calibri"/>
        <family val="2"/>
        <scheme val="minor"/>
      </rPr>
      <t xml:space="preserve"> AFP León y AFP CARIBALICO fueron absorbidas por AFP Siembra en 2007.</t>
    </r>
  </si>
  <si>
    <r>
      <rPr>
        <b/>
        <sz val="14"/>
        <color theme="1"/>
        <rFont val="Calibri"/>
        <family val="2"/>
        <scheme val="minor"/>
      </rPr>
      <t xml:space="preserve">Fuente: TSS.  </t>
    </r>
    <r>
      <rPr>
        <sz val="14"/>
        <color theme="1"/>
        <rFont val="Calibri"/>
        <family val="2"/>
        <scheme val="minor"/>
      </rPr>
      <t>Los pagos a las AFP incluye: CCI, Comisión, Seguro de Vida y Fondo de Solidaridad Social en AFP Reservas.</t>
    </r>
  </si>
  <si>
    <t>Pensión RD$</t>
  </si>
  <si>
    <t>Cantidad Pensiones Otorgadas</t>
  </si>
  <si>
    <t>RD$ Estimado Anual</t>
  </si>
  <si>
    <r>
      <t>Fuente:</t>
    </r>
    <r>
      <rPr>
        <sz val="18"/>
        <rFont val="Arial"/>
        <family val="2"/>
      </rPr>
      <t xml:space="preserve"> CNSS/DGJP</t>
    </r>
  </si>
  <si>
    <r>
      <t xml:space="preserve">Fuente:  SIPEN.
Notas: </t>
    </r>
    <r>
      <rPr>
        <sz val="16"/>
        <rFont val="Arial"/>
        <family val="2"/>
      </rPr>
      <t xml:space="preserve">Los pensionados de INABIMA, entraron en diciembre 2018. 
En abril 2020 debido a la emergencia sanitaria declarada en el país por el COVID-19, no se realizaron reuniones de CTD, por lo tanto, no fueron certificados casos. </t>
    </r>
  </si>
  <si>
    <t>Mujer</t>
  </si>
  <si>
    <t>La distribución por edad y sexo muestra una marcada concentración de la población trabajadora afiliada en los grupos de edad entre 25 y 44 años, que en conjunto reúnen más de la mitad del total registrado. Los hombres presentan mayor participación en todos los rangos etarios, especialmente entre los 25 y 39 años, reflejando su predominio en la fuerza laboral formal. Sin embargo, la brecha de género tiende a reducirse ligeramente en los grupos más jóvenes, lo que sugiere una incorporación progresiva de las mujeres al mercado laboral formal en las nuevas generaciones.
A partir de los 50 años, la cantidad de afiliados comienza a descender de forma sostenida, con una disminución más pronunciada después de los 60 años, lo que evidencia el retiro gradual del mercado laboral activo. Los grupos de 65 años y más representan una proporción mínima del total, lo que es consistente con las edades de jubilación y el paso al régimen de pensiones. Los datos reflejan una estructura laboral joven y predominantemente masculina, con un núcleo fuerte de afiliación en edades productivas medias.</t>
  </si>
  <si>
    <t>Seguro Familiar de Salud  
Evolución de Afiliación del SFS a la Población Nacional</t>
  </si>
  <si>
    <t>Seguro Familiar de Salud (SFS)
Ditribución de la Afiliación al SFS por Región Geográfica y Región de Salud</t>
  </si>
  <si>
    <t>Seguro Familiar de Salud (SFS)
Población Afiliada en el Seguro Familiar de Salud y en Planes  Especiales de Salud para Pensionados
y Jubilados por Provincia</t>
  </si>
  <si>
    <t>Seguro Familiar de Salud (SFS) En el Régimen Contributivo (RC)
Ditribución de la Afiliación al SFS por Región Geográfica y Región de Salud</t>
  </si>
  <si>
    <t>Seguro Familiar de Salud (SFS) En el Régimen Contributivo (RC)
Población Afiliada en el Seguro Familiar de Salud y en Planes  Especiales de Salud para Pensionados y 
Jubilados por  Provincia</t>
  </si>
  <si>
    <t xml:space="preserve">Organizaicon del Sistema Dominicanao de Seguridad Social (SDSS) </t>
  </si>
  <si>
    <t>Gobernanza del Consejo de la Seguriad Social</t>
  </si>
  <si>
    <t>Regímenes y Seguros del SDSS</t>
  </si>
  <si>
    <t>Regímenes y Beneficiios del SDSS</t>
  </si>
  <si>
    <t>Ley 87-01. Linea de Tiempo SDSS</t>
  </si>
  <si>
    <t>Articulos de la Ley Importantes</t>
  </si>
  <si>
    <t>II. Estadísticas Afiliación del Sistema Dominicano de Seguridad Social</t>
  </si>
  <si>
    <t>II.1  Estadísticas Afiliación del Seguro Familiar de Salud (SFS)</t>
  </si>
  <si>
    <t>Análisis de Afiliación del SFS</t>
  </si>
  <si>
    <t>Evolución de Afiliación del SFS a la Población Nacional</t>
  </si>
  <si>
    <t>Afiliación  al Seguro Familiar de Salud por Regímenes de Financiamiento</t>
  </si>
  <si>
    <t xml:space="preserve">Evolución de la Afiliación al Seguro Familiar de Salud por Sexo </t>
  </si>
  <si>
    <t>Ditribución de la Afiliación al SFS por Grupo de Edad y Género</t>
  </si>
  <si>
    <t>Ditribución de la Afiliación al SFS por Región Geográfica y de Salud</t>
  </si>
  <si>
    <t>Población Afiliada en el Seguro Familiar de Salud y en Planes  Especiales de Salud para Pensionados
y Jubilados por Provincia</t>
  </si>
  <si>
    <t>II.2 Estadísticas Afiliación del Seguro Familiar de Salud (SFS) del Régimen Contributivo (RC)</t>
  </si>
  <si>
    <t>Análisis de Afiliación del SFS-RC</t>
  </si>
  <si>
    <t>Afiliación  Anual  por Tipo al  SFS del  RC</t>
  </si>
  <si>
    <t>Afiliados al Seguro Familiar de  Salud del Régimen Contributivo por Sexo y Tipo de Afiliación</t>
  </si>
  <si>
    <t>Ditribución de la Afiliación al SFS-RC por Región Geográfica y de Salud</t>
  </si>
  <si>
    <t>II.3 Estadísticas Afiliación del Seguro Familiar de Salud (SFS) del Régimen Subsidiado (RS)</t>
  </si>
  <si>
    <t>Análisis de Afiliación del SFS-RS</t>
  </si>
  <si>
    <t>Afiliación  Anual  por Tipo al  SFS del  RS</t>
  </si>
  <si>
    <t>Afiliados al Seguro Familiar de  Salud del Régimen Subsidiado por Sexo y Tipo de Afiliación</t>
  </si>
  <si>
    <t>Ditribución de la Afiliación al SFS-RS por Región Geográfica y de Salud</t>
  </si>
  <si>
    <t xml:space="preserve">II.4 Afiliación del Régimen Especial Transitorio (RET) Salud de Pensionados. </t>
  </si>
  <si>
    <t>Análisis de Afiliación de los Pensionados</t>
  </si>
  <si>
    <t xml:space="preserve">Afiliación de los Regímenes Especiales de Salud para Pensionados del SFS </t>
  </si>
  <si>
    <t>Ditribución de la Afiliación por Régimen de Financiamiento y por Tipo de Afiliado</t>
  </si>
  <si>
    <t>Ditribución de la Afiliación por Régimen de Financiamiento y Categoria de ARS</t>
  </si>
  <si>
    <t>II.5 Estadísticas Afiliación al Seguro de Vejez, Discapacidad y Sobrevivencia (SVDS)</t>
  </si>
  <si>
    <t>Análisis de Afiliación del SVDS</t>
  </si>
  <si>
    <t>Cantidad de Afiliados y Cotizantes Anual al SVDS del RC</t>
  </si>
  <si>
    <t>Cotizantes del SVDS RC por Rango de Edad</t>
  </si>
  <si>
    <t>Cotizantes del SVDS RC por Cantidad de Salario Mínimo Cotizable</t>
  </si>
  <si>
    <t>Traspasos Totales por Año</t>
  </si>
  <si>
    <t>Traspasos Recibidos en Entidades de CCI/ Reparto</t>
  </si>
  <si>
    <t>Traspasos Cedidos en Entidades de CCI / Reparto</t>
  </si>
  <si>
    <t>Traspasos Netos en  Entidades de CCI (Reparto)</t>
  </si>
  <si>
    <t>II.6  Estadísticas de Afiliación al Seguro de Riesgos Laborales</t>
  </si>
  <si>
    <t>Análisis de la Afiliación del SRL</t>
  </si>
  <si>
    <t>Empresas y Empleados Afiliados Activos al SDSS por Sector</t>
  </si>
  <si>
    <t>Empresas Afiliadas Activas al SDSS, por Cantidad de Empleados Registrados en TSS</t>
  </si>
  <si>
    <t>Comparativo Afiliación al SRL en Relación a la Población Ocupada en el Sector Formal</t>
  </si>
  <si>
    <t>Afiliación al SRL por Grupo de Edad y Género</t>
  </si>
  <si>
    <t>Accidentabilidad Laboral de los Afiliados al SRL</t>
  </si>
  <si>
    <t>III. Estadísticas Ingreso y Egreso del Sistema Dominicano de Seguridad Social</t>
  </si>
  <si>
    <t>III.1 Ingreso y Egreso del SDSS</t>
  </si>
  <si>
    <t>Análisis de Ingresos y Egresos del SDSS</t>
  </si>
  <si>
    <t>Ingreso y egreso Anuales del SDSS</t>
  </si>
  <si>
    <t>Recaudo del RC del SDSS por Origen por Sector Económico</t>
  </si>
  <si>
    <t>III.2 Ingreso y Egreso por Seguros</t>
  </si>
  <si>
    <t>Análisis de Ingresos y Egresos por Seguros</t>
  </si>
  <si>
    <t>Fondos Pagados Anualmente por Cuentas al SFS del RC</t>
  </si>
  <si>
    <t>Fondos Pagados a las Administradora de Riesgos de Salud (ARS) del SFS del RC</t>
  </si>
  <si>
    <t>Distribución de las Inversiones de la  Cuenta Cuidado de la Salud por Instrumento</t>
  </si>
  <si>
    <t xml:space="preserve">Distribución de las Inversiones del SFS  y  SVDS del RC </t>
  </si>
  <si>
    <t>Aporte  del Gobierno Central y Pago a SENASA</t>
  </si>
  <si>
    <t>Pagos Anuales del  Seguro Familiar de Salud de los Pensionados De los Regímenes Especiales</t>
  </si>
  <si>
    <t>III.3  Ingreso y Egreso del SVDS</t>
  </si>
  <si>
    <t>Análisis de Ingresos y Egresos del SVDS</t>
  </si>
  <si>
    <t>Dispersión Histórica del SVDS</t>
  </si>
  <si>
    <t>Pago Anual al SVDS por Cuentas del SVDS</t>
  </si>
  <si>
    <t>Pagos a Entidades del Seguro de Vejez, Discapacidad y Sobrevivencia</t>
  </si>
  <si>
    <t>Patrimonio de los Fondos de Pensiones por Año</t>
  </si>
  <si>
    <t>Composición de la Cartera Total de Inversión de los Fondos de Pensiones por Tipo de Emisor</t>
  </si>
  <si>
    <t>Composición de la Cartera Total de Inversión de los Fondos de Pensiones por Instrumento</t>
  </si>
  <si>
    <t>Rentabilidad Nominal Promedio de los Fondos de Pensiones</t>
  </si>
  <si>
    <t>Rentabilidad Promedio de los Fondos de Pensiones</t>
  </si>
  <si>
    <t>III.4  Ingreso y Egreso del  SRL</t>
  </si>
  <si>
    <t>Análisis del SRL</t>
  </si>
  <si>
    <t>Pagos Anuales al Seguro de Riesgo Laborales (SRL) por Cuentas</t>
  </si>
  <si>
    <t>IV. Estadísticas Beneficios, Solicitudes de Beneficios y Beneficiarios del Sistema Dominicano de Seguridad Social</t>
  </si>
  <si>
    <t>IV.1 Beneficiarios y Beneficios de Subsidios del SFS</t>
  </si>
  <si>
    <t>Definiciones Subsidios</t>
  </si>
  <si>
    <t>Análisis de Subsidio de Maternidad, Lactancia y Enfermedad Común</t>
  </si>
  <si>
    <t>Afiliados Beneficiarios por Subsidios de Maternidad, Lactancia y Enfermedad Común</t>
  </si>
  <si>
    <t>Montos Aprobados en Millones de RD$ por Concepto de Subsidios por Maternidad, Lactancia y Enfermedad Común</t>
  </si>
  <si>
    <t>IV.2 Beneficiarios y Beneficios de Subsidios del SVDS y Pensiones Solidarias</t>
  </si>
  <si>
    <t>Análisis de Subsidio de SVDS</t>
  </si>
  <si>
    <t>Pensiones Otorgadas por Año</t>
  </si>
  <si>
    <t xml:space="preserve">Monto de Pensión Promedio  del Sistema SVDS por Tipo de Beneficio </t>
  </si>
  <si>
    <t>IV.3  Solicitud de Beneficios de IDOPPRIL.  Instituto Dominicano de Prevención y Proteción de Riesgos Laborales</t>
  </si>
  <si>
    <t>Análisis de Beneficios por IDOPPRIL</t>
  </si>
  <si>
    <t>Reporte de Accidente Laborales y Enfermedades Profesionales</t>
  </si>
  <si>
    <t>Reporte de Accidente Laborales y Enfermedades Profesionales por Región</t>
  </si>
  <si>
    <t>Reporte de Accidentes Laborales y Enfermedades Profesionales por Provincia</t>
  </si>
  <si>
    <t>Reporte de Accidentes Laborales y Enfermedades Profesionales por Empresas</t>
  </si>
  <si>
    <t>Reporte de Accidentes Laborales y Enfermedades Profesionales por Sexo</t>
  </si>
  <si>
    <t>Reporte de Accidentes Laborales y Enfermedades Profesionales por Rango de Edad</t>
  </si>
  <si>
    <t>Reporte de Accidentes Laborales y Enfermedades Profesionales por Nivel de Escolaridad</t>
  </si>
  <si>
    <t>V. Estadísticas del Convenio Bilateral de Seguridad Social entre España y la República Dominicana</t>
  </si>
  <si>
    <t>Analisis del Convenio Bilateral</t>
  </si>
  <si>
    <t>Cantidad de Solicitudes y Tramitaciones Concluidas</t>
  </si>
  <si>
    <t>Cantidad de Solicitudes por Año y  Tipo de Beneficio</t>
  </si>
  <si>
    <t>Sep.25</t>
  </si>
  <si>
    <t xml:space="preserve"> Afiliados SFS -RC por Grupos de Edad según Sexo del Afiliado. </t>
  </si>
  <si>
    <t xml:space="preserve"> Afiliados SFS-RS por Grupos de Edad según Sexo del Afiliado. </t>
  </si>
  <si>
    <t xml:space="preserve"> Afiliados SFS-RET por Grupos de Edad según Sexo del Afiliado. </t>
  </si>
  <si>
    <t>1-10</t>
  </si>
  <si>
    <t>51-150</t>
  </si>
  <si>
    <t>11-50</t>
  </si>
  <si>
    <t>151-300</t>
  </si>
  <si>
    <t>301-600</t>
  </si>
  <si>
    <t>601-1800</t>
  </si>
  <si>
    <t xml:space="preserve">Personas trabajadoras cotizantes por ragno de trabajadores en la empresas y </t>
  </si>
  <si>
    <t xml:space="preserve">Pensión </t>
  </si>
  <si>
    <t>Banco Central RD 2025 (Segundo Trimestre)</t>
  </si>
  <si>
    <t>Variación Porcentual Anual de la Poblacaion Afiliada</t>
  </si>
  <si>
    <t>0 - Santo Domingo</t>
  </si>
  <si>
    <t>I - Valdesia</t>
  </si>
  <si>
    <t>II - Norcentral</t>
  </si>
  <si>
    <t>III - Nordeste</t>
  </si>
  <si>
    <t>IV - Enriquillo</t>
  </si>
  <si>
    <t>No especificada</t>
  </si>
  <si>
    <t>V - Este</t>
  </si>
  <si>
    <t>VI - El Valle</t>
  </si>
  <si>
    <t>VII - Cibao Occidental</t>
  </si>
  <si>
    <t>VIII - Cibao Central</t>
  </si>
  <si>
    <t xml:space="preserve"> Dependendientes por cada 100 titulares</t>
  </si>
  <si>
    <t>Total Ministerio de Hacienda y Economía</t>
  </si>
  <si>
    <t>Indice de Dependencia</t>
  </si>
  <si>
    <t xml:space="preserve">El comportamiento de los Planes Especiales de Salud para pensionados y jubilados muestra un crecimiento en la afiliación al Seguro Familiar de Salud (SFS) entre 2009 y septiembre de 2025, impulsado por la expansión institucional del programa. En sus inicios, la cobertura estaba limitada al Ministerio de Hacienda y Economía mediante el Decreto 342-09, alcanzando apenas 18,748 afiliados en 2009. A partir de 2017 se produjo un punto de inflexión con la incorporación de nuevos sectores como Salud (Decreto 371-16), Fuerzas Armadas (Decreto 159-17) y Policía Nacional (Resolución SISALRIL No. 207-2016), lo que consolidó el carácter inclusivo del sistema y amplió significativamente la protección sanitaria para un número creciente de pensionados del Estado.
Entre 2017 y septiembre de 2025, el total de planes pasó de 72,326 a 118,110 afiliados, lo que representa un aumento acumulado del 55.0%. El Ministerio de Hacienda y Economía mantiene la mayor proporción de beneficiarios (46,943), reflejando además una transición administrativa entre los decretos 342-09 y 18-19. Las Fuerzas Armadas y la Policía Nacional muestran incrementos constantes, alcanzando 31,835 y 33,868 afiliados respectivamente, mientras que el Sector Salud registra 5,464. Este comportamiento evidencia una estrategia de ampliación gradual del aseguramiento para los pensionados públicos, fortaleciendo la protección social y garantizando la continuidad de la cobertura médica en la vejez.
La estructura de la afiliación en septiembre de 2025 revela que la mayoría de los beneficiarios son titulares (84,171, equivalentes al 71.3%), mientras que los dependientes ascienden a 33,939 (28.7%), lo que refleja un índice de dependencia de 0.40. Esto indica que por cada 100 titulares existen alrededor de 40 dependientes afiliados, evidenciando una cobertura complementaria moderada dentro del núcleo familiar del pensionado. Aunque la protección se concentra principalmente en los titulares, una proporción importante ha extendido el beneficio a sus familiares directos, fortaleciendo el alcance social del régimen.
La afiliación según grupo de edad muestra un patrón coherente con la estructura demográfica de la población jubilada del país. Más del 47% de los afiliados pertenece a los grupos de 65 años y más, destacando los rangos de 70-74 años (13.6%), 75-79 años (12.6%) y 85 años y más (12.4%). Esta concentración refleja el envejecimiento progresivo de la población pensionada y la relevancia del SFS como mecanismo de protección sanitaria en la vejez. En contraste, los menores de 50 años representan menos del 20%, principalmente por pensiones de sobrevivencia, discapacidad o regímenes especiales.
En la distribución por sexo, las mujeres representan el 51.7% (61,979) de la afiliación y los hombres el 48.3% (58,004). La mayor presencia femenina en los grupos de edad avanzada se asocia a su mayor esperanza de vida y a la feminización del envejecimiento, mientras que los hombres predominan en los grupos de transición hacia la jubilación (55 a 64 años). En conjunto, estos resultados confirman que el SFS para pensionados garantiza equidad de género y cobertura efectiva en las etapas más vulnerables del ciclo de vida.
La distribución institucional de la afiliación muestra una marcada concentración en el sector público, que agrupa 115,660 afiliados, equivalentes al 96.4% del total a agosto de 2025. Esto es coherente con la naturaleza de los decretos y resoluciones que sustentan estos regímenes especiales. Las ARS privadas representan apenas el 0.4%, mientras que las ARS de autogestión alcanzan 3,857 afiliados (3.2%), principalmente vinculadas a instituciones públicas. </t>
  </si>
  <si>
    <t xml:space="preserve">Entre diciembre de 2008 y septiembre de 2025, la afiliación al Sistema de Vejez, Discapacidad y Sobrevivencia (SVDS) ha mostrado un crecimiento,  tanto en cotizantes como en afiliados totales. Los cotizantes pasaron de 929,743 en 2008 a 2,255,383 en septiembre de 2025, mientras que los afiliados aumentaron de 1,983,720 a 5,510,432 en el mismo período. Este incremento refleja la expansión del sistema previsional y la incorporación progresiva de trabajadores al Régimen Contributivo, evidenciando avances significativos en la formalización laboral del país.
No obstante, la densidad de cotización, la proporción de afiliados que efectivamente realizan aportes ha mostrado una tendencia descendente. De un 50.97% en 2009, la densidad disminuyó a 40.93% en septiembre de 2025, con caídas pronunciadas a partir de 2019 y especialmente en 2020, atribuibles al impacto de la pandemia y la intermitencia del empleo formal. Esto revela que, aunque más personas se afilian, no todas mantienen un historial continuo de cotizaciones, lo cual plantea desafíos relevantes para la sostenibilidad y suficiencia de las futuras pensiones.
El análisis de la relación entre cotizantes y población ocupada formal confirma este comportamiento. Entre 2008 y septiembre de 2025, los cotizantes crecieron de 929,743 a 2,255,383, mientras que la población ocupada formal lo hizo de 1,566,047 a 2,517,565. El porcentaje de cotizantes sobre la población formal pasó de 59.37% en 2008 a un máximo de 90.84% en 2021, estabilizándose en 89.59% en septiembre de 2025. La estructura por edad de los cotizantes revela una base contributiva compuesta principalmente por trabajadores jóvenes y adultos en etapa de desarrollo profesional. El 30.0% de los cotizantes tiene entre 25 y 34 años, un 11.3% entre 20 y 24 años y un 13.3% entre 35 y 39 años. Estos grupos son esenciales para la sostenibilidad del sistema, pues representan quienes aportan durante más tiempo y con mayor regularidad. En contraste, los cotizantes de 50 años o más representan el 22.9%, mientras que los menores de 20 años apenas constituyen el 1.6%, lo que evidencia la importancia de la incorporación temprana al empleo formal y la permanencia en el mismo hasta la edad de retiro.  La afiliación por sexo también ha experimentado un crecimiento significativo, los afiliados masculinos aumentaron de 1,165,631 a 2,992,347, y los afiliados femeninos de 818,089 a 2,518,085. Aunque la brecha de género persiste, se ha reducido gradualmente, indicando una mayor integración de las mujeres al sistema previsional. La evolución de los cotizantes confirma esta tendencia: los hombres pasaron de 634,008 a 1,157,175 y las mujeres de 484,285 a 1,098,208, aunque con variaciones en algunos años debido a factores externos como la pandemia. Estos resultados refuerzan la importancia de promover la estabilidad y continuidad de las cotizaciones en ambos sexos.
En cuanto a los niveles salariales, la mayor parte de los cotizantes se ubica en los rangos bajos: 37.3% aporta con ingresos entre 0 y 1 salario mínimo y 39.5% entre 1 y 2 salarios mínimos. Esto implica que casi 8 de cada 10 trabajadores cotizan con montos relativamente bajos, reflejando la estructura del mercado laboral formal y planteando retos para la suficiencia de las pensiones futuras. En contraste, solo 0.4% cotiza con 15 o más salarios mínimos y 1.1% con ingresos entre 6 y 10 salarios mínimos, mostrando una distribución fuertemente concentrada en la base de la pirámide salarial.
En materia de movilidad previsional, los traspasos dentro del SVDS han mostrado una tendencia creciente. Entre 2010 y septiembre de 2025, los traspasos totales pasaron de 10,644 a 73,011, acumulando 800,824 movimientos en el período. La caída a 23,483 traspasos en 2020 refleja el impacto de la pandemia sobre el empleo formal, seguida de una fuerte recuperación a partir de 2021. Los traspasos recibidos por las AFP también evidencian un crecimiento sostenido, pasando de 3,219 en 2010 a 68,911 en septiembre de 2025, concentrándose en administradoras de mayor tamaño como AFP Crecer, AFP Popular y AFP Atlántico. Entre 2014 y 2019 se destacan incrementos significativos, con más de 80,000 traspasos anuales en varios años.
En cuano a los traspasos hacia planes de reparto, Ministerio de Hacienda, Banco Central, Banco de Reservas e INABIMA, aunque representan un porcentaje menor, también muestran un comportamiento creciente, acumulando 101,445 traspasos entre 2010 y septiembre de 2025. Los aumentos más notorios se observan en 2022–2024, impulsados por la migración de afiliados desde sistemas antiguos hacia regímenes más modernos y consolidados. </t>
  </si>
  <si>
    <t>Desde la creación del Sistema Dominicano de Seguridad Social en noviembre de 2002 para el Régimen Subsidiado y en 2003 para el Régimen Contributivo, el país ha avanzado significativamente en la cobertura y financiamiento de los servicios de salud y pensiones. El Seguro Familiar de Salud (SFS) del Régimen Contributivo (RC) del 2024 a septiembre 2025, alcanzó un total de RD$182,014.9 millones en desembolsos, lo que refleja la magnitud de los recursos destinados al financiamiento de los servicios de salud, subsidios y la gestión institucional. El principal componente corresponde al Cuidado de la Salud, con RD$169,212.6 millones, equivalente a más del 93% del total, reafirmando el peso predominante de los gastos médicos y asistenciales dentro del RC. El Fondo Nacional de Atención Médica por Accidentes de Tránsito (FONAMAT) registró RD$3,233.8 millones, mientras que los subsidios por maternidad, lactancia y enfermedad común sumaron RD$8,366.56 millones, evidenciando el compromiso del sistema con la protección económica ante situaciones de incapacidad temporal. Asimismo, la Comisión de la SISALRIL ascendió a RD$1,201.95 millones, representando los costos de supervisión, regulación y administración del sistema.
Entre 2022 y septiembre de 2025, los fondos pagados a las Administradoras de Riesgos de Salud (ARS) del RC ascendieron a RD$338,747.79 millones, lo que ilustra la magnitud del financiamiento canalizado para garantizar la cobertura médica de los trabajadores formales. De este total, las ARS SENASA RC y Primera ARS de Humano concentraron RD$205,186.45 millones (60.6%), consolidándose como los principales actores del sistema. En el período enero–septiembre de 2025, los desembolsos alcanzaron RD$74,825.65 millones, mostrando un ritmo de ejecución consistente con años previos. Otras ARS como MAPFRE Salud ARS (11.3%) y Universal (6.0%) mantienen participaciones relevantes, mientras que entidades de menor tamaño registran participaciones inferiores al 1%. Estos datos evidencian una alta concentración del mercado en pocas administradoras, aunque con un crecimiento gradual en las ARS privadas de menor escala, reflejando la madurez y consolidación del sistema.
A septiembre de 2025, las inversiones financieras de la Cuenta Cuidado de la Salud muestran una estrategia conservadora orientada a instrumentos de bajo riesgo. Los Certificados Financieros, con RD$2,412.45 millones (46.61%), constituyen el principal componente del portafolio, seguidos de los Títulos Desmaterializados (REPO), que alcanzan RD$2,307.96 millones (44.59%), reflejando una gestión activa de liquidez en instrumentos de corto plazo. Los Fideicomisos de Administración, Fuente de Pago, Garantía e Inversión CIIC representan RD$455 millones (8.79%), lo que evidencia una diversificación moderada hacia instrumentos estructurados.
La estructura de inversiones del SFS y del Seguro de Vejez, Discapacidad y Sobrevivencia (SVDS) del RC presenta una composición diversificada, pero con concentración en dos cuentas clave. La Cuenta Personal No Individualizable suma RD$4,579.79 millones (42.46%), mientras que la Cuenta Cuidado de la Salud totaliza RD$5,175.41 millones (47.98%), destacando la importancia estratégica de estas cuentas para la sostenibilidad del sistema. Otros componentes, como el Seguro de Vida No Individualizable (4.42%), Aportes Voluntarios (1.98%), Comisión AFP No Individualizable (1.26%) y otros rubros del RC (1.89%), completan un total de RD$1,031.10 millones, conformando una cartera equilibrada y alineada con los objetivos del régimen.
En cuanto a los aportes del Gobierno al Sistema Dominicano de Seguridad Social (SDSS), entre 2015 y septiembre de 2025 se observa una tendencia de crecimiento sostenido y una ejecución superior al presupuesto planificado. En este período, los aportes acumulados ascienden a RD$143,327.99 millones, mientras que los pagos efectivos al SENASA totalizan RD$147,073.13 millones, alcanzando una ejecución superior al 100%. A partir de 2020 se registra un incremento significativo asociado a la pandemia y a políticas de ampliación de cobertura, destacándose los años 2021 y 2022 con aportes superiores a los RD$16 mil millones. Aunque 2025 presenta cifras parciales, se mantiene una tendencia elevada en comparación con años previos.
Finalmente, los pagos a pensionados muestran un incremento significativo durante el período 2015–2025. En 2015 se desembolsaron RD$335.7 millones, mientras que en 2024 se alcanzó un pico superior a RD$2,068 millones, reflejando un aumento sostenido asociado al crecimiento de la población pensionada y posibles ajustes en los montos de pensión. Aunque en 2021 se observó una ligera reducción, la tendencia volvió a incrementarse en 2022 y 2023. Hasta septiembre de 2025, los pagos acumulados ascienden a RD$781.99 millones, por lo que es probable que el total anual supere los valores de años anteriores. En conjunto, más de RD$11 mil millones han sido desembolsados en el período, resaltando la importancia fiscal de los regímenes especiales de pensionados dentro del SDSS.</t>
  </si>
  <si>
    <t>544-25</t>
  </si>
  <si>
    <t>El comportamiento de las pensiones solidarias entre 2019 y 2025 refleja una expansión significativa en la cobertura de este componente no contributivo del sistema previsional, llegando a septiembre 2025 a un total de 77,299 pensiones solidarias. En 2019 se otorgaron apenas 1,122 pensiones, mientras que en 2022 se registró el mayor número con 19,999 beneficiarios, evidenciando los esfuerzos por ampliar la protección social a adultos mayores en condiciones de vulnerabilidad. No obstante, a partir de 2023 se observa una reducción en el número de nuevas pensiones otorgadas, con 4,648 en 2024 y 10,299 en 2025, lo que podría vincularse a ajustes en los criterios de elegibilidad o al proceso de depuración de beneficiarios.
El monto mensual promedio de estas pensiones se mantiene en RD$6,000, lo que representa una inversión pública acumulada estimada de RD$6,029.32 millones en el período analizado. Este esfuerzo financiero constituye un pilar fundamental para la reducción de la pobreza en la población envejeciente, personas con discapacidad, entre otras,  garantizando un ingreso mínimo a quienes lo necesitan.</t>
  </si>
  <si>
    <t>Los pagos realizados por el Seguro de Riesgos Laborales (SRL) muestran una tendencia sostenida y marcada de crecimiento en el período 2007–2025, pasando de RD$1,729.6 millones en 2007 a más de RD$10,171 millones en 2024, con un total acumulado de RD$88,531 millones. Este aumento está impulsado principalmente por las Prestaciones de Beneficios, que representan, en promedio, el 95.5% del gasto total, manteniendo una variación mínima a lo largo de los años (entre 94.5% y 95.8%), lo que indica estabilidad en la estructura del gasto y una clara concentración en la atención directa al trabajador (indemnizaciones, subsidios e incapacidades). En contraste, la Comisión SISALRIL se mantiene prácticamente constante en torno al 4.1%, reflejando una estructura administrativa estable, mientras que los Fondos de Solidaridad FSS muestran una disminución progresiva desde 1.32% en 2007 hasta solo 0.06% en 2025, lo que sugiere una reducción del uso de ese fondo o una mayor eficiencia en la gestión del riesgo.
En términos de dinámica anual, el crecimiento del gasto total presenta incrementos constantes asociados al aumento del empleo formal, mejoras salariales y mayor notificación de eventos laborales. A partir de 2013 se observa un crecimiento más acelerado, superando los RD$3,100 millones, y para 2018 el sistema supera por primera vez los RD$5,000 millones, consolidando una tendencia ascendente sostenida. Durante 2020 y 2021 se evidencian ligeras fluctuaciones atribuibles al impacto de la pandemia, especialmente visibles en el FSS, que cae a niveles mínimos. Sin embargo, el comportamiento general continúa en ascenso, alcanzando el máximo histórico en 2024. El patrón observado confirma un sistema financieramente estable, con una distribución altamente predecible y centrada en prestaciones, lo que refleja un SRL robusto, con capacidad para cubrir los riesgos laborales crecientes dentro del mercado laboral dominicano.</t>
  </si>
  <si>
    <t>El Convenio Bilateral de Seguridad Social entre el Reino de España y la República Dominicana fue suscrito el 1 de julio de 2004 y entró en vigor el 1 de julio de 2006. Este acuerdo abarca diversos aspectos relacionados con la protección social, tales como pensiones y jubilaciones, prestaciones por vejez, cesantía por edad avanzada, sobrevivencia e invalidez. Su firma respondió al incremento de los flujos migratorios entre ambos países, ya que muchos trabajadores dividían sus carreras laborales entre España y República Dominicana, lo que dificultaba el acceso a los beneficios de retiro o de protección en casos de incapacidad o fallecimiento.
El convenio se aplica a los ciudadanos dominicanos y españoles que estén o hayan estado sujetos a las legislaciones de Seguridad Social de ambos países, así como a sus familiares, beneficiarios y sobrevivientes. Permite la totalización de los períodos de cotización en ambos sistemas (RD–España o España–RD), de modo que los trabajadores puedan acceder a los beneficios que correspondan según la normativa vigente en el país donde se solicite la prestación.
Entre 2024 y septiembre  de 2025, el Convenio Bilateral de Seguridad Social entre España y la República Dominicana registró un total de 4,618 solicitudes introducidas;  23,024 gestiones realizadas; 4,441 atenciones a usuarios y 3,159 expedientes concluidos, según datos del CNSS. Estos resultados reflejan el fortalecimiento de la cooperación entre los países en materia de protección social, garantizando la continuidad de derechos y beneficios para los trabajadores migrantes y pensionados.  
Durante el período comprendido entre 2024 y septiembre de 2025, la Ejecución del Convenio Multilateral Iberoamericano de Seguridad Social (CMISS) desde España alcanzó un total de 4,025 gestiones, según datos del CNSS. De estas, 2,525 correspondieron a certificaciones de legislación aplicable para trabajadores desplazados, mientras que 270 fueron solicitudes de pensión por vejez, 137 por invalidez y 40 por supervivencia. Además, se tramitaron 107 certificaciones de períodos cotizados, 609 reiteraciones y 314 depósitos de documentos requeridos. 
Durante el período comprendido entre 2024 y septiembre de 2025, la Ejecución del Convenio Multilateral Iberoamericano de Seguridad Social (CMISS) desde la República Dominicana alcanzó un total de 511 gestiones, según datos del Consejo Nacional de Seguridad Social (CNSS). De estas, 310 correspondieron a certificaciones emitidas entre los niveles descentralizados y centralizados, 39 a pensiones por vejez, 35 a pensiones por supervivencia (viudedad), 24 por orfandad y 2 por invalidez. Además, se realizaron 19 certificaciones de legislación aplicable para trabajadores desplazados, 7 certificaciones de períodos cotizados y 67depósitos de documentos requeridos, reflejando una mayor eficiencia administrativa y cooperación internacional en la protección de los derechos de los trabajadores dominicanos en el ámbito iberoamericano.</t>
  </si>
  <si>
    <t>Período:  Diciembre 2009 - Octubre 2025</t>
  </si>
  <si>
    <t>Período:  Diciembre 2007 - Octubre  2025</t>
  </si>
  <si>
    <t>Período:  Diciembre 2008 - Octubre  2025</t>
  </si>
  <si>
    <t>Período:  Diciembre 2010 - Octubre 2025</t>
  </si>
  <si>
    <t>Octubre 2025</t>
  </si>
  <si>
    <t>Período: Octubre 2025</t>
  </si>
  <si>
    <t>Período: 2020 - Octubre 2025</t>
  </si>
  <si>
    <t>Período:  Diciembre 2003 - Octubre 2025</t>
  </si>
  <si>
    <t>Período:  Diciembre 2015 - Octubre 2025</t>
  </si>
  <si>
    <t>Período: 2024 - Octubre 2025</t>
  </si>
  <si>
    <t>Período: 2022 - Octubre  2025</t>
  </si>
  <si>
    <t>Oct.25</t>
  </si>
  <si>
    <t>Oct. 2025</t>
  </si>
  <si>
    <t>Ene-Oct. 2025</t>
  </si>
  <si>
    <t>TABLA RESUMEN_OCTUBRE 2025</t>
  </si>
  <si>
    <r>
      <t xml:space="preserve">Discapacidad </t>
    </r>
    <r>
      <rPr>
        <b/>
        <sz val="24"/>
        <color rgb="FFFF0000"/>
        <rFont val="Calibri"/>
        <family val="2"/>
        <scheme val="minor"/>
      </rPr>
      <t>Enero-Septiembre 2025</t>
    </r>
  </si>
  <si>
    <r>
      <t xml:space="preserve">Sobrevivencia </t>
    </r>
    <r>
      <rPr>
        <b/>
        <sz val="24"/>
        <color rgb="FFFF0000"/>
        <rFont val="Calibri"/>
        <family val="2"/>
        <scheme val="minor"/>
      </rPr>
      <t>Enero-Septiembre 2025</t>
    </r>
  </si>
  <si>
    <r>
      <t xml:space="preserve">Retiro Programado </t>
    </r>
    <r>
      <rPr>
        <b/>
        <sz val="24"/>
        <color rgb="FFFF0000"/>
        <rFont val="Calibri"/>
        <family val="2"/>
        <scheme val="minor"/>
      </rPr>
      <t>Enero-Septiembre 2025</t>
    </r>
  </si>
  <si>
    <t>Afil. SISALRIL SFS</t>
  </si>
  <si>
    <t>Hombres  SFS</t>
  </si>
  <si>
    <t>Mujeres SFS</t>
  </si>
  <si>
    <t>Etiquetas de columna</t>
  </si>
  <si>
    <t>Más de 1800</t>
  </si>
  <si>
    <t>Suma de Trabajadores</t>
  </si>
  <si>
    <t>F</t>
  </si>
  <si>
    <t>M</t>
  </si>
  <si>
    <t>0-14</t>
  </si>
  <si>
    <r>
      <t xml:space="preserve">El comportamiento de la afiliación al </t>
    </r>
    <r>
      <rPr>
        <b/>
        <sz val="28"/>
        <rFont val="Arial"/>
        <family val="2"/>
      </rPr>
      <t xml:space="preserve">Seguro Familiar de Salud (SFS) </t>
    </r>
    <r>
      <rPr>
        <sz val="28"/>
        <rFont val="Arial"/>
        <family val="2"/>
      </rPr>
      <t>entre 2008 y a octubre de 2025 evidencia un crecimiento significativo, alcanzando una cobertura estimada a nivel nacional del</t>
    </r>
    <r>
      <rPr>
        <b/>
        <sz val="28"/>
        <rFont val="Arial"/>
        <family val="2"/>
      </rPr>
      <t xml:space="preserve"> 97.4%.</t>
    </r>
    <r>
      <rPr>
        <sz val="28"/>
        <rFont val="Arial"/>
        <family val="2"/>
      </rPr>
      <t xml:space="preserve"> En 2008, la cantidad de afiliados era de 2.9 millones, representando apenas el 31.3% de la población nacional estimada. A partir de ese año, la cobertura aumentó de manera progresiva,  superando el 62.31% de la población en 2014, con un crecimiento anual promedio cercano al 10% durante este período inicial.  El año 2020 registró un salto notable, alcanzando una cobertura del 95.9%, con un incremento del 23.8% en comparación con el año anterior. Este crecimiento extraordinario se vincula, probablemente, a la pandemia de COVID-19 y a las medidas gubernamentales implementadas para ampliar la protección social y sanitaria, especialmente en el Régimen Subsidiado. (Gráfica no.1)</t>
    </r>
  </si>
  <si>
    <r>
      <t xml:space="preserve">Entre diciembre de 2008 a octubre de 2025, la </t>
    </r>
    <r>
      <rPr>
        <b/>
        <sz val="14"/>
        <rFont val="Arial"/>
        <family val="2"/>
      </rPr>
      <t>afiliación total al Seguro Familiar de Salud (SFS)</t>
    </r>
    <r>
      <rPr>
        <sz val="14"/>
        <rFont val="Arial"/>
        <family val="2"/>
      </rPr>
      <t xml:space="preserve"> experimentó un crecimiento importante, pasando de 2.9 millones de afiliados a 10.6 millones, lo que representa un incremento acumulado del 263% en 17 años. Este aumento refleja el proceso de consolidación del SDSS, impulsado por políticas de ampliación de cobertura, inclusión progresiva de sectores informales. La expansión es evidencia de una tendencia hacia la universalización del acceso a la salud en la población.  Durante los primeros años (2008–2014), el crecimiento fue acelerado, con un promedio anual superior al 12%, impulsado principalmente por la incorporación masiva al Régimen Subsidiado. En el período 2015–2019, la afiliación mantuvo un crecimiento estable, alcanzando los 8 millones de beneficiarios, lo que consolidó la cobertura de la mayoría de la población económicamente activa y vulnerable. Sin embargo, a partir de 2020, se observa un salto importante en la cifra total de afiliados, superando los 10 millones, observandose asi que el RS fue uno de los mayores beneficiados con el decreto presidencial, afiliando mas 2 millones de nuevos afiliados.   Este comportamiento evidencia una madurez institucional del SFS y un avance hacia la cobertura casi universal, llegando hasta septiembre 2025 a un </t>
    </r>
    <r>
      <rPr>
        <b/>
        <sz val="14"/>
        <rFont val="Arial"/>
        <family val="2"/>
      </rPr>
      <t xml:space="preserve">97.4% </t>
    </r>
    <r>
      <rPr>
        <sz val="14"/>
        <rFont val="Arial"/>
        <family val="2"/>
      </rPr>
      <t>de la poblacion afiliada a nivel nacional. El RC con un 45.5%; el RS con 53.4% y los Regimenes especiales de pensionados con un 1.1% (Gráfica no.1).</t>
    </r>
  </si>
  <si>
    <t>Suma de Afiliados</t>
  </si>
  <si>
    <t>Plan de Pensionados</t>
  </si>
  <si>
    <t>REGIMEN CONTRIBUTIVO</t>
  </si>
  <si>
    <t>REGIMEN SUBSIDIADO</t>
  </si>
  <si>
    <t>Total general SFS</t>
  </si>
  <si>
    <r>
      <t xml:space="preserve">La afiliación del </t>
    </r>
    <r>
      <rPr>
        <b/>
        <sz val="12"/>
        <rFont val="Arial"/>
        <family val="2"/>
      </rPr>
      <t>Seguro Familiar de Salud (SFS) por región geográfica</t>
    </r>
    <r>
      <rPr>
        <sz val="12"/>
        <rFont val="Arial"/>
        <family val="2"/>
      </rPr>
      <t xml:space="preserve"> muestra una clara concentración en el Distrito Nacional, que agrupa el 38.4% del total de afiliados al sistema, equivalente a 4,071,993 personas. Este resultado refleja la alta densidad poblacional y la concentración de actividades económicas y laborales en la capital, donde se ubican la mayoría de las instituciones públicas y privadas que contribuyen a la afiliación formal. En contraste, las regiones Este (6.3%), Norte (22.3%) y Sur (12.0%) presentan porcentajes menores, lo que evidencia una distribución desigual entre el centro urbano principal y las zonas periféricas del país. De igual manera, por </t>
    </r>
    <r>
      <rPr>
        <b/>
        <sz val="12"/>
        <rFont val="Arial"/>
        <family val="2"/>
      </rPr>
      <t>Región de Salud</t>
    </r>
    <r>
      <rPr>
        <sz val="12"/>
        <rFont val="Arial"/>
        <family val="2"/>
      </rPr>
      <t xml:space="preserve"> evidencia una marcada concentración de afiliados en la Región Santo Domingo, que reúne el 38.4% del total, equivalente a </t>
    </r>
    <r>
      <rPr>
        <b/>
        <sz val="12"/>
        <rFont val="Arial"/>
        <family val="2"/>
      </rPr>
      <t>4,071,993</t>
    </r>
    <r>
      <rPr>
        <sz val="12"/>
        <rFont val="Arial"/>
        <family val="2"/>
      </rPr>
      <t xml:space="preserve"> personas. Este dato reafirma la centralización demográfica y económica del país en torno a la capital, donde se ubican las principales fuentes de empleo formal y los mayores centros hospitalarios. En segundo lugar, las regiones Norcentral (10.4%) y Cibao Central (4.9%) también registran una participación relevante, lo que refleja la importancia del eje norte del país, especialmente por su desarrollo industrial y comercial.  En contraste, las regiones Cibao Occidental (2.5%), Enriquillo (2.5%) y Nordeste (4.5%) presentan niveles más bajos de afiliación, lo que puede asociarse a una menor densidad poblacional y a la prevalencia de empleos informales o rurales.  Por otro lado, destaca el grupo de “Sin especificar”, que representa un 21.0% del total, es decir, más de 2.2 millones de afiliados cuya ubicación geográfica no está registrada. Este porcentaje considerable sugiere posibles limitaciones en la calidad o actualización de los datos administrativos, lo que puede dificultar el análisis territorial de la cobertura del sistema. Mejorar la clasificación geográfica permitiría fortalecer la planificación y focalización de políticas públicas en materia de salud y seguridad social, asegurando una mayor equidad en la distribución de los servicios y beneficios. </t>
    </r>
  </si>
  <si>
    <r>
      <rPr>
        <b/>
        <sz val="18"/>
        <rFont val="Arial"/>
        <family val="2"/>
      </rPr>
      <t>La afiliación del Seguro Familiar de Salud (SFS)</t>
    </r>
    <r>
      <rPr>
        <sz val="18"/>
        <rFont val="Arial"/>
        <family val="2"/>
      </rPr>
      <t xml:space="preserve">, por provincias revela que la afiliación se concentra principalmente en el Distrito Nacional, que representa 27.0% del total de afiliados, equivalente a 2,869,819 personas, seguido por Santo Domingo (9.9%) y Santiago (6.9%), lo que evidencia la centralización de la población y de la actividad económica en estas áreas urbanas. Otras provincias, como San José de Ocoa (3.6%), La Vega (2.7%) y Puerto Plata (2.0%), presentan niveles moderados de afiliación, mientras que la mayoría de las provincias registran porcentajes inferiores al 2%, reflejando una dispersión geográfica de la población en zonas con menor densidad o con mayor presencia de empleo informal.
Es importante destacar el grupo de </t>
    </r>
    <r>
      <rPr>
        <b/>
        <i/>
        <sz val="18"/>
        <rFont val="Arial"/>
        <family val="2"/>
      </rPr>
      <t>“No Especificada”,</t>
    </r>
    <r>
      <rPr>
        <sz val="18"/>
        <rFont val="Arial"/>
        <family val="2"/>
      </rPr>
      <t xml:space="preserve"> que alcanza un 21% del total de afiliados, es decir, 2.2 millones de personas, lo que indica una limitación importante en la identificación territorial precisa de los registros.  La precisión de los datos por provincia orientar de manera más efectiva los programas de cobertura a priorizar áreas con menor afiliación y asegurando una distribución más equitativa de los beneficios del sistema.</t>
    </r>
  </si>
  <si>
    <t>La afiliación al Seguro Familiar de Salud (SFS) muestra una distribución poblacional bastante equilibrada entre hombres y mujeres, con un total de 10,615,134, afiliados, de los cuales 5,272,851 (49.7%) son hombres y 5,342,283 (50.3%) son mujeres. Observando los grupos etarios, se nota que la afiliación crece de manera sostenida desde la infancia hasta los 30-34 años, alcanzando su punto máximo en el grupo de 30-34 años con 911,351 afiliados, equilibradamente distribuidos entre hombres y mujeres. Posteriormente, se aprecia una ligera disminución en los grupos de mayor edad, reflejando probablemente la transición de la población hacia la jubilación y menores tasas de afiliación en edades avanzadas.  En cuanto a la composición por sexo, los datos muestran que hasta los 14 años predominan ligeramente los hombres, mientras que a partir del grupo de 20-24 años las mujeres superan en número a los hombres, tendencia que se mantiene y se acentúa en los grupos más avanzados, especialmente a partir de los 65 años, donde la diferencia se hace más notoria (por ejemplo, en el grupo de 85 y más años hay 17,118 mujeres más que hombres). Esto refleja un patrón demográfico típico, donde la esperanza de vida femenina es mayor que la masculina, y evidencia la importancia de considerar estas diferencias en la planificación de servicios de salud y programas de bienestar para la población adulta mayor (Gráfica no.4).</t>
  </si>
  <si>
    <t xml:space="preserve">
La implementación del Seguro Familiar de Salud (SFS) en la República Dominicana ha seguido un proceso progresivo y estratégico desde su inicio en 2002, cuando la Resolución No. 051-03 autorizó su puesta en marcha empezando por la Región de Salud IV debido a su alta vulnerabilidad. Posteriormente, se amplió a la Región V en 2005 y luego al resto del país, priorizando a las poblaciones más necesitadas y sentando las bases para la universalización del acceso a la salud. En ese mismo proceso, entre 2009 y 2017 se crearon planes especiales para pensionados de diversas instituciones, fortaleciendo la protección social mediante esquemas de aportes compartidos entre el Estado y los beneficiarios.
La implementación del Seguro Familiar de Salud (SFS) en la República Dominicana ha seguido un proceso progresivo y estratégico desde su inicio en 2002, cuando la Resolución No. 051-03 autorizó su puesta en marcha empezando por la Región de Salud IV debido a su alta vulnerabilidad. Posteriormente, se amplió a la Región V en 2005 y luego al resto del país, priorizando a las poblaciones más necesitadas y sentando las bases para la universalización del acceso a la salud. En ese mismo proceso, entre 2009 y 2017 se crearon planes especiales para pensionados de diversas instituciones, fortaleciendo la protección social mediante esquemas de aportes compartidos entre el Estado y los beneficiarios.
El comportamiento de la afiliación al SFS desde 2008 hasta octubre 2025 evidencia un crecimientosignificativo. En 2008 el sistema contaba con 2.9 millones de afiliados (31.3% de la población), aumentando progresivamente hasta superar el 62% en 2014, con un crecimiento anual promedio cercano al 10% durante los primeros años. Entre 2008 y 2025, la afiliación pasó de 2.9 a 10.6 millones de personas. El año 2020 marcó un salto notable al alcanzar 95.9% de cobertura, en parte debido a las medidas extraordinarias implementadas durante la pandemia de COVID-19. Para octubre de 2025, el SFS logró una cobertura nacional cercana al 97.4%, distribuida en 45.5% en el Régimen Contributivo, 53.4% en el Subsidiado y 1.1% en regímenes especiales de pensionados (Gráfico No.1 y 2). 
En cuanto a la composición demográfica, la afiliación muestra una distribución equilibrada por sexo, con 10.6 millones de afiliados: 5,272,851 (49.7%), son hombres y 5,342,283 (50.3%) son mujeres. El volumen de afiliación aumenta progresivamente desde la infancia y alcanza su punto máximo en el grupo de 30–34 años (911,351 personas). A partir de esta edad se observa una ligera disminución, asociada probablemente a la transición hacia la jubilación. En los primeros años de vida predominan levemente los hombres, mientras que desde los 20–24 años las mujeres superan en número a los hombres, tendencia que se acentúa en edades avanzadas debido a la mayor esperanza de vida femenina, especialmente en el grupo de 85 años y más (Gráfico No.3 y 4).
La distribución geográfica de la afiliación refleja una marcada concentración en el Distrito Nacional y la provincia Santo Domingo, donde se ubican las principales actividades económicas y la mayor oferta laboral formal. A nivel regional, Santo Domingo concentra el 38.4% del total de afiliados (4,071,993 personas), seguido por las regiones Norcentral y Cibao Central, que también presentan cifras relevantes debido a su dinamismo industrial y comercial. En contraste, regiones como Cibao Occidental, Enriquillo y Nordeste registran porcentajes menores, asociados a la baja densidad poblacional y al predominio de empleos informales. 
Esta tendencia se replica en la distribución provincial: el Distrito Nacional (27.0%), Santo Domingo (9.9%) y Santiago (6.9%) lideran la afiliación, mientras que la mayoría de las provincias no superan el 2% (Gráfico No.5 y 6).
</t>
  </si>
  <si>
    <t xml:space="preserve">Entre diciembre de 2008 y octubre de 2025, el Seguro Familiar de Salud (SFS) del Régimen Contributivo experimenta un crecimiento de la afiliación, pasando de 1,692,259 afiliados en 2008 a 4,824,609 en octubre 2025, lo que representa un incremento de mas de absoluto de 180% en el período analizado. Este crecimiento refleja tanto la expansión del empleo formal como el fortalecimiento de los mecanismos de afiliación y fiscalización del sistema. El aumento más pronunciado se observa entre 2008 y 2013, donde la afiliación total creció en más de 1.1 millones de personas, evidenciando una etapa de consolidación del modelo contributivo. 
La proporción entre afiliados titulares y dependientes ha mostrado una estabilidad relativa a lo largo de los años. En 2008, los titulares representaban el 57.1% del total, frente al 42.9% de dependientes, mientras que a octubre 2025, los porcentajes son de 46.3% y 53.7%, respectivamente. Esto refleja una tendencia hacia una mayor cobertura familiar, donde los dependientes (esposas/os e hijos/as) tienen un peso creciente dentro del total de beneficiarios. El índice de dependencia total (relación entre dependientes y titulares) ha evolucionado de 0.75 en 2008 a 1.16 en octubre 2025, indicando que actualmente, por cada titular afiliado, existen 1.16 dependientes cubiertos, lo que confirma la madurez del esquema de protección familiar.
Por su parte, el índice de dependencia adicional  que mide los dependientes no directos  se ha mantenido estable en 0.02, lo que sugiere que el sistema mantiene un control adecuado sobre la extensión de la cobertura a personas fuera del núcleo familiar primario.  </t>
  </si>
  <si>
    <r>
      <t xml:space="preserve">El comportamiento de la afiliación al </t>
    </r>
    <r>
      <rPr>
        <b/>
        <i/>
        <sz val="48"/>
        <rFont val="Arial"/>
        <family val="2"/>
      </rPr>
      <t xml:space="preserve">Seguro Familiar de Salud (SFS) del Régimen Contributivo </t>
    </r>
    <r>
      <rPr>
        <sz val="48"/>
        <rFont val="Arial"/>
        <family val="2"/>
      </rPr>
      <t xml:space="preserve">según grupo de </t>
    </r>
    <r>
      <rPr>
        <b/>
        <sz val="48"/>
        <rFont val="Arial"/>
        <family val="2"/>
      </rPr>
      <t>edad</t>
    </r>
    <r>
      <rPr>
        <sz val="48"/>
        <rFont val="Arial"/>
        <family val="2"/>
      </rPr>
      <t xml:space="preserve"> evidencia una estructura poblacional predominantemente joven y productiva. Los mayores niveles de afiliación se concentran entre los 0 y 34 años, representando más del 58.6% del total, lo que refleja una fuerte cobertura entre la población infantil dependiente y los trabajadores jóvenes en edad económicamente activa. Los grupos de 5-9 años (9.3%), 10-14 años (9.4%) y 30-34 años (9.3%) son los más representativos, indicando un equilibrio entre la cobertura familiar y laboral dentro del RC.
En términos de distribución por </t>
    </r>
    <r>
      <rPr>
        <b/>
        <sz val="48"/>
        <rFont val="Arial"/>
        <family val="2"/>
      </rPr>
      <t>sexo</t>
    </r>
    <r>
      <rPr>
        <sz val="48"/>
        <rFont val="Arial"/>
        <family val="2"/>
      </rPr>
      <t xml:space="preserve">, el RC mantiene una composición prácticamente equitativa, con 49.6% de hombres y 50.4% de mujeres afiliadas. En los grupos etarios más jóvenes (0-19 años), los hombres registran una leve mayoría, lo que responde al carácter familiar del seguro donde los dependientes suelen reflejar la estructura de los hogares. A partir de los 25 años, las mujeres superan a los hombres, lo que puede asociarse a una mayor formalización del empleo femenino, al acceso a seguros por maternidad y a una mayor permanencia en la cobertura durante la edad adulta.  En las edades más avanzadas, especialmente a partir de los 70 años, se observa un incremento en la proporción femenina, alcanzando un 59.5% en el grupo de 85 años y más. Este patrón confirma la mayor esperanza de vida de las mujeres y su continuidad en el sistema de salud.  </t>
    </r>
  </si>
  <si>
    <t>La distribución de los afiliados al Seguro Familiar de Salud (SFS) en el Régimen Contributivo, tanto por región geográfica como por región de salud, con un total de 4,824,609 afiliados. En ambas clasificaciones, se observa una fuerte concentración en el Distrito Nacional y la Región de Salud Santo Domingo, que agrupan cerca de un tercio del total de afiliados (32.8%), reflejando la alta densidad poblacional y la concentración del empleo formal en el área metropolitana.
Las regiones del Norte o Norcentral ocupan el segundo lugar, aportando alrededor del 25.0% en el desglose geográfico y 12.6% en el sanitario, impulsadas por la actividad económica e industrial de Santiago y sus provincias vecinas. Por otro lado, las regiones Este y Sur presentan menores proporciones (entre 7.7% y 12.6%), mientras que las regiones más pequeñas como Cibao Occidental, Nordeste, El Valle y Enriquillo apenas superan el 4.7% al 2.9% en el total, lo que refleja una menor formalidad laboral y concentración poblacional.  Un aspecto relevante es el alto porcentaje de afiliados sin especificar región entre 21.9, lo cual sugiere la necesidad de fortalecer los registros administrativos para una mejor planificación territorial de la cobertura sanitaria. Los datos muestran una marcada desigualdad regional en la afiliación contributiva, concentrándose mayormente en los centros urbanos y productivos del país.</t>
  </si>
  <si>
    <t xml:space="preserve">La distribución provincial de la afiliación al Régimen Contributivo (RC) del Seguro Familiar de Salud (SFS) para Octubre de 2025 refleja una concentración significativa en las zonas urbanas y de mayor desarrollo económico. El Distrito Nacional encabeza la lista con 1,079,762 afiliados, equivalente al 22.4% del total nacional, seguido por la provincia de Santo Domingo con un 9.2%, y Santiago con 8.1%. En conjunto, estas tres demarcaciones concentran casi el 40% de los afiliados, lo que pone de manifiesto el peso de las áreas metropolitanas en la generación de empleo formal y su consecuente aporte al sistema contributivo.
Las provincias rurales o de menor desarrollo económico, como Pedernales (0.2%), Dajabón (0.6%), Samaná (0.6%) y San Juan de la Maguana (0.6%), registran los niveles más bajos de afiliación, lo que evidencia las desigualdades territoriales en la cobertura del RC. Las provincias del Este, como La Romana (2.1%), La Altagracia (2.0%) y San Pedro de Macorís (2.3%), presentan participaciones moderadas, influenciadas por la actividad turística y de servicios, que genera empleos formales en dichas zonas.  Cabe destacar que un 21.8% de los afiliados aparece bajo la categoría “Sin identificar”, lo que representa una proporción considerable que podría corresponder a registros con información incompleta o a trabajadores cuya localización geográfica no ha sido precisada. Limitando la precisión de los análisis territoriales y plantea un desafío para el fortalecimiento de los sistemas de registro y seguimiento. </t>
  </si>
  <si>
    <t xml:space="preserve">Entre diciembre de 2008 y octubre de 2025, el Régimen Contributivo (RC) del Seguro Familiar de Salud (SFS) experimentó un crecimiento importante, pasando de 1,692,259 afiliados en 2008 a 4,824,609 en 2025, equivalente a un incremento absoluto de mas de 180%. Este aumento refleja tanto la expansión del empleo formal como el fortalecimiento de los mecanismos de afiliación, registro y fiscalización dentro del Sistema Dominicano de Seguridad Social (SDSS). El período de mayor crecimiento se concentró entre 2008 y 2013, cuando la afiliación aumentó en más de 1.1 millones de personas, consolidando la base del modelo contributivo y ampliando significativamente la protección social en la población económicamente activa y sus familias (gráfico No.7).
La relación entre titulares y dependientes ha mostrado una tendencia hacia una mayor cobertura familiar. En 2008, los titulares representaban el 57.1% y los dependientes el 42.9%, mientras que para octubre 2025 la proporción se invierte: 46.3% de titulares y 53.7% de dependientes. Como resultado, el índice de dependencia total aumentó de 0.75 a 1.16, evidenciando que, por cada titular, existen actualmente más de un dependiente protegido. El índice de dependencia adicional se ha mantenido estable en 0.02, lo que indica un adecuado control en la afiliación de dependientes no directos y confirma la madurez y estabilidad del esquema de protección familiar dentro del RC (Gráfico No.8).  
El análisis por grupo de edad confirma que la estructura de afiliación del RC es predominantemente joven y productiva. Más del 58.6% de los afiliados se concentra entre los 0 y 34 años, reflejando una amplia cobertura infantil (dependientes del titular) y una fuerte incorporación de trabajadores jóvenes. Los grupos de 5–9 años (9.3%), 10–14 años (9.4%) y 30–34 años (9.3%) son los más representativos. La distribución por sexo mantiene un equilibrio general, el  49.6% hombres y 50.4% mujeres aunque con diferencias por edad: los hombres predominan hasta los 19 años, mientras que a partir de los 25 años las mujeres superan a los hombres, influenciadas por una mayor formalización del empleo femenino, la cobertura por maternidad y la permanencia en el sistema. En los grupos de mayor edad, especialmente desde los 70 años, la participación femenina aumenta significativamente, alcanzando 59.5% entre los 85 años y más, reflejo de la mayor esperanza de vida de las mujeres (Gráfico No.9).
La distribución territorial de los afiliados del RC muestra una marcada concentración en las áreas urbanas y económicamente más desarrolladas. A nivel geográfico y de regiones de salud, el Distrito Nacional y la Región Santo Domingo agrupan el 32.8% del total de afiliados, lo que evidencia el peso del empleo formal en la zona metropolitana. Las regiones del norte, especialmente Norcentral, representan alrededor del 25% en la clasificación geográfica y 12.6% en la sanitaria, impulsadas por la actividad económica e industrial de Santiago y sus zonas adyacentes. 
En contraste, regiones como Cibao Occidental, Nordeste, El Valle y Enriquillo apenas aportan entre 2.9% y 4.7%, lo que refleja la menor densidad poblacional y predominio del empleo informal en esas áreas. Es relevante el alto porcentaje de afiliados sin identificación territorial aproximadamente un 22% del total, lo que señala debilidades en la calidad de los registros administrativos y limita la precisión de la planificación territorial.
Esta misma concentración se observa a nivel provincial. En octubre de 2025, el Distrito Nacional encabeza la afiliación con 1,079,762 personas (22.4%), seguido por Santo Domingo (9.2%) y Santiago (8.1%), que en conjunto suman casi el 40% del total de afiliados del RC. Las provincias rurales o de menor dinamismo económico, como Pedernales (0.2%), Dajabón (0.6%), Samaná (0.6%) y San Juan (0.6%), presentan los niveles más bajos de afiliación, mientras que las provincias del Este, La Romana (2.1%), La Altagracia (2.0%) y San Pedro de Macorís (2.3%),  muestran participaciones moderadas asociadas al sector turístico y de servicios (Gráfico No.10).
</t>
  </si>
  <si>
    <r>
      <t xml:space="preserve">Entre diciembre de 2008  a octubre de 2025, la afiliación al Régimen Subsidiado (RS) del Seguro Familiar de Salud evidencia un crecimiento sostenido y estructural, al pasar de 1.2 millones de afiliados en 2008 a 5.67 millones en 2025, lo que representa un incremento acumulado superior al 360%. Este aumento refleja la expansión progresiva del sistema de protección social, especialmente a partir del año 2020, cuando se registró un salto significativo vinculado a las políticas públicas de ampliación de cobertura durante la pandemia. Asimismo, la estructura de la afiliación ha cambiado notablemente: los titulares, que en 2008 representaban solo el 40%, alcanzan en 2025 un 84.9%, mientras que los dependientes disminuyen del 60% al 15.1%, mostrando una clara tendencia hacia la afiliación individual directa.
</t>
    </r>
    <r>
      <rPr>
        <b/>
        <i/>
        <sz val="16"/>
        <rFont val="Calibri"/>
        <family val="2"/>
        <scheme val="minor"/>
      </rPr>
      <t>El índice de dependencia del RS</t>
    </r>
    <r>
      <rPr>
        <sz val="16"/>
        <rFont val="Calibri"/>
        <family val="2"/>
        <scheme val="minor"/>
      </rPr>
      <t xml:space="preserve"> respalda esta transformación, al pasar de 1.50 dependientes por titular en 2008 a 0.18 a octubre 2025, (o sea, 18 dependiente por cada 100 titulares), lo que indica una reducción progresiva de la dependencia familiar y un fortalecimiento de la cobertura personal. Este comportamiento refleja la consolidación del Régimen Subsidiado como el principal instrumento de inclusión sanitaria en la República Dominicana, garantizando acceso a los servicios de salud a poblaciones vulnerables y en condiciones de informalidad laboral. </t>
    </r>
  </si>
  <si>
    <t>Analizando la afiliación al Régimen Subsidiado (RS) por grupos de edad al mes de octubre de 2025, se observa que la distribución sigue un patrón típico de población general, con una concentración mayor en la población adulta joven y de mediana edad. Los grupos entre 25 y 54 años representan aproximadamente 48% del total de afiliados, lo que refleja que la cobertura se focaliza principalmente en personas en edad productiva, mientras que los grupos infantiles (0-14 años) representan solo 8.3% del total y los adultos mayores (65 años y más) representan 20.3%. Esto indica un enfoque del RS hacia cubrir a quienes podrían tener menos capacidad de acceso a servicios de salud contributivos, pero también muestra que la atención a poblaciones vulnerables como niños pequeños y adultos mayores sigue siendo significativa.
En términos de género, la distribución es relativamente equilibrada: de los 5,672,137 afiliados, 2,824,981 son hombres (49.8%) y 2,847,156 son mujeres (50.2%). Sin embargo, se observa un ligero predominio de mujeres en los grupos de mayor edad, especialmente a partir de los 60 años, reflejando la mayor esperanza de vida femenina. Este patrón tiene implicaciones importantes para la planificación de servicios de salud, ya que los programas de prevención y atención especializada deberán considerar tanto la concentración de adultos en edad productiva como el aumento de mujeres en la población de adultos mayores.</t>
  </si>
  <si>
    <t xml:space="preserve">Al mes de octubre de 2025, la afiliación al Régimen Subsidiado (RS) en República Dominicana muestra una concentración significativa en determinadas áreas, tanto desde la perspectiva geográfica como de regiones de salud. La mayor concentración de beneficiarios se encuentra en el Distrito Nacional / región de Santo Domingo, con 2,488,595 afiliados, representando 43.9% del total. Le siguen la región Norte / Norcentral con 508,115 afiliados (9.0%), la región Sur con 664,420 (11.7%) y la región Este con 301,700 afiliados (5.3%). Otras regiones como Nordeste, Cibao Central y Cibao Occidental presentan niveles más bajos de afiliación, entre 4.6%, 4.6% y 2.6% respectivamente, reflejando que la cobertura está fuertemente concentrada en áreas urbanas y centros poblacionales principales.
Un elemento crítico es la categoría de afiliados “sin especificar”, que alcanza 1,054,171 personas (18.6%), evidenciando problemas de clasificación geográfica y regional en la base de datos del RS. Esta situación limita la precisión del análisis territorial y dificulta la planificación de recursos y políticas de salud, ya que casi una quinta parte de los beneficiarios no puede ser asignada a una región concreta. La afiliación refleja un patrón concentrado en las principales ciudades y regiones densamente pobladas, mientras que las provincias y regiones menos pobladas presentan brechas importantes.  </t>
  </si>
  <si>
    <t xml:space="preserve">A partir de los datos de afiliación al Régimen Subsidiado (RS) en República Dominicana al mes de octubre de 2025, se observa que la distribución de los afiliados presenta una concentración significativa en ciertas provincias y un porcentaje elevado de registros sin identificar. El Distrito Nacional lidera con 1,790,057 afiliados, representando un 31.6% del total, seguido por Santo Domingo con 603,127 afiliados (10.6%) y Santiago con 343,300 (6.1%). Otras provincias muestran niveles de afiliación mucho menores, generalmente por debajo del 3.5% del total, lo que indica una marcada concentración de beneficiarios en áreas urbanas y con mayor densidad poblacional.
Un aspecto relevante es el registro de 1,054,171 ,afiliados “sin identificar”, que equivale al 18.6% del total, reflejando posibles desafíos en la sistematización y actualización de la base de datos del régimen. Esto sugiere la necesidad de fortalecer los mecanismos de registro y control para garantizar que todos los beneficiarios estén correctamente asignados a su provincia correspondiente.  </t>
  </si>
  <si>
    <t xml:space="preserve">
Entre diciembre de 2008 al mes de octubre de 2025, la afiliación al Régimen Subsidiado (RS) del Seguro Familiar de Salud evidencia un crecimiento sostenido en ambos sexos, pasando de 1.2 millones de afiliados en 2008 a 5.7 millones en 2025. Desde el inicio, las mujeres representaron una proporción ligeramente superior dentro del total, aunque con el paso de los años la diferencia entre ambos sexos se ha reducido, alcanzando una distribución casi equitativa en los años recientes. Este comportamiento refleja la expansión de la cobertura en todos los segmentos de la población, especialmente en las zonas vulnerables y rurales, consolidando el acceso universal a los servicios de salud.
A nivel estructural, se observa una tendencia creciente en la afiliación de titulares tanto masculinos como femeninos, acompañada por una reducción sostenida en la cantidad de dependientes directos, lo que sugiere una mayor autonomía de los asegurados dentro del sistema. En 2008, los hombres representaban 545,438 afiliados y las mujeres 679,205, mientras que para octubre 2025 estas cifras se elevaron a 2.83 millones y 2.85 millones, respectivamente. Este aumento paralelo en ambos grupos evidencia una cobertura equitativa por género y el fortalecimiento del Régimen Subsidiado como mecanismo de inclusión social, garantizando derechos de salud en condiciones de igualdad y equidad entre hombres y mujeres.</t>
  </si>
  <si>
    <t xml:space="preserve">
La afiliación al Seguro Familiar de Salud del Régimen Subsidiado (SFS-RS) inició el 1 de noviembre de 2002 en la Región de Salud IV, una de las zonas más deprimidas del país, y posteriormente se extendió a la Región V, hasta alcanzar cobertura nacional. Desde su origen, el SFS-RS se concibió como un instrumento de política pública orientado a garantizar el acceso universal a los servicios de salud, reducir la exclusión social y mitigar el impacto económico de las enfermedades, especialmente entre los grupos vulnerables. Su desarrollo ha estado acompañado de medidas complementarias para asegurar un enfoque inclusivo: en 2009, la Resolución No. 212-02 permitió la afiliación directa de personas con discapacidad y VIH positivo, mientras que en 2015 la Resolución 367-02 incorporó a niños, niñas y adolescentes residentes en hogares institucionales u orfanatos. Estas disposiciones ampliaron la cobertura hacia poblaciones históricamente excluidas, fortaleciendo el rol del RS como garante del derecho a la salud.
La afiliación al Seguro Familiar de Salud del Régimen Subsidiado (SFS-RS) inició el 1 de noviembre de 2002 en la Región de Salud IV, una de las zonas más deprimidas del país, y posteriormente se extendió a la Región V, hasta alcanzar cobertura nacional. Desde su origen, el SFS-RS se concibió como un instrumento de política pública orientado a garantizar el acceso universal a los servicios de salud, reducir la exclusión social y mitigar el impacto económico de las enfermedades, especialmente entre los grupos vulnerables. Su desarrollo ha estado acompañado de medidas complementarias para asegurar un enfoque inclusivo: en 2009, la Resolución No. 212-02 permitió la afiliación directa de personas con discapacidad y VIH positivo, mientras que en 2015 la Resolución 367-02 incorporó a niños, niñas y adolescentes residentes en hogares institucionales u orfanatos. Estas disposiciones ampliaron la cobertura hacia poblaciones históricamente excluidas, fortaleciendo el rol del RS como garante del derecho a la salud.
Entre diciembre de 2008 y octubre de 2025, la afiliación al Régimen Subsidiado experimentó un crecimiento acelerado y sostenido, pasando de 1.2 millones a 5.67 millones de personas, lo que representa un incremento acumulado superior al 360%. Este avance refleja la expansión progresiva del sistema de protección social, con un salto especialmente notable a partir de 2020, asociado a la pandemia y a las políticas públicas orientadas a ampliar la cobertura sanitaria para poblaciones vulnerables. Paralelamente, la estructura de la afiliación se ha transformado: mientras en 2008 los titulares representaban solo el 40%, en octubre 2025 alcanzan un 84.9%, evidenciando una transición hacia una afiliación individual directa. En consecuencia, los dependientes disminuyeron del 60% al 15.1%. Esta evolución se refleja en el índice de dependencia, que pasó de 1.50 dependientes por titular en 2008 a 0.18 en 2025, mostrando una reducción sostenida de la dependencia familiar y consolidando al RS como un régimen centrado en la protección personal y directa  (gráfico No.12).
El crecimiento ha sido equitativo entre hombres y mujeres. Entre 2008 a octubre 2025, los afiliados pasaron de 545,438 a 2.83 millones en el caso de los hombres, y de 679,205 a 2.85 millones en las mujeres, logrando una distribución prácticamente equilibrada (49.8% hombres y 50.2% mujeres). Aunque históricamente las mujeres han mantenido una ligera mayoría, la brecha por sexo se ha reducido con el tiempo, reflejando una ampliación uniforme de la cobertura. La mayor afiliación de mujeres en edades avanzadas, especialmente desde los 60 años, responde a su mayor esperanza de vida y tiene implicaciones importantes para la planificación de servicios de salud y programas de atención a la población envejeciente  (gráfico No.13).
La distribución por edad muestra que el 48% de los afiliados pertenece a los grupos entre 25 y 54 años, lo que indica que el RS se orienta principalmente a personas en edad productiva con limitada capacidad de vinculación laboral formal. Los grupos infantiles (0-14 años) representan 8.3% y los adultos mayores (65 años y más) 20.4%, lo que subraya la relevancia del régimen para atender a poblaciones vulnerables, aunque con menor participación relativa de la niñez. La combinación de una amplia cobertura en adultos jóvenes y una alta proporción de adultos mayores exige estrategias diferenciadas de prevención y atención sanitaria.
En el ámbito territorial, al mes de octubre de 2025, la afiliación al Régimen Subsidiado (RS) en República Dominicana muestra una concentración significativa en determinadas áreas, tanto desde la perspectiva geográfica como de regiones de salud. La mayor concentración de beneficiarios se encuentra en el Distrito Nacional / región de Santo Domingo, con 2,488,595 afiliados, representando 43.9% del total. Le siguen la región Norte  con 1,163,251 afiliados (20.5%), la región Sur con 664,420 (11.7%) y la región Este con 301,700 afiliados (5.3%) (gráfico No.15).
</t>
  </si>
  <si>
    <r>
      <t xml:space="preserve">La estructura de la afiliación al Seguro Familiar de Salud (SFS) en los Regímenes Especiales de Salud para Pensionados al mes de octubre  de 2025 evidencia que la mayoría de los beneficiarios son titulares, con </t>
    </r>
    <r>
      <rPr>
        <b/>
        <sz val="11"/>
        <rFont val="Arial"/>
        <family val="2"/>
      </rPr>
      <t>84,309 afiliados (71.2%)</t>
    </r>
    <r>
      <rPr>
        <sz val="11"/>
        <rFont val="Arial"/>
        <family val="2"/>
      </rPr>
      <t xml:space="preserve">, mientras que los dependientes ascienden a </t>
    </r>
    <r>
      <rPr>
        <b/>
        <sz val="11"/>
        <rFont val="Arial"/>
        <family val="2"/>
      </rPr>
      <t>34,079 (28.8%)</t>
    </r>
    <r>
      <rPr>
        <sz val="11"/>
        <rFont val="Arial"/>
        <family val="2"/>
      </rPr>
      <t xml:space="preserve">. Esto implica un índice de dependencia de </t>
    </r>
    <r>
      <rPr>
        <b/>
        <sz val="11"/>
        <rFont val="Arial"/>
        <family val="2"/>
      </rPr>
      <t>0.40,</t>
    </r>
    <r>
      <rPr>
        <sz val="11"/>
        <rFont val="Arial"/>
        <family val="2"/>
      </rPr>
      <t xml:space="preserve"> es decir, que por cada 100 titulares hay aproximadamente 40 dependientes afiliados, lo cual refleja una cobertura complementaria moderada dentro del núcleo familiar del pensionado. Este resultado muestra que, aunque la protección sanitaria alcanza principalmente a los titulares, una parte relevante de los pensionados ha extendido el beneficio a sus familiares directos, fortaleciendo el alcance social del régimen.</t>
    </r>
  </si>
  <si>
    <r>
      <t xml:space="preserve">La afiliación de </t>
    </r>
    <r>
      <rPr>
        <b/>
        <sz val="72"/>
        <rFont val="Arial"/>
        <family val="2"/>
      </rPr>
      <t xml:space="preserve">pensionados al Seguro Familiar de Salud (SFS) </t>
    </r>
    <r>
      <rPr>
        <sz val="72"/>
        <rFont val="Arial"/>
        <family val="2"/>
      </rPr>
      <t xml:space="preserve">según grupo de edad muestra una estructura coherente con el perfil demográfico de la población jubilada del país. Se observa una marcada concentración en los grupos de mayor edad, especialmente entre los </t>
    </r>
    <r>
      <rPr>
        <b/>
        <sz val="72"/>
        <rFont val="Arial"/>
        <family val="2"/>
      </rPr>
      <t xml:space="preserve">65 y más años, </t>
    </r>
    <r>
      <rPr>
        <sz val="72"/>
        <rFont val="Arial"/>
        <family val="2"/>
      </rPr>
      <t xml:space="preserve">que representan en conjunto más del 60.2% del total de afiliados. Los grupos de 70-74 años (13.7%), 75-79 años (12.5%), y 85 y más (12.1%) son los más numerosos, reflejando el envejecimiento progresivo de la población pensionada y la importancia del SFS como mecanismo de protección para la vejez. Por el contrario, los grupos </t>
    </r>
    <r>
      <rPr>
        <b/>
        <sz val="72"/>
        <rFont val="Arial"/>
        <family val="2"/>
      </rPr>
      <t>menores de 50 años</t>
    </r>
    <r>
      <rPr>
        <sz val="72"/>
        <rFont val="Arial"/>
        <family val="2"/>
      </rPr>
      <t xml:space="preserve"> concentran el 23.7</t>
    </r>
    <r>
      <rPr>
        <b/>
        <sz val="72"/>
        <rFont val="Arial"/>
        <family val="2"/>
      </rPr>
      <t>%</t>
    </r>
    <r>
      <rPr>
        <sz val="72"/>
        <rFont val="Arial"/>
        <family val="2"/>
      </rPr>
      <t xml:space="preserve"> de los afiliados, lo que corresponde a pensiones por invalidez, sobrevivencia o regímenes especiales.
En cuanto a la distribución por </t>
    </r>
    <r>
      <rPr>
        <b/>
        <sz val="72"/>
        <rFont val="Arial"/>
        <family val="2"/>
      </rPr>
      <t>sexo,</t>
    </r>
    <r>
      <rPr>
        <sz val="72"/>
        <rFont val="Arial"/>
        <family val="2"/>
      </rPr>
      <t xml:space="preserve"> las </t>
    </r>
    <r>
      <rPr>
        <b/>
        <sz val="72"/>
        <rFont val="Arial"/>
        <family val="2"/>
      </rPr>
      <t xml:space="preserve">mujeres </t>
    </r>
    <r>
      <rPr>
        <sz val="72"/>
        <rFont val="Arial"/>
        <family val="2"/>
      </rPr>
      <t xml:space="preserve">representan el </t>
    </r>
    <r>
      <rPr>
        <b/>
        <sz val="72"/>
        <rFont val="Arial"/>
        <family val="2"/>
      </rPr>
      <t>51.8% (61,346)</t>
    </r>
    <r>
      <rPr>
        <sz val="72"/>
        <rFont val="Arial"/>
        <family val="2"/>
      </rPr>
      <t xml:space="preserve"> de los afiliados, superando ligeramente a los </t>
    </r>
    <r>
      <rPr>
        <b/>
        <sz val="72"/>
        <rFont val="Arial"/>
        <family val="2"/>
      </rPr>
      <t>hombres con 48.3% (57,042)</t>
    </r>
    <r>
      <rPr>
        <sz val="72"/>
        <rFont val="Arial"/>
        <family val="2"/>
      </rPr>
      <t>. Esta diferencia se acentúa en los grupos de edad más avanzados, especialmente entre los 65 y 79 años, donde las mujeres presentan una mayor proporción de afiliación, lo que está asociado a su mayor esperanza de vida y a la feminización del envejecimiento. En cambio, l</t>
    </r>
    <r>
      <rPr>
        <b/>
        <sz val="72"/>
        <rFont val="Arial"/>
        <family val="2"/>
      </rPr>
      <t>os hombres</t>
    </r>
    <r>
      <rPr>
        <sz val="72"/>
        <rFont val="Arial"/>
        <family val="2"/>
      </rPr>
      <t xml:space="preserve"> predominan en los grupos de 55 a 64 años, reflejando el momento de transición hacia la jubilación. En conjunto, los datos confirman que el SFS para pensionados cumple una función esencial en la protección social de los adultos mayores, garantizando equidad de género y cobertura efectiva en las etapas más vulnerables del ciclo de vida.</t>
    </r>
  </si>
  <si>
    <t>La distribución de la afiliación al Seguro Familiar de Salud (SFS) en los Regímenes Especiales de Salud para Pensionados al mes de octubre de 2025 refleja una marcada concentración en el sector público, que agrupa 114,071 afiliados, equivalente al 96.4% del total. Esto evidencia que la gran mayoría de los pensionados y jubilados cubiertos por estos planes pertenecen a instituciones del Estado, coherente con la naturaleza de los decretos y resoluciones que sustentan estos regímenes especiales. En contraste, las ARS privadas apenas representan el 0.4% de la afiliación, lo que muestra una participación marginal en este segmento del sistema.
Por su parte, las ARS de autogestión concentran 3,854 afiliados (3.3%), principalmente vinculadas a instituciones públicas con estructuras propias de administración del riesgo en salud. Este patrón reafirma el carácter predominantemente estatal del aseguramiento en salud para los pensionados, en consonancia con el principio de solidaridad y protección social del Sistema Dominicano de Seguridad Social. No obstante, la baja participación del sector privado y de autogestión sugiere una oportunidad para diversificar la gestión de estos planes, garantizando eficiencia administrativa y fortaleciendo la calidad de los servicios ofrecidos a esta población.</t>
  </si>
  <si>
    <r>
      <t xml:space="preserve">El comportamiento de los </t>
    </r>
    <r>
      <rPr>
        <b/>
        <sz val="15"/>
        <color theme="1"/>
        <rFont val="Arial"/>
        <family val="2"/>
      </rPr>
      <t xml:space="preserve">Planes Especiales de Salud para pensionados y jubilados </t>
    </r>
    <r>
      <rPr>
        <sz val="15"/>
        <color theme="1"/>
        <rFont val="Arial"/>
        <family val="2"/>
      </rPr>
      <t>muestra un crecimiento sostenido en la afiliación al Seguro Familiar de Salud (SFS) entre 2009 a octubre de 2025, impulsado por la expansión institucional del programa. En sus inicios, la cobertura estaba limitada al Ministerio de Hacienda y economía mediante el Decreto 342-09, con apenas 18,748 afiliados en 2009. A partir de 2017, se evidencia un punto de inflexión con la incorporación de nuevos sectores: Salud (Decreto 371-16), Fuerzas Armadas (Decreto 159-17) y Policía Nacional (Resolución SISALRIL No. 207-2016), lo que elevó significativamente el número de beneficiarios y consolidó el carácter inclusivo del sistema.
Entre 2017 a octubre de 2025, el total de planes creció de 72,326 a 118,338, lo que representa un incremento del 64% en ocho años. El Ministerio de Hacienda y economía mantiene la mayor proporción de afiliados (42,191 a octubre 2025), aunque muestra una transición entre los decretos 342-09 y 18-19, reflejando una reestructuración administrativa de los planes. Por su parte, las Fuerzas Armadas y la Policía Nacional experimentan un aumento constante, alcanzando 31,924 y 33,913 afiliados respectivamente, mientras el Sector Salud registra 5,449. Este comportamiento evidencia una política de ampliación gradual del aseguramiento en salud para los pensionados del Estado, fortaleciendo la protección social y garantizando la continuidad de la cobertura médica.</t>
    </r>
  </si>
  <si>
    <t>Entre diciembre de 2008 a octubre de 2025, la afiliación al SVDS ha mostrado un crecimiento sostenido tanto en cotizantes como en afiliados totales. Los cotizantes pasaron de 929,743 en 2008 a 2,281,237 en octubre de 2025, mientras que los afiliados aumentaron de 1,983,720 a 5,536,809 en el mismo período. Este crecimiento refleja la expansión del sistema previsional y la incorporación progresiva de trabajadores al Régimen Contributivo, mostrando que más personas forman parte formalmente del sistema de pensiones y seguridad social en el país.
Sin embargo, la densidad de cotización, es decir, la proporción de afiliados que efectivamente realizan aportes, ha mostrado una tendencia a la baja. De un 50.97% en 2009, la densidad descendió a 41.2% en octubre 2025, con caídas más pronunciadas a partir de 2019 y especialmente en 2020, probablemente asociadas a la pandemia y a la intermitencia en el empleo formal. Esto indica que, aunque la cobertura del SVDS se ha ampliado, persisten retos importantes relacionados con la continuidad de las cotizaciones, un factor crítico para garantizar la sostenibilidad y suficiencia de las pensiones a largo plazo.</t>
  </si>
  <si>
    <t>Entre 2008 y octubre de 2025, el número de trabajadores cotizantes al SVDS ha mostrado un crecimiento importante, pasando de 929,743 en 2008 a 2,281,237 en octubre de 2025, mientras que la población ocupada formal aumentó de 1,566,047 a 2,517,565, en el mismo período. Este incremento refleja tanto la expansión del sistema previsional como la gradual formalización del empleo en el país, evidenciando que cada vez más trabajadores están integrados al Régimen Contributivo de pensiones y Seguridad Social.
El porcentaje de cotizantes sobre la población ocupada formal evidencia un notable fortalecimiento de la cobertura a lo largo de los años, pasando de 59.37% en 2008 a un máximo de 90.84% en 2021, aunque con ligeras variaciones posteriores, situándose en 90.61% a octubre de 2025. Este comportamiento muestra que la mayoría de los trabajadores formales contribuyen efectivamente al SVDS, lo que favorece la sostenibilidad del sistema de pensiones. Las variaciones recientes reflejan el impacto de factores externos, como la pandemia y cambios en la dinámica del empleo formal, subrayando la necesidad de mantener políticas que garanticen la continuidad y estabilidad de las cotizaciones.</t>
  </si>
  <si>
    <t>La distribución de los cotizantes al SVDS revela una concentración en la población en edad laboral media, con un 30.0% de los cotizantes entre 25 y 34 años y un 11.1% entre 20 y 24 años y un 13.3% entre  35 a 39 años, lo que indica que la base contributiva del sistema está compuesta mayoritariamente por trabajadores jóvenes y adultos en pleno desarrollo de su carrera profesional. Este grupo es crucial para la sostenibilidad del sistema de pensiones, ya que sus aportes representan la principal fuente de financiamiento de las prestaciones actuales y futuras, al tiempo que aseguran la capacidad de generar reservas que soporten el retiro de los afiliados más antiguos. Además, la concentración en estas edades refleja la integración de los trabajadores al empleo formal, pues son los que más probabilidades tienen de mantenerse activos y con cotizaciones regulares, lo que fortalece la estabilidad del SVDS.
Por otro lado, los cotizantes en edad cercana al retiro (50 años o más) representan un 23% del total, mientras que los menores de 20 años apenas constituyen el 1.6% de la población cotizante. Esto evidencia que el sistema depende de la incorporación temprana de los trabajadores al RC y de la continuidad de sus aportes a lo largo de su vida laboral. La proporción de cotizantes mayores resalta la importancia de políticas que promuevan la permanencia en el empleo formal hasta la edad de retiro y la suficiencia de los aportes acumulados para garantizar pensiones adecuadas. La estructura por edad refleja un equilibrio crítico entre la base joven-adulta que financia el sistema y la población cercana a jubilarse que será beneficiaria, mostrando la necesidad de estrategias de inclusión laboral y educación previsional que aseguren la cobertura y sostenibilidad del SVDS en el largo plazo.</t>
  </si>
  <si>
    <t>La mayor parte de los cotizantes al SVDS se concentra en los niveles salariales bajos, siendo que 38.1% cotiza con 0 a 1 salario mínimo y 39.1% con 1 a 2 salarios mínimos, lo que indica que casi 8 de cada 10 trabajadores aportan con montos relativamente bajos. Esta concentración refleja la composición del mercado laboral formal, donde predomina la contratación de trabajadores con remuneraciones cercanas al salario mínimo, y evidencia la importancia del SVDS como instrumento de protección social para la mayoría de los empleados de menores ingresos.
Por otro lado, solo un pequeño porcentaje de cotizantes se encuentra en los niveles salariales más altos: 0.4% con 15 o más salarios mínimos y apenas 1.6% entre 6 y 10 salarios mínimos. Esto demuestra una distribución altamente concentrada en la base de la pirámide salarial, con implicaciones importantes para la suficiencia de los aportes y la sostenibilidad del sistema, ya que los montos mayores aportan proporcionalmente menos al total de cotizaciones.  La estructura salarial de los cotizantes resalta tanto la vulnerabilidad de la mayoría de los trabajadores como la necesidad de políticas que fortalezcan la cobertura y los beneficios del SVDS para los niveles de ingresos más bajos.</t>
  </si>
  <si>
    <t>Entre diciembre de 2008 y octubre de 2025, tanto los afiliados masculinos como femeninos al SVDS han mostrado un crecimiento sostenido. Los afiliados masculinos pasaron de 1,165,631 en 2008 a 3,004,839 en octubre de 2025, mientras que los femeninos aumentaron de 818,089 a 2,531,970 en el mismo período. Esto refleja un incremento sostenido de la cobertura del sistema de pensiones para ambos sexos, destacando que la brecha de género en afiliación se ha ido reduciendo con el tiempo, aunque los hombres continúan representando una proporción ligeramente mayor del total de afiliados.
En cuanto a los cotizantes, también se observa un aumento progresivo, aunque con fluctuaciones relacionadas con eventos externos como la pandemia. Los cotizantes masculinos pasaron de 634,008 en 2008 a 1,167,234 en octubre de 2025, y las cotizantes femeninas de 484,285 a 1,114,003. La proporción de cotizantes respecto a los afiliados muestra que, si bien la mayoría de los afiliados efectivamente contribuyen, la densidad de cotización presenta variaciones en algunos años, lo que subraya la importancia de políticas que incentiven la continuidad de las aportaciones y la inclusión de todos los trabajadores formales, independientemente de su sexo.</t>
  </si>
  <si>
    <t>Entre diciembre de 2010 a octubre de 2025, los traspasos totales en el SVDS han mostrado una tendencia creciente, pasando de 10,644 casos en 2010 a 84,402 en octubre 2025 con un total acumulado de 812,215 traspasos. Se observan variaciones significativas en algunos años, como la caída a 23,483 en 2020, probablemente por el impacto de la pandemia en el empleo formal, seguida de una recuperación en 2021–2024. Este comportamiento refleja la movilidad laboral de los trabajadores dentro del sistema, la búsqueda de mejores condiciones y la importancia de mantener un régimen ágil que permita traspasos sin afectar la continuidad de los derechos previsionales.</t>
  </si>
  <si>
    <t xml:space="preserve">Entre diciembre de 2010 a octubre de 2025, los traspasos recibidos por las AFP muestran un crecimiento sostenido, con algunos altibajos asociados a la dinámica del mercado y factores externos. Los traspasos totales a AFP pasaron de 3,219 casos en 2010 a 78,702 en octubre de 2025, concentrándose principalmente en las AFP más grandes como Crecer, Popular y Atlántico, lo que refleja tanto la movilidad de los afiliados como la preferencia por administradoras con mayor participación en el mercado. El período 2014–2019 destaca por incrementos significativos, superando los 80,000 traspasos anuales en algunos años, mientras que 2020 muestra una caída notable debido al impacto de la pandemia sobre la formalidad laboral y la actividad económica.
En cuanto a los planes de reparto, los traspasos también han mostrado un comportamiento creciente, aunque representan un porcentaje menor del total. Los planes del Ministerio de Hacienda y economía, Banco Central, Banco de Reservas e INABIMA acumulan 97,235 traspasos en el período, con incrementos destacados en 2022–2024, principalmente por la migración de afiliados de sistemas antiguos hacia los planes actuales.  </t>
  </si>
  <si>
    <t xml:space="preserve">Fondos recibidos por el IDOPPRIL, segun resolucion del CNSS No. 619-08 de fecha 28 agosto de 2025 para proteccion salud de las personas. </t>
  </si>
  <si>
    <t>Aportes del Gob.
Según Presupuesto       (SFS RS)</t>
  </si>
  <si>
    <t xml:space="preserve">A octubre 2025, el sector privado, que aportó en promedio el 62.5% del total recaudado, y por el sector público, con una participación promedio del 37.5%. Este crecimiento refleja la ampliación de la base contributiva y el fortalecimiento del sistema, especialmente entre 2021 y 2024, donde el recaudo aumentó más del 50% en solo tres años.
En cuanto a los aportes extraordinarios de las personas físicas (PE), aunque representan una proporción mínima del total (menos del 0.01%), reflejan esfuerzos individuales adicionales de contribución iniciados a partir de 2021. El comportamiento general de las cifras muestra un sistema dinámico, con picos de recaudación asociados a la recuperación económica postpandemia y la formalización laboral.  </t>
  </si>
  <si>
    <r>
      <t>Entre los años 2015 a octubre de 2025, el Sistema Dominicano de Seguridad Social (SDSS) ha mostrado un crecimiento sostenido en sus ingresos, impulsado principalmente por el aumento del Recaudo del Régimen Contributivo (RC), que representa aproximadamente el 89% del total, y por los mayores aportes del Gobierno tanto al Régimen Subsidiado como los aportes del gobierno centrla para los pensionados. Los ingresos pasaron de RD$86,853.7 millones en 2015 a RD$216,462.05 millones en octubre de 2025, reflejando un incremento acumulado de más del 90%.  
En cuanto a los egresos/pagos, estos evolucionaron de RD$85,765.6 millones en 2015 a RD$207,433.6 millones en 2025, mostrando un crecimiento similar al de los ingresos. Los pagos del RC son el principal componente del gasto, seguidos por los pagos a SENASA y los destinados a salud de los pensionados, que han aumentado de forma constante.  En general, los ingresos y egresos mantienen una relación equilibrada, aunque con márgenes cada vez más estrechos en años recientes, lo que refleja un sistema financieramente estable pero con desafíos futuros en sostenibilidad, dada la creciente demanda de servicios y el aumento de las obligaciones en salud y pensiones.</t>
    </r>
    <r>
      <rPr>
        <b/>
        <sz val="11"/>
        <color indexed="8"/>
        <rFont val="Calibri"/>
        <family val="2"/>
      </rPr>
      <t/>
    </r>
  </si>
  <si>
    <t xml:space="preserve"> Entre los años 2015 a octubre de 2025, el Sistema Dominicano de Seguridad Social (SDSS) ha mostrado un crecimiento sostenido en sus ingresos, impulsado principalmente por el aumento del Recaudo del Régimen Contributivo (RC), que representa más del 90% del total, y por los mayores aportes del Gobierno tanto al Régimen Subsidiado como los aportes del gobierno centrla para los pensionados. Los ingresos pasaron de RD$86,853.7 millones en 2015 a RD$ 216,462.05 millones en octubre de 2025, reflejando un incremento acumulado de más del 90% (gráfico No.30).
En cuanto a los egresos, estos evolucionaron de RD$85,765.6 millones en 2015 a RD$ 207,433.6 millones en 2025, mostrando un crecimiento similar al de los ingresos. Los pagos del RC son el principal componente del gasto, seguidos por los pagos a SENASA y los destinados a salud de los pensionados, que han aumentado de forma constante.  En general, los ingresos y egresos mantienen una relación equilibrada, aunque con márgenes cada vez más estrechos en años recientes, lo que refleja un sistema financieramente estable pero con desafíos futuros en sostenibilidad, dada la creciente demanda de servicios y el aumento de las obligaciones en salud y pensiones (gráfico No.30).
A octubre 2025, el sector privado, que aportó en promedio el 62.5% del total recaudado, y por el sector público, con una participación promedio del 37.5%. Este crecimiento refleja la ampliación de la base contributiva y el fortalecimiento del sistema, especialmente entre 2021 y 2024, donde el recaudo aumentó más del 50% en solo tres años.
En cuanto a los aportes extraordinarios de las personas físicas (PE), aunque representan una proporción mínima del total (menos del 0.01%), reflejan esfuerzos individuales adicionales de contribución iniciados a partir de 2021. El comportamiento general de las cifras muestra un sistema dinámico, con picos de recaudación asociados a la recuperación económica postpandemia y la formalización laboral.  
</t>
  </si>
  <si>
    <t>Ene-Oct.25</t>
  </si>
  <si>
    <t>El Seguro Familiar de Salud (SFS) del Régimen Contributivo (RC) alcanzaró un total de RD$190,951.65 millones, evidenciando la magnitud de los recursos destinados al financiamiento de los servicios de salud, subsidios y gestión del sistema. El principal componente corresponde al Cuidado de la Salud, con RD$177,481.89 millones, lo que representa más del 93% del total desembolsado, reafirmando el peso predominante de los gastos médicos y asistenciales dentro del RC.
El Fondo Nacional de Atención Médica por Accidentes de Tránsito (FONAMAT) acumuló RD$3,391.78 millones, mientras que los subsidios (por maternidad, lactancia y enfermedad común) sumaron RD$8,812,45 millones, reflejando el compromiso del sistema con la protección social y el apoyo económico a los trabajadores ante situaciones temporales de incapacidad. Mientras que la Comisión de la SISALRIL, con RD$1,265.52 millones, representa los costos de regulación, supervisión y administración del sistema. Las cifras muestran un crecimiento sostenido y balanceado del gasto en salud, en línea con la expansión de la cobertura y la consolidación del Seguro Familiar de Salud como pilar fundamental del Sistema Dominicano de Seguridad Social.</t>
  </si>
  <si>
    <t>Entre los años 2022 a octubre de 2025, los fondos pagados a las Administradoras de Riesgos de Salud (ARS) del Régimen Contributivo (RC) del Seguro Familiar de Salud (SFS) ascendieron a un total de RD$347,175.06 millones, reflejando la magnitud de los recursos canalizados para garantizar la cobertura médica de los trabajadores formales.  Las ARS SENASA RC y Primera ARS de Humano concentran la mayor proporción de estos recursos, con RD$210,242.62 millones (60.6%), consolidándose como los principales actores del sistema.  
Durante el período enero–octubre de 2025, el monto desembolsado alcanzó RD$83,252.92 millones, lo que representa un ritmo de ejecución sostenido frente al total de años anteriores. Las demás ARS privadas mantienen participaciones menores, destacando MAPFRE Salud ARS (11.2% del total general) y Universal (6.0%). La ARS de menor tamaño como ARS Plan Salud, Amor y Paz o Grupo Médico Asociado registran montos inferiores al 1% del total. La distribución evidencia una alta concentración del mercado en pocas administradoras, aunque con una expansión gradual en la cobertura y flujo de recursos hacia las demás entidades, reflejando la consolidación y madurez del Régimen Contributivo dentro del Sistema Dominicano de Seguridad Social.</t>
  </si>
  <si>
    <t xml:space="preserve">A octubre 2025 la distribución de las inversiones financieras de la Cuenta Cuidado de la Salud refleja una estrategia conservadora y orientada a la seguridad, con una clara concentración en instrumentos de bajo riesgo. Los Certificados Financieros representan la mayor proporción del total invertido, con RD$3,564.22 millones, equivalentes al 57.37% del portafolio, lo que evidencia una preferencia por instrumentos estables y de rendimiento predecible. En segundo lugar, los Títulos Desmaterializados (REPO) suman RD$1,987.19 millones (31.99%), lo que sugiere una gestión activa de liquidez en instrumentos de corto plazo que permiten mantener la disponibilidad de recursos sin comprometer la rentabilidad.  Por su parte, las inversiones en Fideicomisos de Administración, Fuente de Pago, Garantía e Inversión CIIC alcanzan RD$455.00 millones, que equivalen al 7.32% del total, reflejando una apuesta moderada hacia esquemas de inversión estructurados y diversificados. </t>
  </si>
  <si>
    <t xml:space="preserve">La distribución de las inversiones del Seguro Familiar de Salud (SFS) y del Seguro de Vejez, Discapacidad y Sobrevivencia (SVDS) del Régimen Contributivo (RC) muestra una estructura diversificada, aunque concentrada en dos cuentas principales. La Cuenta Personal No Individualizable concentra la mayor proporción, con RD$4,653.18 millones, equivalente al 39.73% del total invertido, lo que refleja su relevancia en la gestión de los recursos financieros del sistema. La Cuenta Cuidado de la Salud representa el 53.04% (RD$6,213.54 millones), evidenciando la prioridad asignada a la sostenibilidad del financiamiento de las prestaciones médicas y la atención sanitaria.
Las demás cuentas presentan participaciones menores, destacando el Seguro de Vida No Individualizable con 4.18%, seguido de los Aportes Voluntarios (1.87%) y la Comisión AFP No Individualizable (1.18%) millones invertidos.  </t>
  </si>
  <si>
    <t xml:space="preserve">Entre 2015  a octubre  de 2025, los aportes del Gobierno al Sistema Dominicano de Seguridad Social (SDSS) reflejan una tendencia de crecimiento y una estrecha correspondencia con los pagos realizados al SENASA. Durante este período, los aportes presupuestados acumularon RD$143,327.99 millones, mientras que los pagos efectivos al SENASA alcanzaron RD$148,976.52 millones, mostrando una ejecución superior al 100% del monto planificado siendo estos cubiertos por los aportes extraordinarios que realiza el estado. Este comportamiento evidencia el compromiso estatal con la cobertura y sostenibilidad del Régimen Subsidiado, especialmente en los años de expansión de la cobertura universal en salud.
A partir de 2020 se observa un incremento significativo en los aportes y pagos, impulsado por la pandemia y las políticas de ampliación del acceso a servicios médicos. En particular, los años 2021 y 2022 registraron los niveles más altos, con aportes superiores a los RD$16 mil millones anuales. </t>
  </si>
  <si>
    <t>Durante el período analizado, los pagos a pensionados han mostrado una tendencia general de crecimiento significativo. En 2015, el monto total pagado fue de aproximadamente 335.7 millones, mientras que para el año 2024 se alcanzó un pico de más de 2,068 millones, representando un aumento considerable en menos de una década.  Se observa un crecimiento especialmente marcado a partir de 2018, con incrementos anuales notables que reflejan posiblemente ajustes en las pensiones o un aumento en la cantidad de pensionados. Aunque en 2021 hubo una ligera disminución respecto al año anterior, la tendencia al alza se reanudó con fuerza en 2022 y 2023.
De enero-octubre de 2025, el pago acumulado es de aproximadamente 781.988 millones, lo que sugiere que el total anual para 2025 podría superar con facilidad los años anteriores si la tendencia continúa.  En mas de 10 años, se han desembolsado casi 11 mil millones en pagos a pensionados, lo que evidencia la importancia de este gasto para el presupuesto destinado a los Regímenes Especial de Pensionados.</t>
  </si>
  <si>
    <t>La dispersión histórica del SVDS ha mostrado un crecimiento constante y significativo a lo largo de los últimos diez años. Partiendo de RD$38,018.2 millones en 2015, los montos dispersados han aumentado progresivamente, alcanzando casi RD$100 mil millones en 2024. Este crecimiento refleja tanto el incremento en la cantidad de beneficiarios como el ajuste en los montos de pensiones y prestaciones, evidenciando la ampliación y fortalecimiento del SDSS.  A octubre 2025, la dispersión acumulada ya supera los RD$90,213.92 millones, lo que indica que el total anual probablemente superará el récord del año anterior si la tendencia se mantiene. En estos años, el monto total dispersado asciende a más de RD$723,333.35 millones, demostrando la relevancia financiera del SVDS como componente clave en la protección social y en la sostenibilidad del Régimen Contributivo.</t>
  </si>
  <si>
    <t xml:space="preserve">Entre 2022 a octubre de 2025, el Seguro de Vejez, Discapacidad y Sobrevivencia (SVDS) realizó pagos acumulados por aproximadamente RD$359,241.37 millones, destacándose la Cuenta de Capitalización Individual (CCI) que concentró más del 80% del total con RD$291,804.56 millones desembolsados. Este dato refleja la importancia del esquema de capitalización como base del sistema, mientras que el Sistema de Reparto y el Seguro de Vida aportaron montos relevantes de RD$12,957.44 millones y RD$30,253.66 millones respectivamente, complementando la protección financiera para los afiliados y sus beneficiarios.  Además, se registraron pagos por RD$1,300.57 millones en el Autoseguro IDSS y cerca de RD$4,670.79 millones en comisiones para la administración del sistema, incluyendo la Comisión AFP y SIPEN. Los Fondos de Solidaridad Social sumaron RD$13,768.04 millones, mientras que las operaciones de la TSS y DIDA aportaron montos adicionales para garantizar la operatividad y regulación del sistema. </t>
  </si>
  <si>
    <t>Ene.-  Oct.2025</t>
  </si>
  <si>
    <t>Período:  Diciembre 2022 - Octubre 2025</t>
  </si>
  <si>
    <t>Entre 2022 a octubre de 2025, los pagos totales a las entidades del SVDS alcanzaron aproximadamente RD$359,241.38 millones, reflejando la distribución financiera dentro del Régimen Contributivo. Las AFP (Administradoras de Fondos de Pensiones) dominan el reparto de estos recursos, destacándose AFP Popular con RD$94,994.08 millones, seguida por Scotia Crecer AFP con RD$67,481.81 millones, AFP Siembra con RD$59,237.16 millones, y AFP Reservas con RD$56,957.86 millones. Además, el Fondo INABIMA recibió RD$48,060.95 millones, mostrando la diversidad de actores dentro del sistema de pensiones dominicano.
Asimismo, otras entidades y fondos complementarios, como el Ministerio de Hacienda, SIPEN, fondos BR y BC, así como el Autoseguro IDSS y diversas comisiones como TSS y DIDA, gestionaron montos menores pero significativos que contribuyen al funcionamiento integral del sistema. Estos pagos aseguran la operatividad y regulación del SVDS, garantizando la protección social a través de un sistema estructurado y bien distribuido financieramente, con una sólida base de aportes y desembolsos para pensiones, discapacidad y sobrevivencia.</t>
  </si>
  <si>
    <t>El patrimonio de los fondos de pensiones en República Dominicana ha mostrado un crecimiento sostenido y robusto desde 2018, pasando de RD$599,976.13 millones a más de RD$1,555,046.19 millones a octubre de 2025. El patrimonio de los fondos ha representado un porcentaje cada vez mayor respecto al Producto Interno Bruto (PIB) nacional, aumentando aproximadamente de un 14.3% en 2018 aproximadamente a un 21% en octubre de 2025. Esta tendencia indica que el sistema de pensiones está adquiriendo mayor relevancia económica en el país, convirtiéndose en un componente clave de la economía nacional y un vehículo importante para la inversión y el desarrollo. La creciente proporción del patrimonio respecto al PIB también sugiere una mayor capacidad del sistema para garantizar el pago futuro de pensiones y beneficios sociales.</t>
  </si>
  <si>
    <t>El patrimonio total de los fondos de pensiones en República Dominicana alcanzó RD$1,555,046.2 millones al mes de octubre de 2025, distribuido principalmente entre diferentes componentes del sistema. La mayor proporción corresponde a las Cuentas de Capitalización Individual (CCI), que representan el 79.58% del patrimonio con RD$1,237,490.3 millones, reflejando el peso preponderante del esquema individual en el sistema contributivo.
Le sigue el Fondo de Solidaridad Social, con un 5.9% equivalente a RD$91,282.1 millones, y los Fondos de Reparto Individualizado, que concentran el 3.36% del total con RD$51,873.9 millones. Los Fondos Complementarios tienen una participación marginal, cercana al 0.08%, mientras que el INABIMA (Instituto Nacional de Bienestar Magisterial) representa una porción significativa del patrimonio, con un 11.14%, equivalente a RD$173,191.2 millones.</t>
  </si>
  <si>
    <t>ScotiaBank</t>
  </si>
  <si>
    <t>Asociación La Vega Real de Ahorros y Préstamos</t>
  </si>
  <si>
    <t>Banco de Ahorro y Crédito Fondesa</t>
  </si>
  <si>
    <t>Parallax Valores Puesto de Bolsa</t>
  </si>
  <si>
    <t>Fideicomiso de Oferta Pública de Valores Larimar</t>
  </si>
  <si>
    <t xml:space="preserve">La rentabilidad nominal promedio de los fondos de pensiones ha mostrado fluctuaciones a lo largo de los años, con promedios anuales que varían entre un máximo cercano al 14.5% en 2012 y un mínimo alrededor del 5.5% en 2022. En general, la Cuenta de Capitalización Individual (CCI) y el promedio del sistema presentan valores muy cercanos, con la CCI alcanzando un rendimiento promedio de 9.44% y el del sistema con un 9.85% hasta octubre de 2025. Este comportamiento refleja la capacidad del sistema para generar rendimientos atractivos en el contexto económico dominicano, a pesar de algunas caídas significativas, especialmente durante años con condiciones económicas más desafiantes.
 </t>
  </si>
  <si>
    <t>La rentabilidad nominal promedio de los fondos de pensiones ha oscilado entre un máximo de 14.54% en 2012 y un mínimo de 5.52% en 2022, reflejando la volatilidad del entorno económico y financiero. Durante la mayor parte del periodo, esta rentabilidad nominal superó la inflación acumulada, permitiendo que los fondos crecieran en términos reales y protegiendo el poder adquisitivo de los afiliados. No obstante, en 2022 se observó una rentabilidad nominal significativamente baja (5.52%) combinada con una alta inflación (7.83%), lo que resultó en una rentabilidad real negativa de -2.31%, el único año con pérdida en términos reales.
A pesar de esta excepción, los años posteriores muestran una recuperación gradual, con rentabilidades nominales entre 8.90% y 10.00% y tasas de inflación más moderadas, lo que se traduce en rentabilidades reales positivas superiores al 5% para 2023, 2024  y octubre de 2025. Esto evidencia la capacidad del sistema para generar rendimientos reales positivos que aseguran la sostenibilidad y crecimiento de los recursos acumulados, garantizando la protección del poder adquisitivo y el futuro financiero de los afiliados al Régimen Contributivo.</t>
  </si>
  <si>
    <t xml:space="preserve">Otros </t>
  </si>
  <si>
    <t>Seguro de Vejez, Discapacidad y Sobrevivencia (SVDS)
Composición de la Cartera de Inversiones de los Fondos de Pensiones por Emisor (RD$)</t>
  </si>
  <si>
    <t>A Septiembre 2025</t>
  </si>
  <si>
    <t>Fuente: Sipen. Boletin 89</t>
  </si>
  <si>
    <t>A Septiembre 2025, la cartera de inversiones de los fondos de pensiones del Seguro de Vejez, Discapacidad y Sobrevivencia (SVDS) presenta una distribución diversificada, con un patrimonio total de aproximadamente RD$1,362,773.77 millones. El principal destino de estas inversiones es el Ministerio de Hacienda y Economía, que concentra casi la mitad del portafolio (58.96%), reflejando una fuerte apuesta por la seguridad y estabilidad de los instrumentos públicos. Le sigue el Banco Central de la República Dominicana, con una participación del 7.84%, complementando la inversión en activos de alta liquidez y bajo riesgo.  El restante 25.64% están distribuida entre diferentes entidades financieras y sectores.</t>
  </si>
  <si>
    <t xml:space="preserve">El Seguro de Vejez, Discapacidad y Sobrevivencia (SVDS) se financia a través de los aportes de trabajadores asalariados y empleadores, distribuidos en cinco cuentas principales: Cuenta de Capitalización Individual (CCI), Cuenta de Reparto, Cuenta Seguro de Vida, Cuenta Comisión AFP, Cuenta Comisión Superintendencia de Pensiones (SIPEN) y Cuenta Fondo de Solidaridad Social (FSS). Este esquema permite un manejo diversificado y ordenado de los recursos, garantizando la protección social de los afiliados y la sostenibilidad financiera del RC.
La dispersión histórica del Seguro de Vejez, Discapacidad y Sobrevivencia (SVDS) evidencia un crecimiento sólido y sostenido durante la última década. Desde los RD$38,018.2 millones registrados en 2015, los montos desembolsados han aumentado de manera progresiva hasta acercarse a los RD$100 mil millones en 2024. Este comportamiento refleja tanto el incremento en la cantidad de beneficiarios como los ajustes en los montos de las pensiones y otras prestaciones, lo que se traduce en una expansión continua del sistema y en el fortalecimiento del componente previsional del SDSS. 
A octubre de 2025, la dispersión acumulada asciende a RD$90,213.92 millones, proyectándose que el cierre de año supere el récord alcanzado en 2024. En total, entre 2015 a octubre de 2025, se han dispersado más de RD$723,333.35 millones, evidencia del peso financiero y social del SVDS dentro del Régimen Contributivo (gráfico No.38).
Entre 2022 a septiembre de 2025, el SVDS registró pagos acumulados por aproximadamente RD$359,241.37 millones, destacándose la Cuenta de Capitalización Individual (CCI) como pilar fundamental del sistema, al concentrar más del 80% del total desembolsado (RD$291,804.56 millones). 
El Sistema de Reparto y el Seguro de Vida aportaron montos relevantes de RD$12,957.44 millones y RD$30,253.66 millones respectivamente, complementando la protección financiera para los afiliados y sus beneficiarios.  Además, se registraron pagos por RD$1,300.57 millones en el Autoseguro IDSS y cerca de RD$4,670.79 millones en comisiones para la administración del sistema, incluyendo la Comisión AFP y SIPEN. Los Fondos de Solidaridad Social sumaron RD$13,768.04 millones, mientras que las operaciones de la TSS y DIDA aportaron montos adicionales para garantizar la operatividad y regulación del sistema (gráfico No.39).
En este mismo período (2022 - octubre 2025), los pagos a las entidades administradoras y relacionadas con el SVDS de las AFP concentran la mayor proporción de estos recursos, lideradas por AFP Popular con  RD$94,994.08 millones, seguida por Scotia Crecer AFP con RD$67,481.81 millones, AFP Siembra con RD$59,237.16 millones, y AFP Reservas con RD$56,957.86 millones. Además, el Fondo INABIMA recibió RD$48,060.95 millones, consolidándose como un actor relevante dentro del sistema previsional. Otros montos fueron canalizados a entidades como el Ministerio de Hacienda y Economía, SIPEN, los fondos BR y BC, el Autoseguro IDSS y diversas comisiones institucionales, garantizando la operatividad, supervisión y soporte administrativo del sistema (gráfico No.40).
El patrimonio de los fondos de pensiones en República Dominicana ha mostrado un crecimiento sostenido y robusto desde 2018, pasando de RD$599,976.13 millones a más de RD$1,555,046.19 millones a octubre de 2025. El patrimonio de los fondos ha representado un porcentaje cada vez mayor respecto al Producto Interno Bruto (PIB) nacional, aumentando aproximadamente de un 14.3% en 2018 aproximadamente a un 21% en octubre de 2025. Esta tendencia indica que el sistema de pensiones está adquiriendo mayor relevancia económica en el país, convirtiéndose en un componente clave de la economía nacional y un vehículo importante para la inversión y el desarrollo. La creciente proporción del patrimonio respecto al PIB también sugiere una mayor capacidad del sistema para garantizar el pago futuro de pensiones y beneficios sociales (gráfico No.41).
La Cuenta de Capitalización Individual (CCI) continúa siendo el principal componente, representando el 79.58% del total con RD$1,237,490.33 millones. Le siguen el Fondo de Solidaridad Social con 5.87% (RD$91,282.08 millones), los Fondos de Reparto Individualizado con 3.34% (RD$51,873.88 millones) y fondos complementarios con una participación marginal cercana al 0.08%. El INABIMA aporta una proporción significativa con un 11.14% del total (RD$173,191.16 millones), reflejando su importancia dentro del subsistema magisterial (gráfico No.42).
A Septiembre 2025, la cartera de inversiones de los fondos de pensiones del Seguro de Vejez, Discapacidad y Sobrevivencia (SVDS) presenta una distribución diversificada, con un patrimonio total de aproximadamente RD$1,362,773.77 millones. El principal destino de estas inversiones es el Ministerio de Hacienda y Economía, que concentra casi la mitad del portafolio (58.96%), reflejando una fuerte apuesta por la seguridad y estabilidad de los instrumentos públicos. Le sigue el Banco Central de la República Dominicana, con una participación del 7.84%, complementando la inversión en activos de alta liquidez y bajo riesgo.  El restante 25.64% están distribuida entre diferentes entidades financieras y sectores (gráfico No.43).
La rentabilidad nominal promedio de los fondos de pensiones ha mostrado fluctuaciones a lo largo de los años, con promedios anuales que varían entre un máximo cercano al 14.5% en 2012 y un mínimo alrededor del 5.5% en 2022. En general, la Cuenta de Capitalización Individual (CCI) y el promedio del sistema presentan valores muy cercanos, con la CCI alcanzando un rendimiento promedio de 9.44% y el del sistema con un 9.85% hasta octubre de 2025. Este comportamiento refleja la capacidad del sistema para generar rendimientos atractivos en el contexto económico dominicano, a pesar de algunas caídas significativas, especialmente durante años con condiciones económicas más desafiantes.
 La rentabilidad nominal promedio de los fondos de pensiones ha oscilado entre un máximo de 14.54% en 2012 y un mínimo de 5.52% en 2022, reflejando la volatilidad del entorno económico y financiero. Durante la mayor parte del periodo, esta rentabilidad nominal superó la inflación acumulada, permitiendo que los fondos crecieran en términos reales y protegiendo el poder adquisitivo de los afiliados. No obstante, en 2022 se observó una rentabilidad nominal significativamente baja (5.52%) combinada con una alta inflación (7.83%), lo que resultó en una rentabilidad real negativa de -2.31%, el único año con pérdida en términos reales.
A pesar de esta excepción, los años posteriores muestran una recuperación gradual, con rentabilidades nominales entre 8.90% y 10.00% y tasas de inflación más moderadas, lo que se traduce en rentabilidades reales positivas superiores al 5% para 2023, 2024  y octubre de 2025. Esto evidencia la capacidad del sistema para generar rendimientos reales positivos que aseguran la sostenibilidad y crecimiento de los recursos acumulados, garantizando la protección del poder adquisitivo y el futuro financiero de los afiliados al Régimen Contributivo. (gráfico No.44 y 45).
</t>
  </si>
  <si>
    <r>
      <t xml:space="preserve">Nota **:  Dato a septiembre 2025. Boletín SIPEN. </t>
    </r>
    <r>
      <rPr>
        <sz val="14"/>
        <rFont val="Arial"/>
        <family val="2"/>
      </rPr>
      <t xml:space="preserve"> Incluye todos los pensionados por retiro programado, exceptuando los de AFP Romana hasta el año 2011, debido a que estas pensiones se otorgaron por montos al permitido y fueron retirados.</t>
    </r>
  </si>
  <si>
    <t xml:space="preserve">El comportamiento historico de las pensiones otorgadas del Seguro de Vejez, Discapacidad y Sobrevivencia (SVDS) evidencia un crecimiento progresivo y una consolidación del sistema previsional dominicano. Desde el período inicial 2003-2007 hasta octubre de 2025, se han otorgado 36,404 pensiones, de las cuales el 46.1% corresponde a discapacidad y el 53.7% a sobrevivencia, con una participación marginal de los retiros programados (93 casos). En los primeros años, los montos fueron reducidos debido a la etapa de consolidación del sistema, pero a partir de 2011 comenzó una tendencia ascendente que refleja el incremento de afiliados con derecho adquirido. El año 2018 destaca como un punto atípico, con 6,462 nuevas pensiones, de las cuales más del 83% fueron por discapacidad, probablemente por ajustes o procesos de depuración en el registro de beneficiarios.
En los últimos años, las cifras muestran estabilidad y un comportamiento equilibrado entre los tipos de pensión. Entre 2021 y 2024, se otorgaron en promedio 2,600 nuevas pensiones anuales, alcanzando 2,889 en 2024, la cifra más alta después del pico de 2018. Hasta octubre de 2025, el sistema ha registrado 2,691 nuevas pensiones, con una distribución cercana al equilibrio: 44.9% por discapacidad y 54.3% por sobrevivencia.  </t>
  </si>
  <si>
    <r>
      <t xml:space="preserve">El monto promedio mensual de las pensiones del Seguro de Vejez, Discapacidad y Sobrevivencia (SVDS) evidencia diferencias significativas según el tipo de beneficio otorgado. A octubre de 2025, las pensiones por </t>
    </r>
    <r>
      <rPr>
        <b/>
        <sz val="20"/>
        <rFont val="Arial"/>
        <family val="2"/>
      </rPr>
      <t>discapacidad</t>
    </r>
    <r>
      <rPr>
        <sz val="20"/>
        <rFont val="Arial"/>
        <family val="2"/>
      </rPr>
      <t xml:space="preserve"> total presentan un promedio de </t>
    </r>
    <r>
      <rPr>
        <b/>
        <sz val="20"/>
        <rFont val="Arial"/>
        <family val="2"/>
      </rPr>
      <t>RD$16,264.00</t>
    </r>
    <r>
      <rPr>
        <sz val="20"/>
        <rFont val="Arial"/>
        <family val="2"/>
      </rPr>
      <t xml:space="preserve">, mientras que las de discapacidad parcial alcanzan </t>
    </r>
    <r>
      <rPr>
        <b/>
        <sz val="20"/>
        <rFont val="Arial"/>
        <family val="2"/>
      </rPr>
      <t>RD$4,891.00</t>
    </r>
    <r>
      <rPr>
        <sz val="20"/>
        <rFont val="Arial"/>
        <family val="2"/>
      </rPr>
      <t xml:space="preserve">, reflejando la variación en el nivel de pérdida de capacidad laboral y, por ende, en el monto recibido. Las pensiones por </t>
    </r>
    <r>
      <rPr>
        <b/>
        <sz val="20"/>
        <rFont val="Arial"/>
        <family val="2"/>
      </rPr>
      <t xml:space="preserve">sobrevivencia, </t>
    </r>
    <r>
      <rPr>
        <sz val="20"/>
        <rFont val="Arial"/>
        <family val="2"/>
      </rPr>
      <t xml:space="preserve">que benefician a los familiares de los afiliados fallecidos, registran un promedio de </t>
    </r>
    <r>
      <rPr>
        <b/>
        <sz val="20"/>
        <rFont val="Arial"/>
        <family val="2"/>
      </rPr>
      <t xml:space="preserve">RD$13,708.00, </t>
    </r>
    <r>
      <rPr>
        <sz val="20"/>
        <rFont val="Arial"/>
        <family val="2"/>
      </rPr>
      <t xml:space="preserve">valor que se mantiene cercano al promedio general del sistema.  Por su parte, los beneficiarios bajo la modalidad de retiro programado reciben un monto considerablemente mayor, con un promedio a septiembre 2025 de </t>
    </r>
    <r>
      <rPr>
        <b/>
        <sz val="20"/>
        <rFont val="Arial"/>
        <family val="2"/>
      </rPr>
      <t>RD$40,976.21,</t>
    </r>
    <r>
      <rPr>
        <sz val="20"/>
        <rFont val="Arial"/>
        <family val="2"/>
      </rPr>
      <t xml:space="preserve"> lo que evidencia la relación directa entre el ahorro acumulado en la cuenta individual y el ingreso mensual que el afiliado percibe tras su retiro.  </t>
    </r>
  </si>
  <si>
    <t>A Ocubre 2025</t>
  </si>
  <si>
    <t xml:space="preserve">El comportamiento histórico de las pensiones otorgadas por el Seguro de Vejez, Discapacidad y Sobrevivencia (SVDS) muestra un crecimiento sostenido y una consolidación progresiva del sistema previsional dominicano. Desde el período inicial 2003–2007 hasta octubre de 2025, se han otorgado 36,404 pensiones, con una distribución de 46.1% por discapacidad y 53.7% por sobrevivencia, mientras que los retiros programados continúan siendo marginales (93 casos) (gráfico No.46).
Durante los primeros años, los montos fueron reducidos debido a la etapa de consolidación del sistema, pero a partir de 2011 se observa una tendencia ascendente asociada al aumento de afiliados con derechos adquiridos. El año 2018 constituye un punto atípico, con 6,462 nuevas pensiones  más del 83% por discapacidad posiblemente vinculadas a procesos de actualización, depuración o regularización del registro de beneficiarios (gráfico No.46).  
Entre 2021 y 2024, se otorgaron en promedio 2,600 nuevas pensiones anuales, alcanzando 2,889 en 2024, la cifra más alta después del pico de 2018. Hasta octubre de 2025, el sistema ha registrado 2,691 nuevas pensiones, con una distribución cercana al equilibrio: 44.9% por discapacidad y 54.3% por sobrevivencia.  
Respecto al monto promedio mensual de las pensiones del Seguro de Vejez, Discapacidad y Sobrevivencia (SVDS) evidencia diferencias significativas según el tipo de beneficio otorgado. A octubre de 2025, las pensiones por discapacidad total presentan un promedio de RD$16,264.00, mientras que las de discapacidad parcial alcanzan RD$4,891.00, reflejando la variación en el nivel de pérdida de capacidad laboral y, por ende, en el monto recibido. Las pensiones por sobrevivencia, que benefician a los familiares de los afiliados fallecidos, registran un promedio de RD$13,708.00, valor que se mantiene cercano al promedio general del sistema.  Por su parte, los beneficiarios bajo la modalidad de retiro programado reciben un monto considerablemente mayor, con un promedio a septiembre 2025 de RD$40,976.21, lo que evidencia la relación directa entre el ahorro acumulado en la cuenta individual y el ingreso mensual que el afiliado percibe tras su retiro (gráfico No.47).
En cuanto a las pensiones solidarias, el comportamiento entre 2019 y 2025 evidencia una expansión significativa de este componente no contributivo. El número de nuevas pensiones se incrementó desde 1,122 en 2019 hasta un pico histórico de 19,999 en 2022, impulsado por políticas de ampliación de cobertura hacia adultos mayores y poblaciones vulnerables (gráfico No.48).
Sin embargo, desde 2023 se observan disminuciones 4,648 en 2024 y 10,299 en 2025 posiblemente asociadas a revisiones de elegibilidad y procesos de depuración. Hasta octubre 2025, se habian otorgaron un total de 77,299 pensiones solidarias vigentes, lo cual representa un avance considerable en protección social. El monto mensual promedio se mantiene en RD$6,000, lo que equivale a una inversión pública acumulada estimada de RD$6,029.32 millones, constituyendo un aporte fundamental para la reducción de la pobreza en personas envejecientes, discapacidad o cualquier condición especifica (gráfico No.49).
</t>
  </si>
  <si>
    <t xml:space="preserve">El comportamiento del empleo formal y la afiliación a la Seguridad Social (SRL) entre 2008 a octubre de 2025 evidencia un crecimiento muy importante en la formalización del trabajo en la República Dominicana, con algunas fluctuaciones coyunturales. En diciembre de 2008, el total de ocupados en el sector formal ascendía a 1.57 millones de trabajadores, mientras que los afiliados a la Seguridad Social alcanzaban 1.19 millones, reflejando una cobertura del 75.9% de los ocupados formales. A lo largo de los años, ambas variables muestran incrementos constantes, especialmente a partir de 2014, impulsados por el fortalecimiento del RC y las mejoras en la fiscalización y registro laboral.
Para octubre de 2025, los ocupados en el sector formal ascendieron a 2,517.56 millones y los afiliados al sistema a 2,605.46 millones, lo que representa un incremento acumulado de más de un  60% y 116% respectivamente con relación a 2008. Este crecimiento refleja una mayor sincronización entre el empleo formal y la cobertura del Sistema Dominicano de Seguridad Social (SDSS), donde la cantidad de afiliados ya supera ligeramente el número de ocupados formales, señal de una cobertura más amplia que incorpora a trabajadores con múltiples registros o cotizaciones activas. </t>
  </si>
  <si>
    <t xml:space="preserve">El comportamiento del mercado laboral formal, muestra un crecimiento en el número de empresas como de empleados entre diciembre de 2008 y octubre  de 2025, reflejando la expansión de la economía y el fortalecimiento del sistema de seguridad social. El número total de empresas activas pasó de 41,757 en 2008 a 116,373 en octubre de 2025, lo que representa un incremento de mas de 170% en el período. 
De igual manera,  el total de trabajadores aumentó de 1.18 millones en 2008 a 2.6 millones en octubre de 2025, duplicando la cantidad de personas protegidas por el sistema. Los empleados privados representan la mayor proporción, alcanzando 1.8 millones, mientras que los empleados públicos y centralizados suman cerca de 787 mil trabajadores, lo que evidencia la expansión equilibrada entre los sectores público y privado. La relación promedio de empleados por empresa ha mostrado una tendencia a la baja, pasando de 28.4 en 2008 a 22.4 en ocubre 2025, lo que sugiere una mayor formalización de pequeñas y medianas empresas dentro del sistema.  </t>
  </si>
  <si>
    <t xml:space="preserve">El comportamiento del mercado laboral formal, muestra un crecimiento en el número de empresas como de empleados entre diciembre de 2008 y octubre  de 2025, reflejando la expansión de la economía y el fortalecimiento del sistema de seguridad social. El número total de empresas activas pasó de 41,757 en 2008 a 116,373 en octubre de 2025, lo que representa un incremento de mas de 170% en el período. 
De igual manera,  el total de trabajadores aumentó de 1.18 millones en 2008 a 2.6 millones en octubre de 2025, duplicando la cantidad de personas protegidas por el sistema. Los empleados privados representan la mayor proporción, alcanzando 1.8 millones, mientras que los empleados públicos y centralizados suman cerca de 787 mil trabajadores, lo que evidencia la expansión equilibrada entre los sectores público y privado. La relación promedio de empleados por empresa ha mostrado una tendencia a la baja, pasando de 28.4 en 2008 a 22.4 en ocubre 2025, lo que sugiere una mayor formalización de pequeñas y medianas empresas dentro del sistema (gráfico no.50).
El comportamiento del empleo formal y la afiliación a la Seguridad Social (SRL) entre 2008 a octubre de 2025 evidencia un crecimiento muy importante en la formalización del trabajo en la República Dominicana, con algunas fluctuaciones coyunturales. En diciembre de 2008, el total de ocupados en el sector formal ascendía a 1.57 millones de trabajadores, mientras que los afiliados a la Seguridad Social alcanzaban 1.19 millones, reflejando una cobertura del 75.9% de los ocupados formales. A lo largo de los años, ambas variables muestran incrementos constantes, especialmente a partir de 2014, impulsados por el fortalecimiento del RC y las mejoras en la fiscalización y registro laboral.
Para octubre de 2025, los ocupados en el sector formal ascendieron a 2,517.56 millones y los afiliados al sistema a 2,605.46 millones, lo que representa un incremento acumulado de más de un  60% y 116% respectivamente con relación a 2008. Este crecimiento refleja una mayor sincronización entre el empleo formal y la cobertura del Sistema Dominicano de Seguridad Social (SDSS), donde la cantidad de afiliados ya supera ligeramente el número de ocupados formales, señal de una cobertura más amplia que incorpora a trabajadores con múltiples registros o cotizaciones activas.
La distribución por edad y sexo muestra una marcada concentración de la población trabajadora afiliada en los grupos de edad entre 25 y 44 años, que en conjunto reúnen más de la mitad del total registrado. Los hombres presentan mayor participación en todos los rangos etarios, especialmente entre los 25 y 39 años, reflejando su predominio en la fuerza laboral formal. Sin embargo, la brecha de género tiende a reducirse ligeramente en los grupos más jóvenes, lo que sugiere una incorporación progresiva de las mujeres al mercado laboral formal en las nuevas generaciones.
A partir de los 50 años, la cantidad de afiliados comienza a descender de forma sostenida, con una disminución más pronunciada después de los 60 años, lo que evidencia el retiro gradual del mercado laboral activo. Los grupos de 65 años y más representan una proporción mínima del total, lo que es consistente con las edades de jubilación y el paso al régimen de pensiones. Los datos reflejan una estructura laboral joven y predominantemente masculina, con un núcleo fuerte de afiliación en edades productivas medias (gráfico no.55). 
</t>
  </si>
  <si>
    <t xml:space="preserve">Los pagos realizados por el Seguro de Riesgos Laborales (SRL)  en el período 2007– octubre 2025, pasando de RD$1,729.6 millones en 2007 a un acumulado de RD$89,513.97 millones. Este aumento está impulsado principalmente por las Prestaciones de Beneficios, que representan, en promedio, el 95.5% del gasto total, manteniendo una variación mínima a lo largo de los años, lo que indica estabilidad en la estructura del gasto y una clara concentración en la atención directa al trabajador (indemnizaciones, subsidios e incapacidades). 
En contraste, la Comisión SISALRIL se mantiene prácticamente constante en torno al 4.17%, reflejando una estructura administrativa estable, mientras que los Fondos de Solidaridad FSS muestran una disminución progresiva desde 1.32% en 2007 hasta solo 0.06% en 2025, lo que sugiere una reducción del uso de ese fondo o una mayor eficiencia en la gestión del riesgo.
 </t>
  </si>
  <si>
    <t>Ene-Oct-25</t>
  </si>
  <si>
    <t>Entre 2007 a octubre de 2025, el total de casos registrados de accidentes laborales y enfermedades profesionales ascendió a 647,740, de los cuales el 67.2% correspondió a hombres y el 32.8% a mujeres, según los reportes del Instituto Dominicano de Prevención y Protección de Riesgos Laborales (IDOPPRIL). Aunque la participación masculina continúa siendo mayoritaria debido a su predominio en actividades de mayor exposición al riesgo, se observa una tendencia sostenida hacia una mayor participación femenina en los registros. En 2007, las mujeres representaban apenas el 17 % de los casos reportados, mientras que para octubre 2025 esta proporción se elevó a un 39%, reflejando su creciente incorporación al mercado laboral formal y, por ende, su exposición a riesgos ocupacionales.</t>
  </si>
  <si>
    <t>Entre 2007 a octubre de 2025, el Instituto Dominicano de Prevención y Protección de Riesgos Laborales (IDOPPRIL) registró un total de 647,933 accidentes laborales y enfermedades profesionales, de los cuales el 83.08% correspondió al sector privado y el 16.92% al sector público. En los primeros años del período, los accidentes se concentraban de manera marcada en el sector privado, con más del 90% de los casos anuales, reflejando su amplia participación en el empleo formal y su mayor exposición a actividades de riesgo. Sin embargo, a partir de 2012 se observa un aumento en los reportes provenientes del sector privado, alcanzando proporciones superiores al 20% desde 2017 y llegando a su punto máximo en octubre de 2025 de un 20%.</t>
  </si>
  <si>
    <t>Entre 2007  a octubre de 2025 se registraron 647,933 accidentes laborales y enfermedades profesionales en el país, según los datos del Instituto Dominicano de Prevención y Protección de Riesgos Laborales (IDOPPRIL). El análisis por grupo de edad evidencia que la población trabajadora joven y de mediana edad es la más afectada: el grupo de 20 a 29 años concentra el 31.7% de los casos, seguido de cerca por el grupo de 30 a 39 años con 31.2%, lo que significa que más del 60% de los eventos corresponden a trabajadores en etapas de alta actividad productiva. Este patrón refleja la composición del empleo formal dominicano, donde predominan los jóvenes adultos en sectores de mayor exposición al riesgo ocupacional, como la industria, el comercio y los servicios.
A partir de los 40 años, la incidencia comienza a descender progresivamente: el grupo de 40 a 49 años representa el 20% de los casos, mientras que los trabajadores de 50 a 59 años aportan el 11.6% y los de 60 años o más apenas el 5.0% del total. Esta disminución se asocia tanto a la salida gradual del mercado laboral como a una mayor experiencia y precaución en el desempeño de las labores. Por otro lado, los menores de 20 años registran solo el 0.4% de los casos, lo que sugiere una baja participación de adolescentes en el empleo formal. Los datos evidencian una clara concentración de accidentes en edades productivas, subrayando la necesidad de fortalecer las políticas de prevención, capacitación en seguridad laboral y monitoreo continuo en los entornos de trabajo donde se concentran los trabajadores jóvenes.</t>
  </si>
  <si>
    <t>Entre 2007 a octubre de 2025, el Instituto Dominicano de Prevención y Protección de Riesgos Laborales (IDOPPRIL) registró un total de 597,701 casos de accidentes laborales y enfermedades profesionales, evidenciando una tendencia general de crecimiento hasta 2019, seguida de una contracción temporal durante 2020, asociada al impacto de la pandemia y la ralentización de la actividad económica. 
En términos regionales, la Región 0 (Distrito Nacional y zonas aledañas) concentra la mayor cantidad de casos reportados con 234,052, equivalente a casi el 39% del total nacional, reflejando su alta densidad empresarial y laboral. Le siguen las Regiones II (Santiago y zona Norte) con 143,846 casos (24%) y la Región V (La Romana, San Pedro de Macorís y Este) con 109,051 casos (18.3%). Estas tres regiones acumulan más del 80% de los accidentes y enfermedades profesionales del país. En contraste, las regiones IV, VI y VII presentan la menor incidencia, lo que podría asociarse con su menor nivel de industrialización y densidad laboral. Se muestran una estrecha relación entre la concentración económica, la expansión del empleo formal y la exposición al riesgo ocupacional, subrayando la importancia de fortalecer las políticas de seguridad y salud en el trabajo.</t>
  </si>
  <si>
    <t>Entre 2007 a octubre de 2025, el Instituto Dominicano de Prevención y Protección de Riesgos Laborales (IDOPPRIL) registró un total de 647,933 casos de accidentes de trabajo y enfermedades profesionales en la República Dominicana. De este total, el 96.2% correspondió a accidentes laborales y apenas un 3.8% a enfermedades profesionales, lo que evidencia la clara prevalencia de los accidentes como causa principal de los eventos notificados. En los primeros años del período analizado, la proporción de enfermedades profesionales se mantuvo por debajo del 2%, con una ligera tendencia al alza en la medida en que mejoraron los mecanismos de diagnóstico y registro de riesgos ocupacionales.
El comportamiento atípico de los años 2020 y 2021 refleja el impacto de la pandemia por COVID-19, durante la cual los casos de enfermedades profesionales se incrementaron notablemente, alcanzando el 20.6% y 18.6% del total, respectivamente. Este aumento respondió a la inclusión de contagios laborales como enfermedades profesionales, principalmente en el sector salud. A partir de 2022, los porcentajes retornan a su comportamiento histórico, estabilizándose en torno al 1% del total anual. Se muestra un mejor control y registro del riesgo ocupacional, así como un fortalecimiento progresivo del sistema de prevención y atención a los trabajadores afectados por accidentes o enfermedades derivadas de su actividad laboral.</t>
  </si>
  <si>
    <t xml:space="preserve">Entre 2007 a octubre de 2025, el Instituto Dominicano de Prevención y Protección de Riesgos Laborales (IDOPPRIL) registró un total de 647,933 accidentes laborales y enfermedades profesionales, de los cuales el 83.08% correspondió al sector privado y el 16.92% al sector público. En los primeros años del período, los accidentes se concentraban de manera marcada en el sector privado, con más del 90% de los casos anuales, reflejando su amplia participación en el empleo formal y su mayor exposición a actividades de riesgo. Sin embargo, a partir de 2012 se observa un aumento en los reportes provenientes del sector privado, alcanzando proporciones superiores al 20% desde 2017 y llegando a su punto máximo en octubre de 2025 de un 20% (Gráfico No.59).
Los accidentes o enfermedades por sexo, entre 2007 a octubre de 2025, el total de casos registrados de accidentes laborales y enfermedades profesionales ascendió a 647,740, de los cuales el 67.2% correspondió a hombres y el 32.8% a mujeres, según los reportes del Instituto Dominicano de Prevención y Protección de Riesgos Laborales (IDOPPRIL). Aunque la participación masculina continúa siendo mayoritaria debido a su predominio en actividades de mayor exposición al riesgo, se observa una tendencia sostenida hacia una mayor participación femenina en los registros. En 2007, las mujeres representaban apenas el 17 % de los casos reportados, mientras que para octubre 2025 esta proporción se elevó a un 39%, reflejando su creciente incorporación al mercado laboral formal y, por ende, su exposición a riesgos ocupacionales (Gráfico No.60).
</t>
  </si>
  <si>
    <t>Ene-Nov. 2025</t>
  </si>
  <si>
    <t>Período: Enero 2024 - Noviembre 2025</t>
  </si>
  <si>
    <t>Ene-Nov.25</t>
  </si>
  <si>
    <t>Período: 2024- Noviembre 2025</t>
  </si>
  <si>
    <t xml:space="preserve">Entre 2024 a octubre  de 2025, el Convenio Bilateral de Seguridad Social entre España y la República Dominicana registró un total de 4,748 solicitudes introducidas;  24,512 gestiones realizadas; 4,941 atenciones a usuarios y 3,386 expedientes concluidos, según datos del CNSS. Estos resultados reflejan el fortalecimiento de la cooperación entre los países en materia de protección social, garantizando la continuidad de derechos y beneficios para los trabajadores migrantes y pensionados.  </t>
  </si>
  <si>
    <r>
      <t>Durante el período comprendido entre 2024 y octubre de 2025, la Ejecución del Convenio Multilateral Iberoamericano de Seguridad Social (CMISS) desde España alcanzó un total de 4,325 gestiones, según datos del CNSS. De estas, 2,776 correspondieron a certificaciones de legislación aplicable para trabajadores desplazados, mientras que 289 fueron solicitudes de pensión por vejez, 145 por invalidez y 42 por supervivencia. Además, se tramitaron 112 certificaciones de períodos cotizados, 643 reiteraciones y 318 depósitos de documentos requeridos. 
Durante el mismo período, la Ejecución del Convenio Multilateral Iberoamericano de Seguridad Social (CMISS) desde la República Dominicana alcanzó un total de 841 gestiones, según datos del Consejo Nacional de Seguridad Social (CNSS).</t>
    </r>
    <r>
      <rPr>
        <b/>
        <sz val="22"/>
        <color rgb="FFFF0000"/>
        <rFont val="Arial"/>
        <family val="2"/>
      </rPr>
      <t xml:space="preserve"> </t>
    </r>
    <r>
      <rPr>
        <sz val="22"/>
        <rFont val="Arial"/>
        <family val="2"/>
      </rPr>
      <t>De estas, 487 correspondieron a certificaciones emitidas entre los niveles descentralizados y centralizados, 40 a pensiones por vejez, 35 a pensiones por supervivencia (viudedad), 24 por orfandad y 2 por invalidez. Además, se realizaron 65 certificaciones de legislación aplicable para trabajadores desplazados, 11 certificaciones de períodos cotizados y 177 depósitos de documentos requeridos, reflejando una mayor eficiencia administrativa y cooperación internacional en la protección de los derechos de los trabajadores dominicanos en el ámbito iberoamericano.</t>
    </r>
  </si>
  <si>
    <t>Oct.2025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</si>
</sst>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_);\(0.00\)"/>
    <numFmt numFmtId="190" formatCode="[$-1C0A]d&quot; de &quot;mmmm&quot; de &quot;yyyy;@"/>
    <numFmt numFmtId="191" formatCode="dd/mm/yyyy;@"/>
    <numFmt numFmtId="192" formatCode="_([$€-2]* #,##0.00000_);_([$€-2]* \(#,##0.00000\);_([$€-2]* &quot;-&quot;??_)"/>
    <numFmt numFmtId="193" formatCode="_(* #,##0.000_);_(* \(#,##0.000\);_(* &quot;-&quot;??_);_(@_)"/>
    <numFmt numFmtId="194" formatCode="_(* #,##0_);_(* \(#,##0\);_(* &quot;-&quot;????_);_(@_)"/>
    <numFmt numFmtId="195" formatCode="[$-1010409]###,###,###"/>
    <numFmt numFmtId="196" formatCode="0;[Red]0"/>
    <numFmt numFmtId="197" formatCode="&quot;$&quot;#,##0.0"/>
    <numFmt numFmtId="199" formatCode="_-&quot;$&quot;* #,##0.00_-;\-&quot;$&quot;* #,##0.00_-;_-&quot;$&quot;* &quot;-&quot;??_-;_-@_-"/>
    <numFmt numFmtId="200" formatCode="#,##0.0"/>
    <numFmt numFmtId="201" formatCode="0;0"/>
  </numFmts>
  <fonts count="270">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sz val="10"/>
      <name val="Arial"/>
      <family val="2"/>
    </font>
    <font>
      <b/>
      <sz val="26"/>
      <color theme="0"/>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sz val="10"/>
      <name val="Arial"/>
      <family val="2"/>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sz val="26"/>
      <color theme="1"/>
      <name val="Arial"/>
      <family val="2"/>
    </font>
    <font>
      <sz val="28"/>
      <color theme="1"/>
      <name val="Arial"/>
      <family val="2"/>
    </font>
    <font>
      <sz val="22"/>
      <color theme="1"/>
      <name val="Arial"/>
      <family val="2"/>
    </font>
    <font>
      <sz val="36"/>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0"/>
      <color theme="10"/>
      <name val="Arial"/>
      <family val="2"/>
    </font>
    <font>
      <sz val="16"/>
      <color rgb="FF000000"/>
      <name val="Arial"/>
      <family val="2"/>
    </font>
    <font>
      <sz val="13"/>
      <name val="Arial"/>
      <family val="2"/>
    </font>
    <font>
      <b/>
      <sz val="16"/>
      <color rgb="FFFFFFFF"/>
      <name val="Arial"/>
      <family val="2"/>
    </font>
    <font>
      <sz val="14"/>
      <color theme="0"/>
      <name val="Calibri"/>
      <family val="2"/>
      <scheme val="minor"/>
    </font>
    <font>
      <sz val="36"/>
      <color theme="1"/>
      <name val="Calibri"/>
      <family val="2"/>
      <scheme val="minor"/>
    </font>
    <font>
      <sz val="8"/>
      <name val="Arial"/>
      <family val="2"/>
    </font>
    <font>
      <sz val="8"/>
      <color theme="1"/>
      <name val="Arial"/>
      <family val="2"/>
    </font>
    <font>
      <b/>
      <sz val="22"/>
      <name val="Arial"/>
      <family val="2"/>
    </font>
    <font>
      <sz val="22"/>
      <name val="Arial"/>
      <family val="2"/>
    </font>
    <font>
      <b/>
      <sz val="16"/>
      <color rgb="FFFFFF00"/>
      <name val="Arial"/>
      <family val="2"/>
    </font>
    <font>
      <sz val="20"/>
      <name val="Calibri"/>
      <family val="2"/>
      <scheme val="minor"/>
    </font>
    <font>
      <sz val="18"/>
      <color theme="0"/>
      <name val="Arial"/>
      <family val="2"/>
    </font>
    <font>
      <b/>
      <sz val="24"/>
      <color theme="1"/>
      <name val="Arial"/>
      <family val="2"/>
    </font>
    <font>
      <sz val="20"/>
      <color rgb="FF333333"/>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30"/>
      <name val="Arial"/>
      <family val="2"/>
    </font>
    <font>
      <sz val="30"/>
      <name val="Arial"/>
      <family val="2"/>
    </font>
    <font>
      <b/>
      <sz val="30"/>
      <color theme="0"/>
      <name val="Arial"/>
      <family val="2"/>
    </font>
    <font>
      <b/>
      <sz val="8"/>
      <name val="Arial"/>
      <family val="2"/>
    </font>
    <font>
      <sz val="10"/>
      <name val="Arial"/>
      <family val="2"/>
    </font>
    <font>
      <b/>
      <sz val="60"/>
      <color theme="0"/>
      <name val="Calibri"/>
      <family val="2"/>
      <scheme val="minor"/>
    </font>
    <font>
      <b/>
      <sz val="9"/>
      <name val="Arial"/>
      <family val="2"/>
    </font>
    <font>
      <sz val="9"/>
      <name val="Arial"/>
      <family val="2"/>
    </font>
    <font>
      <sz val="10"/>
      <color theme="0"/>
      <name val="Arial"/>
      <family val="2"/>
    </font>
    <font>
      <b/>
      <sz val="9"/>
      <color theme="1"/>
      <name val="Arial"/>
      <family val="2"/>
    </font>
    <font>
      <sz val="9"/>
      <color theme="1"/>
      <name val="Arial"/>
      <family val="2"/>
    </font>
    <font>
      <b/>
      <sz val="9"/>
      <color rgb="FF000000"/>
      <name val="Arial"/>
      <family val="2"/>
    </font>
    <font>
      <sz val="22"/>
      <color theme="1"/>
      <name val="Calibri"/>
      <family val="2"/>
      <scheme val="minor"/>
    </font>
    <font>
      <b/>
      <u/>
      <sz val="14"/>
      <color theme="1"/>
      <name val="Arial"/>
      <family val="2"/>
    </font>
    <font>
      <sz val="22"/>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b/>
      <sz val="22"/>
      <name val="Century Gothic"/>
      <family val="2"/>
    </font>
    <font>
      <sz val="15"/>
      <color theme="1"/>
      <name val="Arial"/>
      <family val="2"/>
    </font>
    <font>
      <b/>
      <i/>
      <sz val="15"/>
      <color theme="1"/>
      <name val="Arial"/>
      <family val="2"/>
    </font>
    <font>
      <sz val="10"/>
      <name val="Arial"/>
      <family val="2"/>
    </font>
    <font>
      <sz val="26"/>
      <name val="Arial"/>
      <family val="2"/>
    </font>
    <font>
      <b/>
      <sz val="26"/>
      <color theme="1"/>
      <name val="Calibri"/>
      <family val="2"/>
      <scheme val="minor"/>
    </font>
    <font>
      <sz val="24"/>
      <color rgb="FFFF0000"/>
      <name val="Calibri"/>
      <family val="2"/>
      <scheme val="minor"/>
    </font>
    <font>
      <sz val="10"/>
      <name val="Arial"/>
      <family val="2"/>
    </font>
    <font>
      <sz val="36"/>
      <name val="Arial"/>
      <family val="2"/>
    </font>
    <font>
      <b/>
      <sz val="10"/>
      <color rgb="FF000000"/>
      <name val="Arial"/>
      <family val="2"/>
    </font>
    <font>
      <b/>
      <sz val="36"/>
      <name val="Arial"/>
      <family val="2"/>
    </font>
    <font>
      <b/>
      <sz val="36"/>
      <color theme="1"/>
      <name val="Calibri"/>
      <family val="2"/>
      <scheme val="minor"/>
    </font>
    <font>
      <b/>
      <sz val="48"/>
      <name val="Arial"/>
      <family val="2"/>
    </font>
    <font>
      <b/>
      <sz val="24"/>
      <color rgb="FF000000"/>
      <name val="Calibri"/>
      <family val="2"/>
    </font>
    <font>
      <sz val="28"/>
      <color rgb="FF000000"/>
      <name val="Times New Roman"/>
      <family val="1"/>
    </font>
    <font>
      <sz val="10"/>
      <name val="Arial"/>
      <family val="2"/>
    </font>
    <font>
      <sz val="28"/>
      <color theme="1"/>
      <name val="Calibri"/>
      <family val="2"/>
      <scheme val="minor"/>
    </font>
    <font>
      <sz val="14"/>
      <color rgb="FFFF0000"/>
      <name val="Arial"/>
      <family val="2"/>
    </font>
    <font>
      <b/>
      <sz val="24"/>
      <color rgb="FFFF3300"/>
      <name val="Calibri"/>
      <family val="2"/>
      <scheme val="minor"/>
    </font>
    <font>
      <sz val="11"/>
      <color rgb="FFFF3300"/>
      <name val="Arial"/>
      <family val="2"/>
    </font>
    <font>
      <b/>
      <sz val="12"/>
      <color theme="8" tint="-0.499984740745262"/>
      <name val="Arial"/>
      <family val="2"/>
    </font>
    <font>
      <sz val="14"/>
      <color rgb="FF000000"/>
      <name val="Arial"/>
      <family val="2"/>
    </font>
    <font>
      <sz val="28"/>
      <name val="Calibri"/>
      <family val="2"/>
      <scheme val="minor"/>
    </font>
    <font>
      <sz val="18"/>
      <color rgb="FFFF0000"/>
      <name val="Arial"/>
      <family val="2"/>
    </font>
    <font>
      <b/>
      <sz val="28"/>
      <name val="Calibri"/>
      <family val="2"/>
      <scheme val="minor"/>
    </font>
    <font>
      <sz val="36"/>
      <name val="Calibri"/>
      <family val="2"/>
      <scheme val="minor"/>
    </font>
    <font>
      <sz val="26"/>
      <color rgb="FFFFFFFF"/>
      <name val="Arial"/>
      <family val="2"/>
    </font>
    <font>
      <sz val="40"/>
      <name val="Arial"/>
      <family val="2"/>
    </font>
    <font>
      <sz val="48"/>
      <name val="Arial"/>
      <family val="2"/>
    </font>
    <font>
      <b/>
      <i/>
      <sz val="18"/>
      <name val="Arial"/>
      <family val="2"/>
    </font>
    <font>
      <sz val="28"/>
      <name val="Arial"/>
      <family val="2"/>
    </font>
    <font>
      <b/>
      <sz val="28"/>
      <name val="Arial"/>
      <family val="2"/>
    </font>
    <font>
      <b/>
      <sz val="48"/>
      <color theme="0"/>
      <name val="Arial"/>
      <family val="2"/>
    </font>
    <font>
      <sz val="48"/>
      <color theme="1"/>
      <name val="Calibri"/>
      <family val="2"/>
      <scheme val="minor"/>
    </font>
    <font>
      <b/>
      <i/>
      <sz val="48"/>
      <name val="Arial"/>
      <family val="2"/>
    </font>
    <font>
      <b/>
      <i/>
      <sz val="16"/>
      <name val="Calibri"/>
      <family val="2"/>
      <scheme val="minor"/>
    </font>
    <font>
      <sz val="72"/>
      <name val="Arial"/>
      <family val="2"/>
    </font>
    <font>
      <sz val="70"/>
      <name val="Arial"/>
      <family val="2"/>
    </font>
    <font>
      <b/>
      <sz val="15"/>
      <color theme="1"/>
      <name val="Arial"/>
      <family val="2"/>
    </font>
    <font>
      <b/>
      <sz val="72"/>
      <name val="Arial"/>
      <family val="2"/>
    </font>
    <font>
      <sz val="22"/>
      <color theme="0"/>
      <name val="Arial"/>
      <family val="2"/>
    </font>
    <font>
      <sz val="23"/>
      <name val="Arial"/>
      <family val="2"/>
    </font>
    <font>
      <sz val="22"/>
      <color theme="0"/>
      <name val="Calibri"/>
      <family val="2"/>
      <scheme val="minor"/>
    </font>
    <font>
      <b/>
      <sz val="22"/>
      <name val="Calibri"/>
      <family val="2"/>
      <scheme val="minor"/>
    </font>
    <font>
      <b/>
      <sz val="10"/>
      <color indexed="18"/>
      <name val="Arial"/>
      <family val="2"/>
    </font>
    <font>
      <b/>
      <sz val="18"/>
      <color indexed="18"/>
      <name val="Arial"/>
      <family val="2"/>
    </font>
    <font>
      <sz val="30"/>
      <color theme="1"/>
      <name val="Arial"/>
      <family val="2"/>
    </font>
    <font>
      <sz val="20"/>
      <color rgb="FFFF0000"/>
      <name val="Arial"/>
      <family val="2"/>
    </font>
    <font>
      <sz val="13"/>
      <name val="Calibri"/>
      <family val="2"/>
      <scheme val="minor"/>
    </font>
    <font>
      <sz val="55"/>
      <color theme="1"/>
      <name val="Calibri"/>
      <family val="2"/>
      <scheme val="minor"/>
    </font>
    <font>
      <sz val="20"/>
      <color theme="0"/>
      <name val="Arial"/>
      <family val="2"/>
    </font>
    <font>
      <b/>
      <sz val="10"/>
      <color rgb="FF0070C0"/>
      <name val="Arial"/>
      <family val="2"/>
    </font>
    <font>
      <b/>
      <u/>
      <sz val="10"/>
      <color rgb="FF0070C0"/>
      <name val="Arial"/>
      <family val="2"/>
    </font>
    <font>
      <b/>
      <sz val="22"/>
      <color rgb="FFFF0000"/>
      <name val="Arial"/>
      <family val="2"/>
    </font>
    <font>
      <sz val="23"/>
      <color theme="1"/>
      <name val="Calibri"/>
      <family val="2"/>
      <scheme val="minor"/>
    </font>
    <font>
      <sz val="14"/>
      <color rgb="FF002060"/>
      <name val="Arial"/>
      <family val="2"/>
    </font>
    <font>
      <b/>
      <sz val="26"/>
      <color rgb="FFFF0000"/>
      <name val="Calibri"/>
      <family val="2"/>
      <scheme val="minor"/>
    </font>
  </fonts>
  <fills count="7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
      <patternFill patternType="solid">
        <fgColor rgb="FFFFFFFF"/>
        <bgColor rgb="FF000000"/>
      </patternFill>
    </fill>
    <fill>
      <patternFill patternType="solid">
        <fgColor theme="4" tint="0.79998168889431442"/>
        <bgColor theme="4" tint="0.79998168889431442"/>
      </patternFill>
    </fill>
  </fills>
  <borders count="5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bottom style="thin">
        <color theme="4" tint="0.39997558519241921"/>
      </bottom>
      <diagonal/>
    </border>
    <border>
      <left/>
      <right/>
      <top style="thin">
        <color theme="4" tint="0.39997558519241921"/>
      </top>
      <bottom/>
      <diagonal/>
    </border>
  </borders>
  <cellStyleXfs count="2661">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5"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67" fillId="0" borderId="0">
      <alignment wrapText="1"/>
    </xf>
    <xf numFmtId="0" fontId="67" fillId="0" borderId="0">
      <alignment wrapText="1"/>
    </xf>
    <xf numFmtId="0" fontId="67" fillId="0" borderId="0">
      <alignment wrapText="1"/>
    </xf>
    <xf numFmtId="0" fontId="67" fillId="0" borderId="0">
      <alignment wrapText="1"/>
    </xf>
    <xf numFmtId="0" fontId="67" fillId="0" borderId="0">
      <alignment wrapText="1"/>
    </xf>
    <xf numFmtId="0" fontId="67" fillId="0" borderId="0">
      <alignment wrapText="1"/>
    </xf>
    <xf numFmtId="0" fontId="67" fillId="0" borderId="0">
      <alignment wrapText="1"/>
    </xf>
    <xf numFmtId="0" fontId="67"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2" fillId="0" borderId="0" applyNumberFormat="0" applyFill="0" applyBorder="0" applyAlignment="0" applyProtection="0">
      <alignment vertical="top"/>
      <protection locked="0"/>
    </xf>
    <xf numFmtId="0" fontId="72"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0" fontId="73"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5" fillId="0" borderId="0"/>
    <xf numFmtId="0" fontId="76" fillId="0" borderId="0"/>
    <xf numFmtId="176" fontId="76" fillId="0" borderId="0" applyFont="0" applyFill="0" applyBorder="0" applyAlignment="0" applyProtection="0"/>
    <xf numFmtId="9" fontId="76" fillId="0" borderId="0" applyFont="0" applyFill="0" applyBorder="0" applyAlignment="0" applyProtection="0"/>
    <xf numFmtId="0" fontId="31" fillId="0" borderId="0"/>
    <xf numFmtId="0" fontId="31" fillId="0" borderId="0"/>
    <xf numFmtId="180" fontId="31" fillId="0" borderId="0"/>
    <xf numFmtId="0" fontId="77"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78" fillId="0" borderId="0">
      <alignment wrapText="1"/>
    </xf>
    <xf numFmtId="0" fontId="2" fillId="0" borderId="0"/>
    <xf numFmtId="0" fontId="80" fillId="0" borderId="0"/>
    <xf numFmtId="0" fontId="2" fillId="0" borderId="0">
      <alignment wrapText="1"/>
    </xf>
    <xf numFmtId="0" fontId="81" fillId="0" borderId="0"/>
    <xf numFmtId="0" fontId="82" fillId="0" borderId="0"/>
    <xf numFmtId="176" fontId="82" fillId="0" borderId="0" applyFont="0" applyFill="0" applyBorder="0" applyAlignment="0" applyProtection="0"/>
    <xf numFmtId="9" fontId="82"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3"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4" fillId="0" borderId="0" applyNumberFormat="0" applyFill="0" applyBorder="0" applyAlignment="0" applyProtection="0">
      <alignment vertical="top"/>
      <protection locked="0"/>
    </xf>
    <xf numFmtId="0" fontId="31" fillId="0" borderId="0"/>
    <xf numFmtId="190" fontId="2" fillId="0" borderId="0"/>
    <xf numFmtId="191" fontId="2" fillId="0" borderId="0" applyFont="0" applyFill="0" applyBorder="0" applyAlignment="0" applyProtection="0"/>
    <xf numFmtId="0" fontId="31" fillId="0" borderId="0"/>
    <xf numFmtId="0" fontId="31" fillId="0" borderId="0"/>
    <xf numFmtId="0" fontId="31" fillId="0" borderId="0"/>
    <xf numFmtId="0" fontId="86" fillId="0" borderId="0"/>
    <xf numFmtId="0" fontId="87" fillId="0" borderId="0"/>
    <xf numFmtId="176" fontId="87" fillId="0" borderId="0" applyFont="0" applyFill="0" applyBorder="0" applyAlignment="0" applyProtection="0"/>
    <xf numFmtId="9" fontId="87" fillId="0" borderId="0" applyFont="0" applyFill="0" applyBorder="0" applyAlignment="0" applyProtection="0"/>
    <xf numFmtId="0" fontId="91" fillId="0" borderId="0"/>
    <xf numFmtId="0" fontId="24" fillId="0" borderId="0"/>
    <xf numFmtId="0" fontId="92" fillId="0" borderId="0" applyNumberFormat="0" applyFill="0" applyBorder="0" applyAlignment="0" applyProtection="0"/>
    <xf numFmtId="0" fontId="2" fillId="0" borderId="0"/>
    <xf numFmtId="0" fontId="93" fillId="0" borderId="0"/>
    <xf numFmtId="0" fontId="94" fillId="0" borderId="18" applyNumberFormat="0" applyFill="0" applyAlignment="0" applyProtection="0"/>
    <xf numFmtId="0" fontId="95" fillId="0" borderId="19" applyNumberFormat="0" applyFill="0" applyAlignment="0" applyProtection="0"/>
    <xf numFmtId="0" fontId="96" fillId="29" borderId="0" applyNumberFormat="0" applyBorder="0" applyAlignment="0" applyProtection="0"/>
    <xf numFmtId="0" fontId="97" fillId="30" borderId="0" applyNumberFormat="0" applyBorder="0" applyAlignment="0" applyProtection="0"/>
    <xf numFmtId="0" fontId="98" fillId="31" borderId="21" applyNumberFormat="0" applyAlignment="0" applyProtection="0"/>
    <xf numFmtId="0" fontId="99" fillId="31" borderId="20" applyNumberFormat="0" applyAlignment="0" applyProtection="0"/>
    <xf numFmtId="0" fontId="100" fillId="0" borderId="0" applyNumberFormat="0" applyFill="0" applyBorder="0" applyAlignment="0" applyProtection="0"/>
    <xf numFmtId="0" fontId="33"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101"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2"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3" fillId="0" borderId="0"/>
    <xf numFmtId="0" fontId="104" fillId="0" borderId="0"/>
    <xf numFmtId="0" fontId="2" fillId="0" borderId="0"/>
    <xf numFmtId="0" fontId="2" fillId="0" borderId="0"/>
    <xf numFmtId="0" fontId="103" fillId="0" borderId="0"/>
    <xf numFmtId="0" fontId="5" fillId="0" borderId="0"/>
    <xf numFmtId="0" fontId="104"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3"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05"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08"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39"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0" fillId="0" borderId="0"/>
    <xf numFmtId="0" fontId="111" fillId="0" borderId="0"/>
    <xf numFmtId="176" fontId="111" fillId="0" borderId="0" applyFont="0" applyFill="0" applyBorder="0" applyAlignment="0" applyProtection="0"/>
    <xf numFmtId="9" fontId="111" fillId="0" borderId="0" applyFont="0" applyFill="0" applyBorder="0" applyAlignment="0" applyProtection="0"/>
    <xf numFmtId="180" fontId="31" fillId="0" borderId="0"/>
    <xf numFmtId="0" fontId="5" fillId="0" borderId="0"/>
    <xf numFmtId="0" fontId="119" fillId="0" borderId="0"/>
    <xf numFmtId="176" fontId="119" fillId="0" borderId="0" applyFont="0" applyFill="0" applyBorder="0" applyAlignment="0" applyProtection="0"/>
    <xf numFmtId="9" fontId="119" fillId="0" borderId="0" applyFont="0" applyFill="0" applyBorder="0" applyAlignment="0" applyProtection="0"/>
    <xf numFmtId="174" fontId="2" fillId="0" borderId="0"/>
    <xf numFmtId="0" fontId="120" fillId="0" borderId="0"/>
    <xf numFmtId="0" fontId="31" fillId="0" borderId="0"/>
    <xf numFmtId="0" fontId="31" fillId="0" borderId="0"/>
    <xf numFmtId="43" fontId="31" fillId="0" borderId="0" applyFont="0" applyFill="0" applyBorder="0" applyAlignment="0" applyProtection="0"/>
    <xf numFmtId="0" fontId="42" fillId="0" borderId="0"/>
    <xf numFmtId="0" fontId="121"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22"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23"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9" fontId="31" fillId="0" borderId="0" applyFont="0" applyFill="0" applyBorder="0" applyAlignment="0" applyProtection="0"/>
    <xf numFmtId="0" fontId="2" fillId="0" borderId="0"/>
    <xf numFmtId="0" fontId="196" fillId="0" borderId="0"/>
    <xf numFmtId="176" fontId="196" fillId="0" borderId="0" applyFont="0" applyFill="0" applyBorder="0" applyAlignment="0" applyProtection="0"/>
    <xf numFmtId="9" fontId="196"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16" fillId="0" borderId="0">
      <alignment wrapText="1"/>
    </xf>
    <xf numFmtId="0" fontId="31" fillId="0" borderId="0"/>
    <xf numFmtId="0" fontId="220" fillId="0" borderId="0">
      <alignment wrapText="1"/>
    </xf>
    <xf numFmtId="0" fontId="31" fillId="0" borderId="0"/>
    <xf numFmtId="0" fontId="228"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31" fillId="0" borderId="0"/>
    <xf numFmtId="0" fontId="31" fillId="0" borderId="0"/>
    <xf numFmtId="0" fontId="31" fillId="0" borderId="0"/>
    <xf numFmtId="174" fontId="9" fillId="20" borderId="27" applyNumberFormat="0" applyAlignment="0" applyProtection="0"/>
    <xf numFmtId="174" fontId="13" fillId="7" borderId="27" applyNumberFormat="0" applyAlignment="0" applyProtection="0"/>
    <xf numFmtId="174" fontId="13" fillId="7" borderId="27" applyNumberFormat="0" applyAlignment="0" applyProtection="0"/>
    <xf numFmtId="0" fontId="2" fillId="0" borderId="0"/>
    <xf numFmtId="174" fontId="6" fillId="23" borderId="28" applyNumberFormat="0" applyFont="0" applyAlignment="0" applyProtection="0"/>
    <xf numFmtId="174" fontId="2" fillId="23" borderId="28" applyNumberFormat="0" applyFont="0" applyAlignment="0" applyProtection="0"/>
    <xf numFmtId="174" fontId="16" fillId="20" borderId="29" applyNumberFormat="0" applyAlignment="0" applyProtection="0"/>
    <xf numFmtId="174" fontId="1" fillId="0" borderId="30" applyNumberFormat="0" applyFill="0" applyAlignment="0" applyProtection="0"/>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2" fillId="0" borderId="0">
      <alignment wrapText="1"/>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6" fontId="2" fillId="0" borderId="0" applyFont="0" applyFill="0" applyBorder="0" applyAlignment="0" applyProtection="0"/>
    <xf numFmtId="0" fontId="2" fillId="0" borderId="0"/>
    <xf numFmtId="0" fontId="2" fillId="0" borderId="0"/>
    <xf numFmtId="0" fontId="2" fillId="0" borderId="0"/>
    <xf numFmtId="0" fontId="2" fillId="0" borderId="0"/>
    <xf numFmtId="176" fontId="2" fillId="0" borderId="0" applyFont="0" applyFill="0" applyBorder="0" applyAlignment="0" applyProtection="0"/>
    <xf numFmtId="9" fontId="2" fillId="0" borderId="0" applyFont="0" applyFill="0" applyBorder="0" applyAlignment="0" applyProtection="0"/>
    <xf numFmtId="0" fontId="2" fillId="0" borderId="0"/>
    <xf numFmtId="176" fontId="2" fillId="0" borderId="0" applyFont="0" applyFill="0" applyBorder="0" applyAlignment="0" applyProtection="0"/>
    <xf numFmtId="0" fontId="2" fillId="0" borderId="0"/>
    <xf numFmtId="0" fontId="102" fillId="0" borderId="0" applyNumberFormat="0" applyFill="0" applyBorder="0" applyAlignment="0" applyProtection="0"/>
    <xf numFmtId="0" fontId="2" fillId="0" borderId="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2" fillId="0" borderId="0">
      <alignment wrapText="1"/>
    </xf>
    <xf numFmtId="0" fontId="2" fillId="0" borderId="0">
      <alignment wrapText="1"/>
    </xf>
  </cellStyleXfs>
  <cellXfs count="1709">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5"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7"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7" fillId="0" borderId="0" xfId="0" applyFont="1"/>
    <xf numFmtId="10" fontId="31" fillId="0" borderId="0" xfId="521" applyNumberFormat="1" applyFont="1"/>
    <xf numFmtId="174" fontId="33" fillId="0" borderId="0" xfId="0" applyFont="1"/>
    <xf numFmtId="174" fontId="32" fillId="0" borderId="0" xfId="0" applyFont="1"/>
    <xf numFmtId="168" fontId="33" fillId="24" borderId="12" xfId="0" applyNumberFormat="1" applyFont="1" applyFill="1" applyBorder="1"/>
    <xf numFmtId="174" fontId="0" fillId="25" borderId="0" xfId="0" applyFill="1"/>
    <xf numFmtId="174" fontId="43"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3" fillId="24" borderId="12" xfId="0" applyNumberFormat="1" applyFont="1" applyFill="1" applyBorder="1" applyAlignment="1">
      <alignment horizontal="center" vertical="center" wrapText="1"/>
    </xf>
    <xf numFmtId="43" fontId="33" fillId="24" borderId="12" xfId="0" applyNumberFormat="1" applyFont="1" applyFill="1" applyBorder="1" applyAlignment="1">
      <alignment horizontal="center"/>
    </xf>
    <xf numFmtId="174" fontId="51" fillId="25" borderId="0" xfId="0" applyFont="1" applyFill="1" applyAlignment="1">
      <alignment vertical="center" wrapText="1"/>
    </xf>
    <xf numFmtId="3" fontId="29" fillId="0" borderId="0" xfId="0" applyNumberFormat="1" applyFont="1" applyAlignment="1">
      <alignment horizontal="center"/>
    </xf>
    <xf numFmtId="174" fontId="54" fillId="0" borderId="0" xfId="0" applyFont="1"/>
    <xf numFmtId="174" fontId="31" fillId="0" borderId="0" xfId="362"/>
    <xf numFmtId="2" fontId="0" fillId="0" borderId="0" xfId="0" applyNumberFormat="1"/>
    <xf numFmtId="174" fontId="56" fillId="26" borderId="0" xfId="0" applyFont="1" applyFill="1" applyAlignment="1">
      <alignment horizontal="center" vertical="top" wrapText="1"/>
    </xf>
    <xf numFmtId="10" fontId="31" fillId="0" borderId="0" xfId="417" applyNumberFormat="1"/>
    <xf numFmtId="174" fontId="37" fillId="25" borderId="0" xfId="0" applyFont="1" applyFill="1"/>
    <xf numFmtId="174" fontId="0" fillId="0" borderId="0" xfId="0" applyAlignment="1">
      <alignment vertical="center"/>
    </xf>
    <xf numFmtId="174" fontId="42" fillId="0" borderId="0" xfId="0" applyFont="1"/>
    <xf numFmtId="0" fontId="37" fillId="0" borderId="0" xfId="0" applyNumberFormat="1" applyFont="1"/>
    <xf numFmtId="174" fontId="35" fillId="0" borderId="0" xfId="0" applyFont="1"/>
    <xf numFmtId="181" fontId="0" fillId="0" borderId="0" xfId="0" applyNumberFormat="1"/>
    <xf numFmtId="10" fontId="0" fillId="0" borderId="0" xfId="521" applyNumberFormat="1" applyFont="1"/>
    <xf numFmtId="0" fontId="31" fillId="0" borderId="0" xfId="549"/>
    <xf numFmtId="171" fontId="0" fillId="0" borderId="0" xfId="521" applyNumberFormat="1" applyFont="1"/>
    <xf numFmtId="174" fontId="0" fillId="0" borderId="0" xfId="0" applyAlignment="1">
      <alignment horizontal="center"/>
    </xf>
    <xf numFmtId="174" fontId="56"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7"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4" fillId="0" borderId="0" xfId="0" applyFont="1" applyAlignment="1">
      <alignment horizontal="center" vertical="top" wrapText="1"/>
    </xf>
    <xf numFmtId="2" fontId="37" fillId="25" borderId="0" xfId="0" applyNumberFormat="1" applyFont="1" applyFill="1" applyAlignment="1">
      <alignment vertical="center"/>
    </xf>
    <xf numFmtId="174" fontId="0" fillId="25" borderId="0" xfId="0" applyFill="1" applyAlignment="1">
      <alignment vertical="center"/>
    </xf>
    <xf numFmtId="174" fontId="53"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0" fillId="0" borderId="0" xfId="0" applyFont="1" applyAlignment="1">
      <alignment horizontal="center" vertical="center" wrapText="1"/>
    </xf>
    <xf numFmtId="174" fontId="79" fillId="0" borderId="0" xfId="0" applyFont="1" applyAlignment="1">
      <alignment horizontal="center" vertical="center"/>
    </xf>
    <xf numFmtId="0" fontId="43" fillId="0" borderId="0" xfId="549" applyFont="1"/>
    <xf numFmtId="174" fontId="46" fillId="0" borderId="0" xfId="0" applyFont="1"/>
    <xf numFmtId="174" fontId="46" fillId="0" borderId="0" xfId="0" applyFont="1" applyAlignment="1">
      <alignment vertical="center"/>
    </xf>
    <xf numFmtId="174" fontId="53" fillId="0" borderId="0" xfId="0" applyFont="1" applyAlignment="1">
      <alignment horizontal="justify" vertical="justify" wrapText="1"/>
    </xf>
    <xf numFmtId="43" fontId="33" fillId="0" borderId="0" xfId="0" applyNumberFormat="1" applyFont="1" applyAlignment="1">
      <alignment vertical="center"/>
    </xf>
    <xf numFmtId="10" fontId="59" fillId="0" borderId="0" xfId="603" applyNumberFormat="1" applyFont="1" applyAlignment="1">
      <alignment horizontal="center"/>
    </xf>
    <xf numFmtId="174" fontId="61" fillId="25" borderId="0" xfId="0" applyFont="1" applyFill="1" applyAlignment="1">
      <alignment horizontal="center" vertical="center" wrapText="1"/>
    </xf>
    <xf numFmtId="174" fontId="63" fillId="0" borderId="0" xfId="0" applyFont="1" applyAlignment="1">
      <alignment horizontal="justify" vertical="justify" wrapText="1"/>
    </xf>
    <xf numFmtId="10" fontId="42" fillId="0" borderId="0" xfId="0" applyNumberFormat="1" applyFont="1"/>
    <xf numFmtId="2" fontId="42" fillId="0" borderId="0" xfId="0" applyNumberFormat="1" applyFont="1"/>
    <xf numFmtId="178" fontId="42" fillId="0" borderId="0" xfId="0" applyNumberFormat="1" applyFont="1"/>
    <xf numFmtId="174" fontId="0" fillId="0" borderId="0" xfId="0" applyAlignment="1">
      <alignment horizontal="left" wrapText="1"/>
    </xf>
    <xf numFmtId="174" fontId="33" fillId="0" borderId="0" xfId="0" applyFont="1" applyAlignment="1">
      <alignment horizontal="left"/>
    </xf>
    <xf numFmtId="174" fontId="52" fillId="0" borderId="0" xfId="0" applyFont="1"/>
    <xf numFmtId="174" fontId="42" fillId="0" borderId="0" xfId="0" applyFont="1" applyAlignment="1">
      <alignment horizontal="right" vertical="center"/>
    </xf>
    <xf numFmtId="174" fontId="42" fillId="25" borderId="0" xfId="0" applyFont="1" applyFill="1"/>
    <xf numFmtId="17" fontId="35" fillId="25" borderId="0" xfId="365" applyNumberFormat="1" applyFont="1" applyFill="1" applyAlignment="1">
      <alignment vertical="top" wrapText="1"/>
    </xf>
    <xf numFmtId="174" fontId="31" fillId="0" borderId="0" xfId="417" applyAlignment="1">
      <alignment horizontal="center"/>
    </xf>
    <xf numFmtId="10" fontId="46" fillId="0" borderId="0" xfId="521" applyNumberFormat="1" applyFont="1"/>
    <xf numFmtId="9" fontId="4" fillId="0" borderId="0" xfId="521" applyFont="1" applyFill="1" applyBorder="1" applyAlignment="1">
      <alignment horizontal="right"/>
    </xf>
    <xf numFmtId="40" fontId="49" fillId="25" borderId="0" xfId="294" applyNumberFormat="1" applyFont="1" applyFill="1" applyBorder="1" applyAlignment="1">
      <alignment vertical="center"/>
    </xf>
    <xf numFmtId="174" fontId="32" fillId="0" borderId="0" xfId="0" applyFont="1" applyAlignment="1">
      <alignment horizontal="center"/>
    </xf>
    <xf numFmtId="171" fontId="35" fillId="25" borderId="0" xfId="521" applyNumberFormat="1" applyFont="1" applyFill="1" applyBorder="1" applyAlignment="1">
      <alignment vertical="center"/>
    </xf>
    <xf numFmtId="43" fontId="46" fillId="0" borderId="0" xfId="0" applyNumberFormat="1" applyFont="1"/>
    <xf numFmtId="43" fontId="46" fillId="0" borderId="0" xfId="0" applyNumberFormat="1" applyFont="1" applyAlignment="1">
      <alignment vertical="center"/>
    </xf>
    <xf numFmtId="43" fontId="35" fillId="25" borderId="0" xfId="521" applyNumberFormat="1" applyFont="1" applyFill="1" applyBorder="1" applyAlignment="1">
      <alignment vertical="center"/>
    </xf>
    <xf numFmtId="171" fontId="0" fillId="0" borderId="0" xfId="521" applyNumberFormat="1" applyFont="1" applyAlignment="1">
      <alignment horizontal="right"/>
    </xf>
    <xf numFmtId="192" fontId="0" fillId="0" borderId="0" xfId="0" applyNumberFormat="1"/>
    <xf numFmtId="178" fontId="31" fillId="0" borderId="0" xfId="359" applyNumberFormat="1"/>
    <xf numFmtId="43" fontId="35" fillId="25" borderId="0" xfId="294" applyFont="1" applyFill="1" applyBorder="1" applyAlignment="1">
      <alignment horizontal="right" vertical="center"/>
    </xf>
    <xf numFmtId="9" fontId="46" fillId="0" borderId="0" xfId="521" applyFont="1"/>
    <xf numFmtId="43" fontId="31" fillId="0" borderId="0" xfId="549" applyNumberFormat="1"/>
    <xf numFmtId="178" fontId="46"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2" fillId="0" borderId="0" xfId="549" applyFont="1" applyAlignment="1">
      <alignment vertical="center"/>
    </xf>
    <xf numFmtId="43" fontId="37" fillId="25" borderId="0" xfId="294" applyFont="1" applyFill="1" applyBorder="1" applyAlignment="1">
      <alignment vertical="center"/>
    </xf>
    <xf numFmtId="174" fontId="53" fillId="0" borderId="0" xfId="0" applyFont="1" applyAlignment="1">
      <alignment vertical="center"/>
    </xf>
    <xf numFmtId="174" fontId="33" fillId="0" borderId="0" xfId="0" applyFont="1" applyAlignment="1">
      <alignment vertical="center"/>
    </xf>
    <xf numFmtId="174" fontId="59" fillId="0" borderId="0" xfId="0" applyFont="1"/>
    <xf numFmtId="41" fontId="31" fillId="0" borderId="0" xfId="421" applyNumberFormat="1"/>
    <xf numFmtId="41" fontId="0" fillId="0" borderId="0" xfId="421" applyNumberFormat="1" applyFont="1" applyAlignment="1">
      <alignment vertical="center" wrapText="1"/>
    </xf>
    <xf numFmtId="172" fontId="0" fillId="0" borderId="0" xfId="0" applyNumberFormat="1"/>
    <xf numFmtId="10" fontId="43" fillId="0" borderId="0" xfId="521" applyNumberFormat="1" applyFont="1" applyFill="1" applyBorder="1" applyAlignment="1"/>
    <xf numFmtId="10" fontId="43" fillId="0" borderId="0" xfId="521" applyNumberFormat="1" applyFont="1" applyAlignment="1"/>
    <xf numFmtId="178" fontId="31" fillId="0" borderId="0" xfId="413" applyNumberFormat="1" applyAlignment="1">
      <alignment vertical="center"/>
    </xf>
    <xf numFmtId="174" fontId="0" fillId="0" borderId="0" xfId="0" applyAlignment="1">
      <alignment wrapText="1"/>
    </xf>
    <xf numFmtId="0" fontId="42" fillId="0" borderId="0" xfId="549" applyFont="1"/>
    <xf numFmtId="174" fontId="35" fillId="0" borderId="0" xfId="0" applyFont="1" applyAlignment="1">
      <alignment vertical="center" wrapText="1"/>
    </xf>
    <xf numFmtId="196" fontId="0" fillId="0" borderId="0" xfId="0" applyNumberFormat="1"/>
    <xf numFmtId="168" fontId="107" fillId="0" borderId="0" xfId="294" applyNumberFormat="1" applyFont="1" applyAlignment="1">
      <alignment vertical="center"/>
    </xf>
    <xf numFmtId="41" fontId="112" fillId="25" borderId="12" xfId="2466" applyNumberFormat="1" applyFont="1" applyFill="1" applyBorder="1" applyAlignment="1">
      <alignment horizontal="left" vertical="center" wrapText="1"/>
    </xf>
    <xf numFmtId="0" fontId="116" fillId="0" borderId="0" xfId="2470" applyFont="1" applyAlignment="1">
      <alignment horizontal="center" vertical="center" wrapText="1"/>
    </xf>
    <xf numFmtId="17" fontId="59" fillId="25" borderId="0" xfId="365" applyNumberFormat="1" applyFont="1" applyFill="1" applyAlignment="1">
      <alignment horizontal="left" vertical="center"/>
    </xf>
    <xf numFmtId="174" fontId="46" fillId="0" borderId="0" xfId="0" applyFont="1" applyAlignment="1">
      <alignment horizontal="left" vertical="center" wrapText="1"/>
    </xf>
    <xf numFmtId="172" fontId="46" fillId="0" borderId="0" xfId="0" applyNumberFormat="1" applyFont="1"/>
    <xf numFmtId="186" fontId="46" fillId="0" borderId="0" xfId="0" applyNumberFormat="1" applyFont="1"/>
    <xf numFmtId="10" fontId="46" fillId="0" borderId="0" xfId="521" applyNumberFormat="1" applyFont="1" applyFill="1" applyBorder="1" applyAlignment="1"/>
    <xf numFmtId="194" fontId="46" fillId="0" borderId="0" xfId="0" applyNumberFormat="1" applyFont="1"/>
    <xf numFmtId="194" fontId="34" fillId="0" borderId="0" xfId="0" applyNumberFormat="1" applyFont="1"/>
    <xf numFmtId="172" fontId="46" fillId="0" borderId="0" xfId="0" applyNumberFormat="1" applyFont="1" applyAlignment="1">
      <alignment horizontal="left" indent="1"/>
    </xf>
    <xf numFmtId="194" fontId="46" fillId="0" borderId="0" xfId="0" applyNumberFormat="1" applyFont="1" applyAlignment="1">
      <alignment horizontal="left" indent="1"/>
    </xf>
    <xf numFmtId="9" fontId="46" fillId="0" borderId="0" xfId="0" applyNumberFormat="1" applyFont="1"/>
    <xf numFmtId="10" fontId="34" fillId="0" borderId="0" xfId="521" applyNumberFormat="1" applyFont="1" applyFill="1" applyBorder="1" applyAlignment="1"/>
    <xf numFmtId="43" fontId="106" fillId="0" borderId="0" xfId="294" applyFont="1" applyAlignment="1">
      <alignment horizontal="center"/>
    </xf>
    <xf numFmtId="195" fontId="117" fillId="25" borderId="12" xfId="1019" applyNumberFormat="1" applyFont="1" applyFill="1" applyBorder="1" applyAlignment="1">
      <alignment horizontal="right" vertical="center" wrapText="1"/>
    </xf>
    <xf numFmtId="0" fontId="46" fillId="0" borderId="0" xfId="2466" applyFont="1"/>
    <xf numFmtId="0" fontId="106" fillId="0" borderId="0" xfId="2466" applyFont="1" applyAlignment="1">
      <alignment horizontal="left" vertical="center"/>
    </xf>
    <xf numFmtId="0" fontId="106" fillId="0" borderId="0" xfId="2466" applyFont="1" applyAlignment="1">
      <alignment vertical="center"/>
    </xf>
    <xf numFmtId="0" fontId="106" fillId="0" borderId="0" xfId="2466" applyFont="1" applyAlignment="1">
      <alignment horizontal="center" vertical="center"/>
    </xf>
    <xf numFmtId="0" fontId="63" fillId="0" borderId="0" xfId="2466" applyFont="1" applyAlignment="1">
      <alignment vertical="center"/>
    </xf>
    <xf numFmtId="0" fontId="107" fillId="0" borderId="0" xfId="2466" applyFont="1" applyAlignment="1">
      <alignment horizontal="center" vertical="center"/>
    </xf>
    <xf numFmtId="0" fontId="107" fillId="0" borderId="0" xfId="2466" applyFont="1"/>
    <xf numFmtId="0" fontId="107" fillId="0" borderId="0" xfId="2466" applyFont="1" applyAlignment="1">
      <alignment vertical="center"/>
    </xf>
    <xf numFmtId="0" fontId="112" fillId="0" borderId="12" xfId="2466" applyFont="1" applyBorder="1" applyAlignment="1">
      <alignment horizontal="left" vertical="center" wrapText="1"/>
    </xf>
    <xf numFmtId="41" fontId="106" fillId="0" borderId="0" xfId="2466" applyNumberFormat="1" applyFont="1" applyAlignment="1">
      <alignment vertical="center"/>
    </xf>
    <xf numFmtId="0" fontId="107" fillId="0" borderId="0" xfId="2466" applyFont="1" applyAlignment="1">
      <alignment horizontal="center"/>
    </xf>
    <xf numFmtId="0" fontId="114" fillId="59" borderId="12" xfId="2466" applyFont="1" applyFill="1" applyBorder="1" applyAlignment="1">
      <alignment horizontal="center" vertical="center" wrapText="1"/>
    </xf>
    <xf numFmtId="0" fontId="114" fillId="57" borderId="12" xfId="2466" applyFont="1" applyFill="1" applyBorder="1" applyAlignment="1">
      <alignment horizontal="left" vertical="center" wrapText="1"/>
    </xf>
    <xf numFmtId="3" fontId="106" fillId="0" borderId="0" xfId="2466" applyNumberFormat="1" applyFont="1" applyAlignment="1">
      <alignment vertical="center"/>
    </xf>
    <xf numFmtId="41" fontId="106" fillId="63" borderId="12" xfId="2466" applyNumberFormat="1" applyFont="1" applyFill="1" applyBorder="1" applyAlignment="1">
      <alignment horizontal="left" vertical="center" wrapText="1"/>
    </xf>
    <xf numFmtId="41" fontId="114" fillId="57" borderId="12" xfId="2466" applyNumberFormat="1" applyFont="1" applyFill="1" applyBorder="1" applyAlignment="1">
      <alignment horizontal="left" vertical="center" wrapText="1"/>
    </xf>
    <xf numFmtId="0" fontId="106" fillId="0" borderId="0" xfId="2466" applyFont="1"/>
    <xf numFmtId="41" fontId="106" fillId="0" borderId="0" xfId="2466" applyNumberFormat="1" applyFont="1" applyAlignment="1">
      <alignment horizontal="left" vertical="center"/>
    </xf>
    <xf numFmtId="0" fontId="114" fillId="58" borderId="12" xfId="2466" applyFont="1" applyFill="1" applyBorder="1" applyAlignment="1">
      <alignment horizontal="left" vertical="center" wrapText="1"/>
    </xf>
    <xf numFmtId="0" fontId="114" fillId="60" borderId="12" xfId="2466" applyFont="1" applyFill="1" applyBorder="1" applyAlignment="1">
      <alignment horizontal="center" vertical="center" wrapText="1"/>
    </xf>
    <xf numFmtId="168" fontId="115" fillId="64" borderId="12" xfId="2552" applyNumberFormat="1" applyFont="1" applyFill="1" applyBorder="1" applyAlignment="1">
      <alignment horizontal="center" vertical="center"/>
    </xf>
    <xf numFmtId="41" fontId="114" fillId="58" borderId="12" xfId="2466" applyNumberFormat="1" applyFont="1" applyFill="1" applyBorder="1" applyAlignment="1">
      <alignment horizontal="left" vertical="center" wrapText="1"/>
    </xf>
    <xf numFmtId="41" fontId="114" fillId="58" borderId="12" xfId="2466" applyNumberFormat="1" applyFont="1" applyFill="1" applyBorder="1" applyAlignment="1">
      <alignment horizontal="center" vertical="center" wrapText="1"/>
    </xf>
    <xf numFmtId="168" fontId="106" fillId="0" borderId="0" xfId="2466" applyNumberFormat="1" applyFont="1" applyAlignment="1">
      <alignment horizontal="left" vertical="center"/>
    </xf>
    <xf numFmtId="168" fontId="106" fillId="0" borderId="0" xfId="2466" applyNumberFormat="1" applyFont="1" applyAlignment="1">
      <alignment horizontal="center" vertical="center"/>
    </xf>
    <xf numFmtId="10" fontId="112" fillId="25" borderId="12" xfId="2466" applyNumberFormat="1" applyFont="1" applyFill="1" applyBorder="1" applyAlignment="1">
      <alignment horizontal="right" vertical="center" wrapText="1"/>
    </xf>
    <xf numFmtId="0" fontId="112" fillId="25" borderId="12" xfId="2466" applyFont="1" applyFill="1" applyBorder="1" applyAlignment="1">
      <alignment horizontal="left" vertical="center" wrapText="1"/>
    </xf>
    <xf numFmtId="0" fontId="115" fillId="25" borderId="12" xfId="2466" applyFont="1" applyFill="1" applyBorder="1" applyAlignment="1">
      <alignment horizontal="left" vertical="center" wrapText="1"/>
    </xf>
    <xf numFmtId="179" fontId="112" fillId="25" borderId="12" xfId="2466" applyNumberFormat="1" applyFont="1" applyFill="1" applyBorder="1" applyAlignment="1">
      <alignment horizontal="right" vertical="center" wrapText="1"/>
    </xf>
    <xf numFmtId="0" fontId="115" fillId="25" borderId="12" xfId="2466" applyFont="1" applyFill="1" applyBorder="1" applyAlignment="1">
      <alignment horizontal="center" vertical="center" wrapText="1"/>
    </xf>
    <xf numFmtId="171" fontId="113" fillId="25" borderId="12" xfId="521" applyNumberFormat="1" applyFont="1" applyFill="1" applyBorder="1" applyAlignment="1">
      <alignment vertical="center"/>
    </xf>
    <xf numFmtId="195" fontId="117" fillId="0" borderId="12" xfId="0" applyNumberFormat="1" applyFont="1" applyBorder="1" applyAlignment="1">
      <alignment vertical="center" wrapText="1"/>
    </xf>
    <xf numFmtId="41" fontId="112" fillId="25" borderId="12" xfId="2466" applyNumberFormat="1" applyFont="1" applyFill="1" applyBorder="1" applyAlignment="1">
      <alignment vertical="center" wrapText="1"/>
    </xf>
    <xf numFmtId="41" fontId="62" fillId="56" borderId="13" xfId="2466" applyNumberFormat="1" applyFont="1" applyFill="1" applyBorder="1" applyAlignment="1">
      <alignment vertical="center" wrapText="1"/>
    </xf>
    <xf numFmtId="38" fontId="0" fillId="0" borderId="0" xfId="0" applyNumberFormat="1"/>
    <xf numFmtId="174" fontId="46" fillId="0" borderId="0" xfId="0" applyFont="1" applyAlignment="1">
      <alignment horizontal="center"/>
    </xf>
    <xf numFmtId="174" fontId="61" fillId="0" borderId="0" xfId="417" applyFont="1" applyAlignment="1">
      <alignment vertical="center" wrapText="1"/>
    </xf>
    <xf numFmtId="3" fontId="116" fillId="0" borderId="12" xfId="2470" applyNumberFormat="1" applyFont="1" applyBorder="1" applyAlignment="1">
      <alignment horizontal="center" vertical="center" wrapText="1"/>
    </xf>
    <xf numFmtId="0" fontId="113" fillId="25" borderId="12" xfId="2466" applyFont="1" applyFill="1" applyBorder="1" applyAlignment="1">
      <alignment horizontal="left" vertical="center" wrapText="1" indent="6"/>
    </xf>
    <xf numFmtId="195" fontId="116" fillId="0" borderId="12" xfId="0" applyNumberFormat="1" applyFont="1" applyBorder="1" applyAlignment="1">
      <alignment horizontal="left" vertical="center" wrapText="1"/>
    </xf>
    <xf numFmtId="41" fontId="112" fillId="28" borderId="12" xfId="2466" applyNumberFormat="1" applyFont="1" applyFill="1" applyBorder="1" applyAlignment="1">
      <alignment horizontal="center" vertical="center" wrapText="1"/>
    </xf>
    <xf numFmtId="179" fontId="106" fillId="0" borderId="0" xfId="2466" applyNumberFormat="1" applyFont="1" applyAlignment="1">
      <alignment vertical="center"/>
    </xf>
    <xf numFmtId="43" fontId="106" fillId="0" borderId="0" xfId="2466" applyNumberFormat="1" applyFont="1" applyAlignment="1">
      <alignment vertical="center"/>
    </xf>
    <xf numFmtId="41" fontId="114" fillId="59" borderId="12" xfId="2466" applyNumberFormat="1" applyFont="1" applyFill="1" applyBorder="1" applyAlignment="1">
      <alignment vertical="center" wrapText="1"/>
    </xf>
    <xf numFmtId="1" fontId="114" fillId="58" borderId="12" xfId="2466" applyNumberFormat="1" applyFont="1" applyFill="1" applyBorder="1" applyAlignment="1">
      <alignment horizontal="center" vertical="center" wrapText="1"/>
    </xf>
    <xf numFmtId="41" fontId="62" fillId="56" borderId="12" xfId="2466" applyNumberFormat="1" applyFont="1" applyFill="1" applyBorder="1" applyAlignment="1">
      <alignment horizontal="center" vertical="center" wrapText="1"/>
    </xf>
    <xf numFmtId="41" fontId="114" fillId="56" borderId="12" xfId="2466" applyNumberFormat="1" applyFont="1" applyFill="1" applyBorder="1" applyAlignment="1">
      <alignment horizontal="center" vertical="center" wrapText="1"/>
    </xf>
    <xf numFmtId="174" fontId="62" fillId="58" borderId="12" xfId="0" applyFont="1" applyFill="1" applyBorder="1" applyAlignment="1">
      <alignment vertical="center" wrapText="1"/>
    </xf>
    <xf numFmtId="195" fontId="62" fillId="58" borderId="12" xfId="0" applyNumberFormat="1" applyFont="1" applyFill="1" applyBorder="1" applyAlignment="1">
      <alignment horizontal="right" vertical="center" wrapText="1"/>
    </xf>
    <xf numFmtId="195" fontId="115" fillId="61" borderId="13" xfId="2466" applyNumberFormat="1" applyFont="1" applyFill="1" applyBorder="1" applyAlignment="1">
      <alignment vertical="center"/>
    </xf>
    <xf numFmtId="195" fontId="127" fillId="25" borderId="12" xfId="1019" applyNumberFormat="1" applyFont="1" applyFill="1" applyBorder="1" applyAlignment="1">
      <alignment horizontal="right" vertical="center" wrapText="1"/>
    </xf>
    <xf numFmtId="195" fontId="127" fillId="25" borderId="12" xfId="1019" applyNumberFormat="1" applyFont="1" applyFill="1" applyBorder="1" applyAlignment="1">
      <alignment vertical="center" wrapText="1"/>
    </xf>
    <xf numFmtId="0" fontId="62" fillId="56" borderId="12" xfId="2466" applyFont="1" applyFill="1" applyBorder="1" applyAlignment="1">
      <alignment horizontal="left" vertical="center" wrapText="1"/>
    </xf>
    <xf numFmtId="195" fontId="128" fillId="25" borderId="12" xfId="1019" applyNumberFormat="1" applyFont="1" applyFill="1" applyBorder="1" applyAlignment="1">
      <alignment horizontal="right" vertical="center" wrapText="1"/>
    </xf>
    <xf numFmtId="174" fontId="132" fillId="0" borderId="0" xfId="0" applyFont="1"/>
    <xf numFmtId="171" fontId="132" fillId="0" borderId="0" xfId="521" applyNumberFormat="1" applyFont="1"/>
    <xf numFmtId="10" fontId="132" fillId="0" borderId="0" xfId="521" applyNumberFormat="1" applyFont="1"/>
    <xf numFmtId="178" fontId="132" fillId="0" borderId="0" xfId="0" applyNumberFormat="1" applyFont="1"/>
    <xf numFmtId="174" fontId="125" fillId="0" borderId="0" xfId="0" applyFont="1" applyAlignment="1">
      <alignment horizontal="center" vertical="center"/>
    </xf>
    <xf numFmtId="174" fontId="142" fillId="0" borderId="0" xfId="0" applyFont="1"/>
    <xf numFmtId="168" fontId="143" fillId="0" borderId="0" xfId="0" applyNumberFormat="1" applyFont="1"/>
    <xf numFmtId="174" fontId="143" fillId="0" borderId="0" xfId="0" applyFont="1"/>
    <xf numFmtId="174" fontId="144" fillId="0" borderId="0" xfId="0" applyFont="1"/>
    <xf numFmtId="174" fontId="145" fillId="0" borderId="0" xfId="0" applyFont="1"/>
    <xf numFmtId="174" fontId="146" fillId="0" borderId="0" xfId="0" applyFont="1" applyAlignment="1">
      <alignment horizontal="center"/>
    </xf>
    <xf numFmtId="174" fontId="146" fillId="0" borderId="0" xfId="0" applyFont="1"/>
    <xf numFmtId="174" fontId="132" fillId="0" borderId="0" xfId="0" applyFont="1" applyAlignment="1">
      <alignment horizontal="center"/>
    </xf>
    <xf numFmtId="174" fontId="150" fillId="0" borderId="0" xfId="0" applyFont="1"/>
    <xf numFmtId="174" fontId="4" fillId="0" borderId="0" xfId="0" applyFont="1"/>
    <xf numFmtId="174" fontId="125" fillId="0" borderId="0" xfId="0" applyFont="1"/>
    <xf numFmtId="3" fontId="4" fillId="0" borderId="0" xfId="0" applyNumberFormat="1" applyFont="1"/>
    <xf numFmtId="1" fontId="132" fillId="0" borderId="0" xfId="0" applyNumberFormat="1" applyFont="1"/>
    <xf numFmtId="1" fontId="4" fillId="0" borderId="0" xfId="0" applyNumberFormat="1" applyFont="1"/>
    <xf numFmtId="43" fontId="132" fillId="0" borderId="0" xfId="294" applyFont="1" applyFill="1" applyBorder="1"/>
    <xf numFmtId="41" fontId="27" fillId="25" borderId="0" xfId="294" applyNumberFormat="1" applyFont="1" applyFill="1" applyBorder="1" applyAlignment="1">
      <alignment horizontal="center" vertical="center"/>
    </xf>
    <xf numFmtId="174" fontId="142" fillId="25" borderId="0" xfId="0" applyFont="1" applyFill="1"/>
    <xf numFmtId="174" fontId="142"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32" fillId="0" borderId="0" xfId="0" applyNumberFormat="1" applyFont="1" applyAlignment="1">
      <alignment horizontal="center"/>
    </xf>
    <xf numFmtId="174" fontId="132" fillId="0" borderId="0" xfId="0" applyFont="1" applyAlignment="1">
      <alignment horizontal="right"/>
    </xf>
    <xf numFmtId="171" fontId="132" fillId="0" borderId="0" xfId="521" applyNumberFormat="1" applyFont="1" applyAlignment="1">
      <alignment horizontal="right"/>
    </xf>
    <xf numFmtId="10" fontId="132" fillId="0" borderId="0" xfId="0" applyNumberFormat="1" applyFont="1"/>
    <xf numFmtId="185" fontId="132" fillId="0" borderId="0" xfId="0" applyNumberFormat="1" applyFont="1"/>
    <xf numFmtId="187" fontId="132" fillId="0" borderId="0" xfId="0" applyNumberFormat="1" applyFont="1"/>
    <xf numFmtId="43" fontId="132" fillId="0" borderId="0" xfId="0" applyNumberFormat="1" applyFont="1"/>
    <xf numFmtId="187" fontId="145" fillId="0" borderId="0" xfId="0" applyNumberFormat="1" applyFont="1"/>
    <xf numFmtId="180" fontId="132" fillId="0" borderId="0" xfId="0" applyNumberFormat="1" applyFont="1"/>
    <xf numFmtId="43" fontId="145" fillId="0" borderId="0" xfId="0" applyNumberFormat="1" applyFont="1"/>
    <xf numFmtId="171" fontId="132" fillId="0" borderId="0" xfId="521" applyNumberFormat="1" applyFont="1" applyBorder="1"/>
    <xf numFmtId="180" fontId="132" fillId="0" borderId="0" xfId="521" applyNumberFormat="1" applyFont="1"/>
    <xf numFmtId="187" fontId="125" fillId="0" borderId="0" xfId="0" applyNumberFormat="1" applyFont="1"/>
    <xf numFmtId="2" fontId="132" fillId="0" borderId="0" xfId="521" applyNumberFormat="1" applyFont="1" applyBorder="1"/>
    <xf numFmtId="174" fontId="132" fillId="0" borderId="0" xfId="0" applyFont="1" applyAlignment="1">
      <alignment vertical="center"/>
    </xf>
    <xf numFmtId="2" fontId="132" fillId="0" borderId="0" xfId="521" applyNumberFormat="1" applyFont="1" applyBorder="1" applyAlignment="1">
      <alignment vertical="center"/>
    </xf>
    <xf numFmtId="2" fontId="126" fillId="0" borderId="0" xfId="521" applyNumberFormat="1" applyFont="1" applyBorder="1"/>
    <xf numFmtId="168" fontId="158" fillId="0" borderId="0" xfId="294" applyNumberFormat="1" applyFont="1" applyFill="1" applyBorder="1" applyAlignment="1">
      <alignment horizontal="center"/>
    </xf>
    <xf numFmtId="174" fontId="158" fillId="0" borderId="0" xfId="0" applyFont="1"/>
    <xf numFmtId="174" fontId="132" fillId="0" borderId="0" xfId="0" applyFont="1" applyAlignment="1">
      <alignment horizontal="left"/>
    </xf>
    <xf numFmtId="181" fontId="59" fillId="25" borderId="0" xfId="0" applyNumberFormat="1" applyFont="1" applyFill="1" applyAlignment="1">
      <alignment horizontal="left" vertical="center" wrapText="1"/>
    </xf>
    <xf numFmtId="0" fontId="132" fillId="0" borderId="0" xfId="714" applyFont="1"/>
    <xf numFmtId="174" fontId="147" fillId="0" borderId="0" xfId="0" applyFont="1" applyAlignment="1">
      <alignment horizontal="center" vertical="center" wrapText="1"/>
    </xf>
    <xf numFmtId="174" fontId="162" fillId="0" borderId="0" xfId="0" applyFont="1"/>
    <xf numFmtId="10" fontId="142" fillId="0" borderId="0" xfId="521" applyNumberFormat="1" applyFont="1"/>
    <xf numFmtId="174" fontId="142" fillId="0" borderId="0" xfId="0" applyFont="1" applyAlignment="1">
      <alignment vertical="center"/>
    </xf>
    <xf numFmtId="178" fontId="150" fillId="0" borderId="0" xfId="0" applyNumberFormat="1" applyFont="1"/>
    <xf numFmtId="197" fontId="132" fillId="0" borderId="0" xfId="0" applyNumberFormat="1" applyFont="1"/>
    <xf numFmtId="174" fontId="132" fillId="0" borderId="0" xfId="0" applyFont="1" applyAlignment="1">
      <alignment horizontal="center" vertical="center"/>
    </xf>
    <xf numFmtId="197" fontId="2" fillId="25" borderId="0" xfId="0" applyNumberFormat="1" applyFont="1" applyFill="1" applyAlignment="1">
      <alignment horizontal="left" vertical="center" indent="1"/>
    </xf>
    <xf numFmtId="174" fontId="163" fillId="0" borderId="0" xfId="0" applyFont="1" applyAlignment="1">
      <alignment vertical="center"/>
    </xf>
    <xf numFmtId="197" fontId="163" fillId="0" borderId="0" xfId="0" applyNumberFormat="1" applyFont="1" applyAlignment="1">
      <alignment vertical="center"/>
    </xf>
    <xf numFmtId="174" fontId="132" fillId="0" borderId="0" xfId="413" applyFont="1"/>
    <xf numFmtId="174" fontId="132" fillId="0" borderId="0" xfId="362" applyFont="1"/>
    <xf numFmtId="174" fontId="164" fillId="0" borderId="0" xfId="362" applyFont="1" applyAlignment="1">
      <alignment horizontal="center"/>
    </xf>
    <xf numFmtId="174" fontId="44" fillId="25" borderId="0" xfId="0" applyFont="1" applyFill="1" applyAlignment="1">
      <alignment horizontal="left" vertical="center" wrapText="1"/>
    </xf>
    <xf numFmtId="174" fontId="57" fillId="25" borderId="0" xfId="0" applyFont="1" applyFill="1"/>
    <xf numFmtId="178" fontId="33" fillId="25" borderId="0" xfId="0" applyNumberFormat="1" applyFont="1" applyFill="1" applyAlignment="1">
      <alignment vertical="center"/>
    </xf>
    <xf numFmtId="178" fontId="0" fillId="25" borderId="0" xfId="0" applyNumberFormat="1" applyFill="1" applyAlignment="1">
      <alignment horizontal="center"/>
    </xf>
    <xf numFmtId="0" fontId="89" fillId="0" borderId="0" xfId="0" applyNumberFormat="1" applyFont="1" applyAlignment="1">
      <alignment horizontal="center" vertical="center" wrapText="1"/>
    </xf>
    <xf numFmtId="0" fontId="89" fillId="0" borderId="0" xfId="0" applyNumberFormat="1" applyFont="1" applyAlignment="1">
      <alignment horizontal="center" vertical="center"/>
    </xf>
    <xf numFmtId="0" fontId="89" fillId="0" borderId="0" xfId="0" applyNumberFormat="1" applyFont="1" applyAlignment="1">
      <alignment horizontal="left" vertical="center" indent="1"/>
    </xf>
    <xf numFmtId="0" fontId="89" fillId="0" borderId="26" xfId="0" applyNumberFormat="1" applyFont="1" applyBorder="1" applyAlignment="1">
      <alignment horizontal="center" vertical="center"/>
    </xf>
    <xf numFmtId="9" fontId="132" fillId="0" borderId="0" xfId="521" applyFont="1"/>
    <xf numFmtId="174" fontId="132" fillId="0" borderId="0" xfId="0" applyFont="1" applyAlignment="1">
      <alignment horizontal="left" indent="1"/>
    </xf>
    <xf numFmtId="174" fontId="129" fillId="25" borderId="0" xfId="0" applyFont="1" applyFill="1" applyAlignment="1">
      <alignment horizontal="center" vertical="center" wrapText="1"/>
    </xf>
    <xf numFmtId="174" fontId="132" fillId="25" borderId="0" xfId="0" applyFont="1" applyFill="1" applyAlignment="1">
      <alignment vertical="center"/>
    </xf>
    <xf numFmtId="49" fontId="158" fillId="0" borderId="0" xfId="0" applyNumberFormat="1" applyFont="1"/>
    <xf numFmtId="168" fontId="139" fillId="25" borderId="0" xfId="294" applyNumberFormat="1" applyFont="1" applyFill="1" applyBorder="1" applyAlignment="1">
      <alignment horizontal="right" vertical="center"/>
    </xf>
    <xf numFmtId="49" fontId="132" fillId="0" borderId="0" xfId="0" applyNumberFormat="1" applyFont="1"/>
    <xf numFmtId="174" fontId="90" fillId="25" borderId="0" xfId="0" applyFont="1" applyFill="1" applyAlignment="1">
      <alignment horizontal="center" vertical="center" wrapText="1"/>
    </xf>
    <xf numFmtId="0" fontId="132" fillId="0" borderId="0" xfId="889" applyFont="1"/>
    <xf numFmtId="0" fontId="150" fillId="0" borderId="0" xfId="889" applyFont="1"/>
    <xf numFmtId="0" fontId="132" fillId="25" borderId="0" xfId="889" applyFont="1" applyFill="1"/>
    <xf numFmtId="0" fontId="90" fillId="25" borderId="0" xfId="889" applyFont="1" applyFill="1" applyAlignment="1">
      <alignment horizontal="center" vertical="center" wrapText="1"/>
    </xf>
    <xf numFmtId="0" fontId="142" fillId="0" borderId="0" xfId="889" applyFont="1"/>
    <xf numFmtId="171" fontId="142" fillId="0" borderId="0" xfId="1093" applyNumberFormat="1" applyFont="1" applyAlignment="1">
      <alignment horizontal="center"/>
    </xf>
    <xf numFmtId="174" fontId="132" fillId="0" borderId="0" xfId="0" applyFont="1" applyAlignment="1">
      <alignment vertical="top"/>
    </xf>
    <xf numFmtId="174" fontId="136" fillId="0" borderId="0" xfId="0" applyFont="1"/>
    <xf numFmtId="174" fontId="171" fillId="0" borderId="0" xfId="1087" quotePrefix="1" applyFont="1" applyAlignment="1" applyProtection="1"/>
    <xf numFmtId="174" fontId="163" fillId="0" borderId="0" xfId="0" applyFont="1"/>
    <xf numFmtId="174" fontId="132" fillId="0" borderId="0" xfId="0" applyFont="1" applyAlignment="1">
      <alignment horizontal="justify"/>
    </xf>
    <xf numFmtId="174" fontId="165" fillId="25" borderId="0" xfId="0" applyFont="1" applyFill="1" applyAlignment="1">
      <alignment horizontal="center" vertical="center" wrapText="1"/>
    </xf>
    <xf numFmtId="174" fontId="139" fillId="25" borderId="0" xfId="0" applyFont="1" applyFill="1" applyAlignment="1">
      <alignment horizontal="center" vertical="center"/>
    </xf>
    <xf numFmtId="174" fontId="139" fillId="25" borderId="0" xfId="0" applyFont="1" applyFill="1" applyAlignment="1">
      <alignment horizontal="center" vertical="center" wrapText="1"/>
    </xf>
    <xf numFmtId="49" fontId="173" fillId="25" borderId="0" xfId="0" applyNumberFormat="1" applyFont="1" applyFill="1" applyAlignment="1">
      <alignment horizontal="center" vertical="center"/>
    </xf>
    <xf numFmtId="3" fontId="173" fillId="25" borderId="0" xfId="296" applyNumberFormat="1" applyFont="1" applyFill="1" applyBorder="1" applyAlignment="1">
      <alignment horizontal="right" vertical="center" wrapText="1"/>
    </xf>
    <xf numFmtId="3" fontId="173" fillId="25" borderId="0" xfId="296" applyNumberFormat="1" applyFont="1" applyFill="1" applyBorder="1" applyAlignment="1">
      <alignment horizontal="right"/>
    </xf>
    <xf numFmtId="3" fontId="173" fillId="25" borderId="0" xfId="0" applyNumberFormat="1" applyFont="1" applyFill="1" applyAlignment="1">
      <alignment horizontal="right"/>
    </xf>
    <xf numFmtId="10" fontId="173" fillId="25" borderId="0" xfId="0" applyNumberFormat="1" applyFont="1" applyFill="1" applyAlignment="1">
      <alignment horizontal="right"/>
    </xf>
    <xf numFmtId="17" fontId="170" fillId="0" borderId="0" xfId="0" applyNumberFormat="1" applyFont="1" applyAlignment="1">
      <alignment horizontal="center"/>
    </xf>
    <xf numFmtId="174" fontId="144" fillId="0" borderId="0" xfId="0" applyFont="1" applyAlignment="1">
      <alignment horizontal="justify" vertical="justify" wrapText="1"/>
    </xf>
    <xf numFmtId="174" fontId="174" fillId="0" borderId="0" xfId="0" applyFont="1" applyAlignment="1">
      <alignment horizontal="center" vertical="center"/>
    </xf>
    <xf numFmtId="174" fontId="146" fillId="0" borderId="0" xfId="0" applyFont="1" applyAlignment="1">
      <alignment vertical="center"/>
    </xf>
    <xf numFmtId="174" fontId="142" fillId="0" borderId="0" xfId="0" applyFont="1" applyAlignment="1">
      <alignment horizontal="right"/>
    </xf>
    <xf numFmtId="43" fontId="146" fillId="0" borderId="0" xfId="0" applyNumberFormat="1" applyFont="1" applyAlignment="1">
      <alignment vertical="center"/>
    </xf>
    <xf numFmtId="43" fontId="146" fillId="0" borderId="0" xfId="521" applyNumberFormat="1" applyFont="1" applyAlignment="1">
      <alignment vertical="center"/>
    </xf>
    <xf numFmtId="43" fontId="90" fillId="0" borderId="0" xfId="0" applyNumberFormat="1" applyFont="1" applyAlignment="1">
      <alignment vertical="center"/>
    </xf>
    <xf numFmtId="171" fontId="90" fillId="0" borderId="0" xfId="521" applyNumberFormat="1" applyFont="1" applyAlignment="1">
      <alignment vertical="center"/>
    </xf>
    <xf numFmtId="174" fontId="146" fillId="0" borderId="0" xfId="0" applyFont="1" applyAlignment="1">
      <alignment horizontal="right" vertical="center"/>
    </xf>
    <xf numFmtId="174" fontId="130" fillId="0" borderId="0" xfId="0" applyFont="1" applyAlignment="1">
      <alignment horizontal="right" vertical="center" wrapText="1"/>
    </xf>
    <xf numFmtId="171" fontId="146" fillId="0" borderId="0" xfId="521" applyNumberFormat="1" applyFont="1" applyAlignment="1">
      <alignment vertical="center"/>
    </xf>
    <xf numFmtId="171" fontId="146" fillId="0" borderId="0" xfId="521" applyNumberFormat="1" applyFont="1" applyAlignment="1">
      <alignment horizontal="left" vertical="center"/>
    </xf>
    <xf numFmtId="10" fontId="146" fillId="0" borderId="0" xfId="521" applyNumberFormat="1" applyFont="1" applyAlignment="1">
      <alignment horizontal="left" vertical="center"/>
    </xf>
    <xf numFmtId="10" fontId="146" fillId="0" borderId="0" xfId="521" applyNumberFormat="1" applyFont="1" applyAlignment="1">
      <alignment vertical="center"/>
    </xf>
    <xf numFmtId="174" fontId="4" fillId="0" borderId="0" xfId="0" applyFont="1" applyAlignment="1">
      <alignment horizontal="left"/>
    </xf>
    <xf numFmtId="174" fontId="155" fillId="0" borderId="0" xfId="0" applyFont="1" applyAlignment="1">
      <alignment horizontal="left"/>
    </xf>
    <xf numFmtId="174" fontId="155"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75" fillId="0" borderId="0" xfId="0" applyFont="1" applyAlignment="1">
      <alignment horizontal="center"/>
    </xf>
    <xf numFmtId="174" fontId="175" fillId="0" borderId="0" xfId="0" applyFont="1"/>
    <xf numFmtId="0" fontId="132" fillId="0" borderId="0" xfId="712" applyFont="1"/>
    <xf numFmtId="41" fontId="132" fillId="0" borderId="0" xfId="712" applyNumberFormat="1" applyFont="1"/>
    <xf numFmtId="41" fontId="142" fillId="0" borderId="0" xfId="712" applyNumberFormat="1" applyFont="1" applyAlignment="1">
      <alignment vertical="center"/>
    </xf>
    <xf numFmtId="0" fontId="142" fillId="0" borderId="0" xfId="712" applyFont="1" applyAlignment="1">
      <alignment vertical="center"/>
    </xf>
    <xf numFmtId="41" fontId="132" fillId="0" borderId="0" xfId="712" applyNumberFormat="1" applyFont="1" applyAlignment="1">
      <alignment vertical="center"/>
    </xf>
    <xf numFmtId="0" fontId="132" fillId="0" borderId="0" xfId="712" applyFont="1" applyAlignment="1">
      <alignment vertical="center"/>
    </xf>
    <xf numFmtId="174" fontId="176" fillId="0" borderId="0" xfId="0" applyFont="1"/>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25" fillId="0" borderId="0" xfId="0" applyFont="1" applyAlignment="1">
      <alignment vertical="center"/>
    </xf>
    <xf numFmtId="189" fontId="125" fillId="0" borderId="0" xfId="0" applyNumberFormat="1" applyFont="1"/>
    <xf numFmtId="174" fontId="140" fillId="67" borderId="0" xfId="0" applyFont="1" applyFill="1"/>
    <xf numFmtId="174" fontId="0" fillId="67" borderId="0" xfId="0" applyFill="1"/>
    <xf numFmtId="174" fontId="132" fillId="67" borderId="0" xfId="0" applyFont="1" applyFill="1"/>
    <xf numFmtId="174" fontId="150" fillId="67" borderId="0" xfId="0" applyFont="1" applyFill="1"/>
    <xf numFmtId="174" fontId="32" fillId="67" borderId="0" xfId="0" applyFont="1" applyFill="1"/>
    <xf numFmtId="174" fontId="31" fillId="67" borderId="0" xfId="413" applyFill="1"/>
    <xf numFmtId="174" fontId="132" fillId="67" borderId="0" xfId="413" applyFont="1" applyFill="1"/>
    <xf numFmtId="0" fontId="31" fillId="67" borderId="0" xfId="549" applyFill="1"/>
    <xf numFmtId="174" fontId="61" fillId="67" borderId="0" xfId="417" applyFont="1" applyFill="1" applyAlignment="1">
      <alignment vertical="center" wrapText="1"/>
    </xf>
    <xf numFmtId="174" fontId="31" fillId="67" borderId="0" xfId="417" applyFill="1"/>
    <xf numFmtId="174" fontId="31" fillId="67" borderId="0" xfId="419" applyFill="1"/>
    <xf numFmtId="174" fontId="31" fillId="67" borderId="0" xfId="603" applyFill="1"/>
    <xf numFmtId="41" fontId="31" fillId="67" borderId="0" xfId="421" applyNumberFormat="1" applyFill="1"/>
    <xf numFmtId="174" fontId="31" fillId="67" borderId="0" xfId="421" applyFill="1"/>
    <xf numFmtId="0" fontId="124" fillId="67" borderId="16" xfId="0" applyNumberFormat="1" applyFont="1" applyFill="1" applyBorder="1" applyAlignment="1">
      <alignment horizontal="center" vertical="center"/>
    </xf>
    <xf numFmtId="174" fontId="125" fillId="67" borderId="0" xfId="0" applyFont="1" applyFill="1" applyAlignment="1">
      <alignment horizontal="center"/>
    </xf>
    <xf numFmtId="0" fontId="61" fillId="67" borderId="16" xfId="0" applyNumberFormat="1" applyFont="1" applyFill="1" applyBorder="1" applyAlignment="1">
      <alignment horizontal="center" vertical="center"/>
    </xf>
    <xf numFmtId="0" fontId="61" fillId="67" borderId="14" xfId="0" applyNumberFormat="1" applyFont="1" applyFill="1" applyBorder="1" applyAlignment="1">
      <alignment horizontal="center" vertical="center"/>
    </xf>
    <xf numFmtId="0" fontId="61" fillId="67" borderId="26" xfId="0" applyNumberFormat="1" applyFont="1" applyFill="1" applyBorder="1" applyAlignment="1">
      <alignment horizontal="center" vertical="center"/>
    </xf>
    <xf numFmtId="179" fontId="61" fillId="67" borderId="25" xfId="0" applyNumberFormat="1" applyFont="1" applyFill="1" applyBorder="1" applyAlignment="1">
      <alignment horizontal="right" vertical="center"/>
    </xf>
    <xf numFmtId="174" fontId="166" fillId="67" borderId="13" xfId="0" applyFont="1" applyFill="1" applyBorder="1" applyAlignment="1">
      <alignment horizontal="center" vertical="center"/>
    </xf>
    <xf numFmtId="174" fontId="124" fillId="67" borderId="26" xfId="0" applyFont="1" applyFill="1" applyBorder="1" applyAlignment="1">
      <alignment horizontal="center" vertical="center"/>
    </xf>
    <xf numFmtId="168" fontId="124" fillId="67" borderId="34" xfId="294" applyNumberFormat="1" applyFont="1" applyFill="1" applyBorder="1" applyAlignment="1">
      <alignment vertical="center"/>
    </xf>
    <xf numFmtId="174" fontId="142" fillId="67" borderId="0" xfId="0" applyFont="1" applyFill="1"/>
    <xf numFmtId="0" fontId="142" fillId="67" borderId="0" xfId="889" applyFont="1" applyFill="1"/>
    <xf numFmtId="0" fontId="132" fillId="67" borderId="0" xfId="889" applyFont="1" applyFill="1"/>
    <xf numFmtId="10" fontId="142" fillId="25" borderId="0" xfId="0" applyNumberFormat="1" applyFont="1" applyFill="1" applyAlignment="1">
      <alignment horizontal="right"/>
    </xf>
    <xf numFmtId="174" fontId="166" fillId="67" borderId="16" xfId="0" applyFont="1" applyFill="1" applyBorder="1" applyAlignment="1">
      <alignment horizontal="center" vertical="center" wrapText="1"/>
    </xf>
    <xf numFmtId="174" fontId="166" fillId="67" borderId="13" xfId="0" applyFont="1" applyFill="1" applyBorder="1" applyAlignment="1">
      <alignment horizontal="center" vertical="center" wrapText="1"/>
    </xf>
    <xf numFmtId="174" fontId="166" fillId="67" borderId="14" xfId="0" applyFont="1" applyFill="1" applyBorder="1" applyAlignment="1">
      <alignment horizontal="center" vertical="center" wrapText="1"/>
    </xf>
    <xf numFmtId="174" fontId="0" fillId="0" borderId="0" xfId="0" applyAlignment="1">
      <alignment vertical="top"/>
    </xf>
    <xf numFmtId="174" fontId="56" fillId="0" borderId="0" xfId="0" applyFont="1" applyAlignment="1">
      <alignment horizontal="center" vertical="top" wrapText="1"/>
    </xf>
    <xf numFmtId="174" fontId="0" fillId="25" borderId="0" xfId="0" applyFill="1" applyAlignment="1">
      <alignment vertical="top"/>
    </xf>
    <xf numFmtId="174" fontId="145" fillId="0" borderId="0" xfId="0" applyFont="1" applyAlignment="1">
      <alignment vertical="center"/>
    </xf>
    <xf numFmtId="174" fontId="129" fillId="67" borderId="26" xfId="0" applyFont="1" applyFill="1" applyBorder="1" applyAlignment="1">
      <alignment horizontal="center" vertical="center"/>
    </xf>
    <xf numFmtId="49" fontId="166" fillId="67" borderId="16" xfId="0" applyNumberFormat="1" applyFont="1" applyFill="1" applyBorder="1" applyAlignment="1">
      <alignment horizontal="center" vertical="center"/>
    </xf>
    <xf numFmtId="174" fontId="152" fillId="67" borderId="0" xfId="0" applyFont="1" applyFill="1" applyAlignment="1">
      <alignment vertical="center" wrapText="1"/>
    </xf>
    <xf numFmtId="174" fontId="132" fillId="0" borderId="0" xfId="359" applyFont="1"/>
    <xf numFmtId="174" fontId="178" fillId="0" borderId="0" xfId="0" applyFont="1" applyAlignment="1">
      <alignment horizontal="left" vertical="center" wrapText="1"/>
    </xf>
    <xf numFmtId="174" fontId="157" fillId="67" borderId="16" xfId="359" applyFont="1" applyFill="1" applyBorder="1" applyAlignment="1">
      <alignment horizontal="center" vertical="center"/>
    </xf>
    <xf numFmtId="49" fontId="157" fillId="67" borderId="26" xfId="359" applyNumberFormat="1" applyFont="1" applyFill="1" applyBorder="1" applyAlignment="1">
      <alignment horizontal="center" vertical="center"/>
    </xf>
    <xf numFmtId="174" fontId="157" fillId="67" borderId="14" xfId="359" applyFont="1" applyFill="1" applyBorder="1" applyAlignment="1">
      <alignment horizontal="center" vertical="center" wrapText="1"/>
    </xf>
    <xf numFmtId="49" fontId="179" fillId="0" borderId="32" xfId="359" applyNumberFormat="1" applyFont="1" applyBorder="1" applyAlignment="1">
      <alignment horizontal="center"/>
    </xf>
    <xf numFmtId="4" fontId="180" fillId="0" borderId="23" xfId="294" applyNumberFormat="1" applyFont="1" applyFill="1" applyBorder="1" applyAlignment="1">
      <alignment horizontal="right"/>
    </xf>
    <xf numFmtId="0" fontId="179" fillId="0" borderId="32" xfId="359" applyNumberFormat="1" applyFont="1" applyBorder="1" applyAlignment="1">
      <alignment horizontal="center"/>
    </xf>
    <xf numFmtId="4" fontId="157" fillId="67" borderId="25" xfId="294" applyNumberFormat="1" applyFont="1" applyFill="1" applyBorder="1" applyAlignment="1">
      <alignment horizontal="right" vertical="center"/>
    </xf>
    <xf numFmtId="174" fontId="129" fillId="67" borderId="16" xfId="0" applyFont="1" applyFill="1" applyBorder="1" applyAlignment="1">
      <alignment horizontal="center" vertical="center"/>
    </xf>
    <xf numFmtId="49" fontId="129" fillId="67" borderId="13" xfId="365" applyNumberFormat="1" applyFont="1" applyFill="1" applyBorder="1" applyAlignment="1">
      <alignment horizontal="center" vertical="center"/>
    </xf>
    <xf numFmtId="49" fontId="129" fillId="67" borderId="14" xfId="365" applyNumberFormat="1" applyFont="1" applyFill="1" applyBorder="1" applyAlignment="1">
      <alignment horizontal="center" vertical="center"/>
    </xf>
    <xf numFmtId="40" fontId="90" fillId="0" borderId="32" xfId="365" applyNumberFormat="1" applyFont="1" applyBorder="1" applyAlignment="1">
      <alignment horizontal="left" vertical="center" wrapText="1"/>
    </xf>
    <xf numFmtId="0" fontId="58" fillId="0" borderId="32" xfId="0" applyNumberFormat="1" applyFont="1" applyBorder="1" applyAlignment="1">
      <alignment horizontal="center" vertical="center"/>
    </xf>
    <xf numFmtId="43" fontId="59" fillId="0" borderId="12" xfId="0" applyNumberFormat="1" applyFont="1" applyBorder="1" applyAlignment="1">
      <alignment horizontal="center" vertical="center"/>
    </xf>
    <xf numFmtId="10" fontId="58" fillId="0" borderId="12" xfId="0" applyNumberFormat="1" applyFont="1" applyBorder="1" applyAlignment="1">
      <alignment horizontal="center" vertical="center"/>
    </xf>
    <xf numFmtId="43" fontId="59" fillId="0" borderId="12" xfId="294" applyFont="1" applyFill="1" applyBorder="1" applyAlignment="1">
      <alignment horizontal="center" vertical="center"/>
    </xf>
    <xf numFmtId="43" fontId="58" fillId="0" borderId="23" xfId="294" applyFont="1" applyFill="1" applyBorder="1" applyAlignment="1">
      <alignment horizontal="center" vertical="center"/>
    </xf>
    <xf numFmtId="17" fontId="64" fillId="67" borderId="26" xfId="0" applyNumberFormat="1" applyFont="1" applyFill="1" applyBorder="1" applyAlignment="1">
      <alignment horizontal="center" vertical="center"/>
    </xf>
    <xf numFmtId="43" fontId="64" fillId="67" borderId="34" xfId="0" applyNumberFormat="1" applyFont="1" applyFill="1" applyBorder="1" applyAlignment="1">
      <alignment horizontal="center" vertical="center"/>
    </xf>
    <xf numFmtId="10" fontId="64" fillId="67" borderId="34" xfId="0" applyNumberFormat="1" applyFont="1" applyFill="1" applyBorder="1" applyAlignment="1">
      <alignment horizontal="center" vertical="center"/>
    </xf>
    <xf numFmtId="43" fontId="64" fillId="67" borderId="25" xfId="294" applyFont="1" applyFill="1" applyBorder="1" applyAlignment="1">
      <alignment horizontal="center" vertical="center"/>
    </xf>
    <xf numFmtId="43" fontId="64" fillId="59" borderId="16" xfId="0" applyNumberFormat="1" applyFont="1" applyFill="1" applyBorder="1" applyAlignment="1">
      <alignment horizontal="center" vertical="center"/>
    </xf>
    <xf numFmtId="43" fontId="64" fillId="59" borderId="13" xfId="0" applyNumberFormat="1" applyFont="1" applyFill="1" applyBorder="1" applyAlignment="1">
      <alignment horizontal="center" vertical="center" wrapText="1"/>
    </xf>
    <xf numFmtId="43" fontId="64" fillId="59" borderId="13" xfId="294" applyFont="1" applyFill="1" applyBorder="1" applyAlignment="1">
      <alignment horizontal="center" vertical="center" wrapText="1"/>
    </xf>
    <xf numFmtId="43" fontId="64" fillId="59" borderId="14" xfId="294" applyFont="1" applyFill="1" applyBorder="1" applyAlignment="1">
      <alignment horizontal="center" vertical="center" wrapText="1"/>
    </xf>
    <xf numFmtId="0" fontId="124" fillId="67" borderId="13" xfId="0" applyNumberFormat="1" applyFont="1" applyFill="1" applyBorder="1" applyAlignment="1">
      <alignment horizontal="center" vertical="center"/>
    </xf>
    <xf numFmtId="174" fontId="89" fillId="0" borderId="32" xfId="0" applyFont="1" applyBorder="1" applyAlignment="1">
      <alignment vertical="center"/>
    </xf>
    <xf numFmtId="41" fontId="2" fillId="0" borderId="12" xfId="0" applyNumberFormat="1" applyFont="1" applyBorder="1" applyAlignment="1">
      <alignment vertical="center"/>
    </xf>
    <xf numFmtId="41" fontId="89" fillId="0" borderId="34" xfId="0" applyNumberFormat="1" applyFont="1" applyBorder="1" applyAlignment="1">
      <alignment vertical="center"/>
    </xf>
    <xf numFmtId="174" fontId="156" fillId="0" borderId="0" xfId="0" applyFont="1" applyAlignment="1">
      <alignment horizontal="center" vertical="center"/>
    </xf>
    <xf numFmtId="174" fontId="145" fillId="0" borderId="0" xfId="0" applyFont="1" applyAlignment="1">
      <alignment horizontal="left"/>
    </xf>
    <xf numFmtId="41" fontId="181" fillId="0" borderId="0" xfId="0" applyNumberFormat="1" applyFont="1" applyAlignment="1">
      <alignment vertical="center"/>
    </xf>
    <xf numFmtId="174" fontId="172" fillId="0" borderId="0" xfId="0" applyFont="1" applyAlignment="1">
      <alignment vertical="center"/>
    </xf>
    <xf numFmtId="174" fontId="146" fillId="67" borderId="16" xfId="0" applyFont="1" applyFill="1" applyBorder="1" applyAlignment="1">
      <alignment horizontal="center" vertical="center"/>
    </xf>
    <xf numFmtId="174" fontId="146" fillId="67" borderId="13" xfId="0" applyFont="1" applyFill="1" applyBorder="1" applyAlignment="1">
      <alignment horizontal="center" vertical="center" wrapText="1"/>
    </xf>
    <xf numFmtId="174" fontId="146" fillId="67" borderId="13" xfId="0" applyFont="1" applyFill="1" applyBorder="1" applyAlignment="1">
      <alignment horizontal="center" vertical="center"/>
    </xf>
    <xf numFmtId="174" fontId="146" fillId="67" borderId="14" xfId="0" applyFont="1" applyFill="1" applyBorder="1" applyAlignment="1">
      <alignment horizontal="center" vertical="center" wrapText="1"/>
    </xf>
    <xf numFmtId="0" fontId="146" fillId="0" borderId="32" xfId="0" applyNumberFormat="1" applyFont="1" applyBorder="1" applyAlignment="1">
      <alignment horizontal="center"/>
    </xf>
    <xf numFmtId="49" fontId="146" fillId="0" borderId="32" xfId="0" applyNumberFormat="1" applyFont="1" applyBorder="1" applyAlignment="1">
      <alignment horizontal="center"/>
    </xf>
    <xf numFmtId="49" fontId="90" fillId="0" borderId="32" xfId="0" applyNumberFormat="1" applyFont="1" applyBorder="1" applyAlignment="1">
      <alignment horizontal="center"/>
    </xf>
    <xf numFmtId="0" fontId="90" fillId="0" borderId="32" xfId="0" applyNumberFormat="1" applyFont="1" applyBorder="1" applyAlignment="1">
      <alignment horizontal="center"/>
    </xf>
    <xf numFmtId="171" fontId="129" fillId="67" borderId="34" xfId="0" applyNumberFormat="1" applyFont="1" applyFill="1" applyBorder="1" applyAlignment="1">
      <alignment horizontal="right" vertical="center"/>
    </xf>
    <xf numFmtId="171" fontId="129" fillId="67" borderId="25" xfId="0" applyNumberFormat="1" applyFont="1" applyFill="1" applyBorder="1" applyAlignment="1">
      <alignment horizontal="right" vertical="center"/>
    </xf>
    <xf numFmtId="0" fontId="160" fillId="0" borderId="32" xfId="0" applyNumberFormat="1" applyFont="1" applyBorder="1" applyAlignment="1">
      <alignment horizontal="center"/>
    </xf>
    <xf numFmtId="168" fontId="139" fillId="0" borderId="12" xfId="294" applyNumberFormat="1" applyFont="1" applyFill="1" applyBorder="1"/>
    <xf numFmtId="49" fontId="160" fillId="0" borderId="32" xfId="0" applyNumberFormat="1" applyFont="1" applyBorder="1" applyAlignment="1">
      <alignment horizontal="center"/>
    </xf>
    <xf numFmtId="174" fontId="166" fillId="67" borderId="26" xfId="0" applyFont="1" applyFill="1" applyBorder="1" applyAlignment="1">
      <alignment horizontal="center" vertical="center"/>
    </xf>
    <xf numFmtId="168" fontId="166" fillId="67" borderId="34" xfId="294" applyNumberFormat="1" applyFont="1" applyFill="1" applyBorder="1" applyAlignment="1">
      <alignment vertical="center"/>
    </xf>
    <xf numFmtId="10" fontId="166" fillId="67" borderId="34" xfId="0" applyNumberFormat="1" applyFont="1" applyFill="1" applyBorder="1" applyAlignment="1">
      <alignment vertical="center"/>
    </xf>
    <xf numFmtId="168" fontId="152" fillId="67" borderId="34" xfId="294" applyNumberFormat="1" applyFont="1" applyFill="1" applyBorder="1" applyAlignment="1">
      <alignment horizontal="center" vertical="center"/>
    </xf>
    <xf numFmtId="43" fontId="61" fillId="67" borderId="13" xfId="0" applyNumberFormat="1" applyFont="1" applyFill="1" applyBorder="1" applyAlignment="1">
      <alignment horizontal="center" vertical="center"/>
    </xf>
    <xf numFmtId="174" fontId="60" fillId="0" borderId="32" xfId="0" applyFont="1" applyBorder="1" applyAlignment="1">
      <alignment vertical="center"/>
    </xf>
    <xf numFmtId="43" fontId="44" fillId="0" borderId="12" xfId="0" applyNumberFormat="1" applyFont="1" applyBorder="1" applyAlignment="1">
      <alignment horizontal="right" vertical="center"/>
    </xf>
    <xf numFmtId="179" fontId="60" fillId="0" borderId="23" xfId="0" applyNumberFormat="1" applyFont="1" applyBorder="1" applyAlignment="1">
      <alignment horizontal="right" vertical="center"/>
    </xf>
    <xf numFmtId="179" fontId="61" fillId="67" borderId="34" xfId="0" applyNumberFormat="1" applyFont="1" applyFill="1" applyBorder="1" applyAlignment="1">
      <alignment horizontal="right" vertical="center"/>
    </xf>
    <xf numFmtId="10" fontId="182" fillId="0" borderId="12" xfId="421" applyNumberFormat="1" applyFont="1" applyBorder="1" applyAlignment="1">
      <alignment horizontal="center" vertical="center"/>
    </xf>
    <xf numFmtId="17" fontId="51" fillId="0" borderId="32" xfId="421" applyNumberFormat="1" applyFont="1" applyBorder="1" applyAlignment="1">
      <alignment horizontal="center" vertical="center"/>
    </xf>
    <xf numFmtId="10" fontId="182" fillId="0" borderId="23" xfId="421" applyNumberFormat="1" applyFont="1" applyBorder="1" applyAlignment="1">
      <alignment horizontal="center" vertical="center"/>
    </xf>
    <xf numFmtId="17" fontId="51" fillId="0" borderId="26" xfId="421" applyNumberFormat="1" applyFont="1" applyBorder="1" applyAlignment="1">
      <alignment horizontal="center" vertical="center"/>
    </xf>
    <xf numFmtId="10" fontId="182" fillId="0" borderId="34" xfId="421" applyNumberFormat="1" applyFont="1" applyBorder="1" applyAlignment="1">
      <alignment horizontal="center" vertical="center"/>
    </xf>
    <xf numFmtId="10" fontId="182" fillId="0" borderId="25" xfId="421" applyNumberFormat="1" applyFont="1" applyBorder="1" applyAlignment="1">
      <alignment horizontal="center" vertical="center"/>
    </xf>
    <xf numFmtId="43" fontId="152" fillId="67" borderId="11" xfId="307" applyFont="1" applyFill="1" applyBorder="1" applyAlignment="1">
      <alignment horizontal="center" vertical="center"/>
    </xf>
    <xf numFmtId="43" fontId="152" fillId="67" borderId="14" xfId="307" applyFont="1" applyFill="1" applyBorder="1" applyAlignment="1">
      <alignment horizontal="center" vertical="center"/>
    </xf>
    <xf numFmtId="174" fontId="183" fillId="0" borderId="0" xfId="413" applyFont="1"/>
    <xf numFmtId="43" fontId="168" fillId="0" borderId="0" xfId="307" applyFont="1" applyFill="1" applyBorder="1" applyAlignment="1">
      <alignment horizontal="left" vertical="center"/>
    </xf>
    <xf numFmtId="10" fontId="168" fillId="0" borderId="31" xfId="362" applyNumberFormat="1" applyFont="1" applyBorder="1" applyAlignment="1">
      <alignment horizontal="center" vertical="center"/>
    </xf>
    <xf numFmtId="174" fontId="144" fillId="0" borderId="0" xfId="413" applyFont="1"/>
    <xf numFmtId="43" fontId="168" fillId="0" borderId="26" xfId="307" applyFont="1" applyFill="1" applyBorder="1" applyAlignment="1">
      <alignment horizontal="left" vertical="center"/>
    </xf>
    <xf numFmtId="43" fontId="168" fillId="0" borderId="25" xfId="362" applyNumberFormat="1" applyFont="1" applyBorder="1" applyAlignment="1">
      <alignment horizontal="center" vertical="center"/>
    </xf>
    <xf numFmtId="10" fontId="168" fillId="0" borderId="25" xfId="362" applyNumberFormat="1" applyFont="1" applyBorder="1" applyAlignment="1">
      <alignment horizontal="center" vertical="center"/>
    </xf>
    <xf numFmtId="43" fontId="144" fillId="0" borderId="0" xfId="413" applyNumberFormat="1" applyFont="1"/>
    <xf numFmtId="174" fontId="142" fillId="0" borderId="0" xfId="0" applyFont="1" applyAlignment="1">
      <alignment vertical="top" wrapText="1"/>
    </xf>
    <xf numFmtId="174" fontId="142" fillId="0" borderId="0" xfId="0" applyFont="1" applyAlignment="1">
      <alignment vertical="top"/>
    </xf>
    <xf numFmtId="174" fontId="152" fillId="67" borderId="13" xfId="0" applyFont="1" applyFill="1" applyBorder="1" applyAlignment="1">
      <alignment horizontal="center" vertical="center" wrapText="1"/>
    </xf>
    <xf numFmtId="49" fontId="168" fillId="0" borderId="32" xfId="0" applyNumberFormat="1" applyFont="1" applyBorder="1" applyAlignment="1">
      <alignment horizontal="center" vertical="center"/>
    </xf>
    <xf numFmtId="174" fontId="57" fillId="0" borderId="0" xfId="0" applyFont="1" applyAlignment="1">
      <alignment vertical="center"/>
    </xf>
    <xf numFmtId="174" fontId="57" fillId="0" borderId="0" xfId="0" applyFont="1"/>
    <xf numFmtId="174" fontId="129" fillId="59" borderId="16" xfId="0" applyFont="1" applyFill="1" applyBorder="1" applyAlignment="1">
      <alignment horizontal="center" vertical="center" wrapText="1"/>
    </xf>
    <xf numFmtId="174" fontId="129" fillId="59" borderId="13" xfId="0" applyFont="1" applyFill="1" applyBorder="1" applyAlignment="1">
      <alignment horizontal="center" vertical="center" wrapText="1"/>
    </xf>
    <xf numFmtId="3" fontId="90" fillId="0" borderId="32" xfId="0" applyNumberFormat="1" applyFont="1" applyBorder="1"/>
    <xf numFmtId="0" fontId="45" fillId="0" borderId="0" xfId="549" applyFont="1" applyAlignment="1">
      <alignment horizontal="center" vertical="center"/>
    </xf>
    <xf numFmtId="178" fontId="31" fillId="25" borderId="0" xfId="413" applyNumberFormat="1" applyFill="1" applyAlignment="1">
      <alignment vertical="center"/>
    </xf>
    <xf numFmtId="174" fontId="178" fillId="0" borderId="0" xfId="0" applyFont="1"/>
    <xf numFmtId="174" fontId="185" fillId="0" borderId="0" xfId="0" applyFont="1"/>
    <xf numFmtId="49" fontId="148" fillId="0" borderId="32" xfId="0" applyNumberFormat="1" applyFont="1" applyBorder="1" applyAlignment="1">
      <alignment horizontal="center" vertical="center"/>
    </xf>
    <xf numFmtId="38" fontId="151" fillId="0" borderId="12" xfId="0" applyNumberFormat="1" applyFont="1" applyBorder="1" applyAlignment="1">
      <alignment horizontal="center" vertical="center"/>
    </xf>
    <xf numFmtId="171" fontId="148" fillId="0" borderId="12" xfId="0" applyNumberFormat="1" applyFont="1" applyBorder="1" applyAlignment="1">
      <alignment horizontal="center" vertical="center"/>
    </xf>
    <xf numFmtId="174" fontId="147" fillId="67" borderId="13" xfId="0" applyFont="1" applyFill="1" applyBorder="1" applyAlignment="1">
      <alignment horizontal="center" vertical="center" wrapText="1"/>
    </xf>
    <xf numFmtId="49" fontId="148" fillId="0" borderId="32" xfId="0" applyNumberFormat="1" applyFont="1" applyBorder="1" applyAlignment="1">
      <alignment horizontal="center" vertical="center" wrapText="1"/>
    </xf>
    <xf numFmtId="3" fontId="151" fillId="0" borderId="12" xfId="299" applyNumberFormat="1" applyFont="1" applyFill="1" applyBorder="1" applyAlignment="1">
      <alignment horizontal="center" vertical="center" wrapText="1"/>
    </xf>
    <xf numFmtId="3" fontId="148" fillId="0" borderId="12" xfId="299" applyNumberFormat="1" applyFont="1" applyFill="1" applyBorder="1" applyAlignment="1">
      <alignment horizontal="center" vertical="center" wrapText="1"/>
    </xf>
    <xf numFmtId="3" fontId="151" fillId="0" borderId="34" xfId="299" applyNumberFormat="1" applyFont="1" applyFill="1" applyBorder="1" applyAlignment="1">
      <alignment horizontal="center" vertical="center" wrapText="1"/>
    </xf>
    <xf numFmtId="174" fontId="42" fillId="0" borderId="0" xfId="0" applyFont="1" applyAlignment="1">
      <alignment horizontal="center"/>
    </xf>
    <xf numFmtId="174" fontId="42" fillId="0" borderId="0" xfId="0" applyFont="1" applyAlignment="1">
      <alignment horizontal="center" vertical="top"/>
    </xf>
    <xf numFmtId="49" fontId="160" fillId="0" borderId="32" xfId="365" applyNumberFormat="1" applyFont="1" applyBorder="1" applyAlignment="1">
      <alignment horizontal="center" vertical="top"/>
    </xf>
    <xf numFmtId="168" fontId="139" fillId="0" borderId="12" xfId="365" applyNumberFormat="1" applyFont="1" applyBorder="1" applyAlignment="1">
      <alignment horizontal="right" vertical="top"/>
    </xf>
    <xf numFmtId="168" fontId="139" fillId="25" borderId="12" xfId="365" applyNumberFormat="1" applyFont="1" applyFill="1" applyBorder="1" applyAlignment="1">
      <alignment horizontal="right" vertical="top"/>
    </xf>
    <xf numFmtId="174" fontId="42" fillId="25" borderId="0" xfId="0" applyFont="1" applyFill="1" applyAlignment="1">
      <alignment horizontal="center" vertical="top"/>
    </xf>
    <xf numFmtId="178" fontId="42" fillId="25" borderId="0" xfId="0" applyNumberFormat="1" applyFont="1" applyFill="1" applyAlignment="1">
      <alignment horizontal="center" vertical="top"/>
    </xf>
    <xf numFmtId="0" fontId="160" fillId="0" borderId="32" xfId="365" applyNumberFormat="1" applyFont="1" applyBorder="1" applyAlignment="1">
      <alignment horizontal="center" vertical="top"/>
    </xf>
    <xf numFmtId="168" fontId="139" fillId="25" borderId="34" xfId="365" applyNumberFormat="1" applyFont="1" applyFill="1" applyBorder="1" applyAlignment="1">
      <alignment horizontal="right" vertical="top"/>
    </xf>
    <xf numFmtId="168" fontId="160" fillId="25" borderId="34" xfId="365" applyNumberFormat="1" applyFont="1" applyFill="1" applyBorder="1" applyAlignment="1">
      <alignment horizontal="right" vertical="top"/>
    </xf>
    <xf numFmtId="174" fontId="42" fillId="25" borderId="0" xfId="0" applyFont="1" applyFill="1" applyAlignment="1">
      <alignment vertical="top"/>
    </xf>
    <xf numFmtId="174" fontId="42" fillId="0" borderId="0" xfId="0" applyFont="1" applyAlignment="1">
      <alignment vertical="top"/>
    </xf>
    <xf numFmtId="174" fontId="186" fillId="0" borderId="0" xfId="0" applyFont="1" applyAlignment="1">
      <alignment horizontal="center"/>
    </xf>
    <xf numFmtId="174" fontId="74" fillId="0" borderId="0" xfId="0" applyFont="1"/>
    <xf numFmtId="49" fontId="179" fillId="0" borderId="32" xfId="0" applyNumberFormat="1" applyFont="1" applyBorder="1" applyAlignment="1">
      <alignment horizontal="center" vertical="center"/>
    </xf>
    <xf numFmtId="174" fontId="157" fillId="59" borderId="13" xfId="0" applyFont="1" applyFill="1" applyBorder="1" applyAlignment="1">
      <alignment horizontal="center" vertical="center" wrapText="1"/>
    </xf>
    <xf numFmtId="174" fontId="157" fillId="59" borderId="14" xfId="0" applyFont="1" applyFill="1" applyBorder="1" applyAlignment="1">
      <alignment horizontal="center" vertical="center" wrapText="1"/>
    </xf>
    <xf numFmtId="168" fontId="147" fillId="67" borderId="16" xfId="294" applyNumberFormat="1" applyFont="1" applyFill="1" applyBorder="1" applyAlignment="1">
      <alignment horizontal="center" vertical="center" wrapText="1"/>
    </xf>
    <xf numFmtId="168" fontId="147" fillId="67" borderId="13" xfId="294" applyNumberFormat="1" applyFont="1" applyFill="1" applyBorder="1" applyAlignment="1">
      <alignment horizontal="center" vertical="center" wrapText="1"/>
    </xf>
    <xf numFmtId="168" fontId="147" fillId="67" borderId="14" xfId="294" applyNumberFormat="1" applyFont="1" applyFill="1" applyBorder="1" applyAlignment="1">
      <alignment horizontal="center" vertical="center" wrapText="1"/>
    </xf>
    <xf numFmtId="0" fontId="148" fillId="0" borderId="32" xfId="359" applyNumberFormat="1" applyFont="1" applyBorder="1" applyAlignment="1">
      <alignment horizontal="center" vertical="center"/>
    </xf>
    <xf numFmtId="3" fontId="151" fillId="0" borderId="12" xfId="296" applyNumberFormat="1" applyFont="1" applyFill="1" applyBorder="1" applyAlignment="1">
      <alignment horizontal="center" vertical="center"/>
    </xf>
    <xf numFmtId="3" fontId="151" fillId="0" borderId="34" xfId="296" applyNumberFormat="1" applyFont="1" applyFill="1" applyBorder="1" applyAlignment="1">
      <alignment horizontal="center" vertical="center"/>
    </xf>
    <xf numFmtId="168" fontId="41" fillId="67" borderId="16" xfId="332" applyNumberFormat="1" applyFont="1" applyFill="1" applyBorder="1" applyAlignment="1">
      <alignment horizontal="center" vertical="center" wrapText="1"/>
    </xf>
    <xf numFmtId="168" fontId="41" fillId="67" borderId="13" xfId="0" applyNumberFormat="1" applyFont="1" applyFill="1" applyBorder="1" applyAlignment="1">
      <alignment horizontal="center" vertical="center" wrapText="1"/>
    </xf>
    <xf numFmtId="168" fontId="41" fillId="67" borderId="14" xfId="521" applyNumberFormat="1" applyFont="1" applyFill="1" applyBorder="1" applyAlignment="1">
      <alignment horizontal="center" vertical="center" wrapText="1"/>
    </xf>
    <xf numFmtId="168" fontId="38" fillId="0" borderId="32" xfId="332" applyNumberFormat="1" applyFont="1" applyBorder="1" applyAlignment="1">
      <alignment horizontal="left" vertical="center" wrapText="1"/>
    </xf>
    <xf numFmtId="171" fontId="38" fillId="0" borderId="23" xfId="521" applyNumberFormat="1" applyFont="1" applyFill="1" applyBorder="1" applyAlignment="1">
      <alignment horizontal="center" vertical="center" wrapText="1"/>
    </xf>
    <xf numFmtId="168" fontId="38" fillId="0" borderId="26" xfId="332" applyNumberFormat="1" applyFont="1" applyBorder="1" applyAlignment="1">
      <alignment horizontal="center" vertical="center" wrapText="1"/>
    </xf>
    <xf numFmtId="168" fontId="38" fillId="0" borderId="34" xfId="0" applyNumberFormat="1" applyFont="1" applyBorder="1" applyAlignment="1">
      <alignment horizontal="center" vertical="center" wrapText="1"/>
    </xf>
    <xf numFmtId="9" fontId="38" fillId="0" borderId="25" xfId="521" applyFont="1" applyFill="1" applyBorder="1" applyAlignment="1">
      <alignment horizontal="center" vertical="center" wrapText="1"/>
    </xf>
    <xf numFmtId="168" fontId="38" fillId="0" borderId="32" xfId="332" applyNumberFormat="1" applyFont="1" applyBorder="1" applyAlignment="1">
      <alignment horizontal="left" vertical="center"/>
    </xf>
    <xf numFmtId="174" fontId="183" fillId="67" borderId="16" xfId="0" applyFont="1" applyFill="1" applyBorder="1" applyAlignment="1">
      <alignment horizontal="center" vertical="center"/>
    </xf>
    <xf numFmtId="174" fontId="157" fillId="67" borderId="12" xfId="0" applyFont="1" applyFill="1" applyBorder="1" applyAlignment="1">
      <alignment horizontal="center" vertical="center"/>
    </xf>
    <xf numFmtId="49" fontId="187" fillId="0" borderId="12" xfId="0" applyNumberFormat="1" applyFont="1" applyBorder="1" applyAlignment="1">
      <alignment horizontal="center"/>
    </xf>
    <xf numFmtId="168" fontId="187" fillId="0" borderId="12" xfId="294" applyNumberFormat="1" applyFont="1" applyFill="1" applyBorder="1" applyAlignment="1">
      <alignment horizontal="center" vertical="center"/>
    </xf>
    <xf numFmtId="49" fontId="168" fillId="0" borderId="32" xfId="0" applyNumberFormat="1" applyFont="1" applyBorder="1" applyAlignment="1">
      <alignment horizontal="center" vertical="top"/>
    </xf>
    <xf numFmtId="0" fontId="168" fillId="0" borderId="32" xfId="0" applyNumberFormat="1" applyFont="1" applyBorder="1" applyAlignment="1">
      <alignment horizontal="center" vertical="top"/>
    </xf>
    <xf numFmtId="49" fontId="160" fillId="0" borderId="32" xfId="0" applyNumberFormat="1" applyFont="1" applyBorder="1" applyAlignment="1">
      <alignment horizontal="center" vertical="top"/>
    </xf>
    <xf numFmtId="168" fontId="139" fillId="0" borderId="12" xfId="294" applyNumberFormat="1" applyFont="1" applyFill="1" applyBorder="1" applyAlignment="1">
      <alignment horizontal="right" vertical="top"/>
    </xf>
    <xf numFmtId="168" fontId="160" fillId="0" borderId="12" xfId="0" applyNumberFormat="1" applyFont="1" applyBorder="1" applyAlignment="1">
      <alignment horizontal="center" vertical="top"/>
    </xf>
    <xf numFmtId="1" fontId="139" fillId="0" borderId="12" xfId="294" applyNumberFormat="1" applyFont="1" applyFill="1" applyBorder="1" applyAlignment="1">
      <alignment horizontal="right" vertical="top"/>
    </xf>
    <xf numFmtId="168" fontId="160" fillId="0" borderId="12" xfId="294" applyNumberFormat="1" applyFont="1" applyFill="1" applyBorder="1" applyAlignment="1">
      <alignment horizontal="right" vertical="top"/>
    </xf>
    <xf numFmtId="41" fontId="160" fillId="0" borderId="23" xfId="0" applyNumberFormat="1" applyFont="1" applyBorder="1" applyAlignment="1">
      <alignment horizontal="center" vertical="top"/>
    </xf>
    <xf numFmtId="49" fontId="166" fillId="67" borderId="13" xfId="0" applyNumberFormat="1" applyFont="1" applyFill="1" applyBorder="1" applyAlignment="1">
      <alignment horizontal="center" vertical="center"/>
    </xf>
    <xf numFmtId="38" fontId="165" fillId="67" borderId="12" xfId="0" applyNumberFormat="1" applyFont="1" applyFill="1" applyBorder="1" applyAlignment="1">
      <alignment horizontal="center" vertical="center"/>
    </xf>
    <xf numFmtId="38" fontId="165" fillId="67" borderId="12" xfId="0" applyNumberFormat="1" applyFont="1" applyFill="1" applyBorder="1" applyAlignment="1">
      <alignment horizontal="center" vertical="center" wrapText="1"/>
    </xf>
    <xf numFmtId="196" fontId="189" fillId="0" borderId="0" xfId="0" applyNumberFormat="1" applyFont="1"/>
    <xf numFmtId="174" fontId="189" fillId="0" borderId="0" xfId="0" applyFont="1"/>
    <xf numFmtId="3" fontId="190" fillId="25" borderId="0" xfId="0" applyNumberFormat="1" applyFont="1" applyFill="1" applyAlignment="1">
      <alignment horizontal="center"/>
    </xf>
    <xf numFmtId="174" fontId="189" fillId="25" borderId="0" xfId="0" applyFont="1" applyFill="1"/>
    <xf numFmtId="49" fontId="154" fillId="0" borderId="12" xfId="0" applyNumberFormat="1" applyFont="1" applyBorder="1" applyAlignment="1">
      <alignment horizontal="center" vertical="center"/>
    </xf>
    <xf numFmtId="38" fontId="167" fillId="0" borderId="12" xfId="294" applyNumberFormat="1" applyFont="1" applyFill="1" applyBorder="1" applyAlignment="1">
      <alignment horizontal="center" vertical="center"/>
    </xf>
    <xf numFmtId="38" fontId="154" fillId="0" borderId="12" xfId="0" applyNumberFormat="1" applyFont="1" applyBorder="1" applyAlignment="1">
      <alignment horizontal="center" wrapText="1"/>
    </xf>
    <xf numFmtId="38" fontId="167" fillId="25" borderId="12" xfId="294" applyNumberFormat="1" applyFont="1" applyFill="1" applyBorder="1" applyAlignment="1">
      <alignment horizontal="center"/>
    </xf>
    <xf numFmtId="196" fontId="53" fillId="0" borderId="0" xfId="0" applyNumberFormat="1" applyFont="1"/>
    <xf numFmtId="3" fontId="191" fillId="25" borderId="0" xfId="0" applyNumberFormat="1" applyFont="1" applyFill="1" applyAlignment="1">
      <alignment horizontal="center"/>
    </xf>
    <xf numFmtId="174" fontId="53" fillId="25" borderId="0" xfId="0" applyFont="1" applyFill="1"/>
    <xf numFmtId="3" fontId="191" fillId="0" borderId="0" xfId="0" applyNumberFormat="1" applyFont="1" applyAlignment="1">
      <alignment horizontal="center" vertical="center"/>
    </xf>
    <xf numFmtId="3" fontId="191" fillId="0" borderId="0" xfId="0" applyNumberFormat="1" applyFont="1" applyAlignment="1">
      <alignment horizontal="center"/>
    </xf>
    <xf numFmtId="38" fontId="154" fillId="0" borderId="12" xfId="294" applyNumberFormat="1" applyFont="1" applyFill="1" applyBorder="1" applyAlignment="1">
      <alignment horizontal="center" vertical="center"/>
    </xf>
    <xf numFmtId="14" fontId="147" fillId="67" borderId="16" xfId="0" applyNumberFormat="1" applyFont="1" applyFill="1" applyBorder="1" applyAlignment="1">
      <alignment horizontal="center" vertical="center" wrapText="1"/>
    </xf>
    <xf numFmtId="174" fontId="147" fillId="67" borderId="13" xfId="0" applyFont="1" applyFill="1" applyBorder="1" applyAlignment="1">
      <alignment horizontal="center" vertical="center"/>
    </xf>
    <xf numFmtId="171" fontId="148" fillId="0" borderId="12" xfId="0" applyNumberFormat="1" applyFont="1" applyBorder="1" applyAlignment="1">
      <alignment vertical="center"/>
    </xf>
    <xf numFmtId="49" fontId="148" fillId="0" borderId="26" xfId="0" applyNumberFormat="1" applyFont="1" applyBorder="1" applyAlignment="1">
      <alignment horizontal="center" vertical="center"/>
    </xf>
    <xf numFmtId="49" fontId="152" fillId="67" borderId="16" xfId="0" applyNumberFormat="1" applyFont="1" applyFill="1" applyBorder="1" applyAlignment="1">
      <alignment horizontal="center" vertical="center"/>
    </xf>
    <xf numFmtId="168" fontId="155" fillId="25" borderId="12" xfId="294" applyNumberFormat="1" applyFont="1" applyFill="1" applyBorder="1" applyAlignment="1">
      <alignment horizontal="center" vertical="center"/>
    </xf>
    <xf numFmtId="173" fontId="155" fillId="25" borderId="12" xfId="294" applyNumberFormat="1" applyFont="1" applyFill="1" applyBorder="1" applyAlignment="1">
      <alignment horizontal="center" vertical="center"/>
    </xf>
    <xf numFmtId="49" fontId="168" fillId="25" borderId="32" xfId="0" applyNumberFormat="1" applyFont="1" applyFill="1" applyBorder="1" applyAlignment="1">
      <alignment horizontal="center" vertical="center"/>
    </xf>
    <xf numFmtId="174" fontId="152" fillId="67" borderId="26" xfId="0" applyFont="1" applyFill="1" applyBorder="1" applyAlignment="1">
      <alignment horizontal="center" vertical="center"/>
    </xf>
    <xf numFmtId="174" fontId="167" fillId="0" borderId="0" xfId="0" applyFont="1" applyAlignment="1">
      <alignment vertical="center" wrapText="1"/>
    </xf>
    <xf numFmtId="0" fontId="154" fillId="0" borderId="32" xfId="294" applyNumberFormat="1" applyFont="1" applyFill="1" applyBorder="1" applyAlignment="1">
      <alignment horizontal="center" vertical="center"/>
    </xf>
    <xf numFmtId="40" fontId="167" fillId="0" borderId="12" xfId="294" applyNumberFormat="1" applyFont="1" applyFill="1" applyBorder="1" applyAlignment="1">
      <alignment vertical="center"/>
    </xf>
    <xf numFmtId="49" fontId="166" fillId="67" borderId="13" xfId="0" applyNumberFormat="1" applyFont="1" applyFill="1" applyBorder="1" applyAlignment="1">
      <alignment horizontal="center" vertical="center" wrapText="1"/>
    </xf>
    <xf numFmtId="0" fontId="166" fillId="67" borderId="13" xfId="0" applyNumberFormat="1" applyFont="1" applyFill="1" applyBorder="1" applyAlignment="1">
      <alignment horizontal="center" vertical="center" wrapText="1"/>
    </xf>
    <xf numFmtId="174" fontId="160" fillId="0" borderId="12" xfId="0" applyFont="1" applyBorder="1" applyAlignment="1">
      <alignment horizontal="left" vertical="center"/>
    </xf>
    <xf numFmtId="43" fontId="160" fillId="0" borderId="12" xfId="0" applyNumberFormat="1" applyFont="1" applyBorder="1" applyAlignment="1">
      <alignment horizontal="right" vertical="center"/>
    </xf>
    <xf numFmtId="174" fontId="160" fillId="0" borderId="34" xfId="0" applyFont="1" applyBorder="1" applyAlignment="1">
      <alignment horizontal="center" vertical="center"/>
    </xf>
    <xf numFmtId="43" fontId="160" fillId="0" borderId="34" xfId="294" applyFont="1" applyFill="1" applyBorder="1" applyAlignment="1">
      <alignment horizontal="center" vertical="center"/>
    </xf>
    <xf numFmtId="171" fontId="46" fillId="0" borderId="0" xfId="521" applyNumberFormat="1" applyFont="1" applyAlignment="1">
      <alignment vertical="center"/>
    </xf>
    <xf numFmtId="0" fontId="42" fillId="0" borderId="0" xfId="549" applyFont="1" applyAlignment="1">
      <alignment horizontal="left" vertical="center"/>
    </xf>
    <xf numFmtId="43" fontId="192" fillId="0" borderId="26" xfId="0" applyNumberFormat="1" applyFont="1" applyBorder="1" applyAlignment="1">
      <alignment horizontal="center" vertical="center"/>
    </xf>
    <xf numFmtId="168" fontId="192" fillId="0" borderId="34" xfId="0" applyNumberFormat="1" applyFont="1" applyBorder="1" applyAlignment="1">
      <alignment horizontal="center" vertical="center"/>
    </xf>
    <xf numFmtId="171" fontId="192" fillId="0" borderId="34" xfId="521" applyNumberFormat="1" applyFont="1" applyFill="1" applyBorder="1" applyAlignment="1">
      <alignment horizontal="center" vertical="center"/>
    </xf>
    <xf numFmtId="43" fontId="194" fillId="67" borderId="16" xfId="0" applyNumberFormat="1" applyFont="1" applyFill="1" applyBorder="1" applyAlignment="1">
      <alignment horizontal="center" vertical="center" wrapText="1"/>
    </xf>
    <xf numFmtId="43" fontId="192" fillId="0" borderId="32" xfId="0" applyNumberFormat="1" applyFont="1" applyBorder="1" applyAlignment="1">
      <alignment horizontal="center" vertical="center"/>
    </xf>
    <xf numFmtId="3" fontId="192" fillId="0" borderId="12" xfId="0" applyNumberFormat="1" applyFont="1" applyBorder="1" applyAlignment="1">
      <alignment horizontal="center" vertical="center"/>
    </xf>
    <xf numFmtId="171" fontId="192" fillId="0" borderId="12" xfId="521" applyNumberFormat="1" applyFont="1" applyFill="1" applyBorder="1" applyAlignment="1" applyProtection="1">
      <alignment horizontal="center" vertical="center"/>
    </xf>
    <xf numFmtId="3" fontId="193" fillId="0" borderId="12" xfId="0" applyNumberFormat="1" applyFont="1" applyBorder="1" applyAlignment="1">
      <alignment horizontal="center" vertical="center"/>
    </xf>
    <xf numFmtId="171" fontId="192" fillId="0" borderId="12" xfId="0" applyNumberFormat="1" applyFont="1" applyBorder="1" applyAlignment="1">
      <alignment horizontal="center" vertical="center"/>
    </xf>
    <xf numFmtId="171" fontId="192" fillId="0" borderId="23" xfId="0" applyNumberFormat="1" applyFont="1" applyBorder="1" applyAlignment="1">
      <alignment horizontal="center" vertical="center"/>
    </xf>
    <xf numFmtId="174" fontId="34" fillId="0" borderId="0" xfId="0" applyFont="1" applyAlignment="1">
      <alignment vertical="center"/>
    </xf>
    <xf numFmtId="3" fontId="59" fillId="25" borderId="0" xfId="0" applyNumberFormat="1" applyFont="1" applyFill="1" applyAlignment="1">
      <alignment vertical="center"/>
    </xf>
    <xf numFmtId="43" fontId="33" fillId="24" borderId="12" xfId="0" applyNumberFormat="1" applyFont="1" applyFill="1" applyBorder="1" applyAlignment="1">
      <alignment horizontal="center" vertical="center"/>
    </xf>
    <xf numFmtId="3" fontId="37" fillId="0" borderId="12" xfId="0" applyNumberFormat="1" applyFont="1" applyBorder="1" applyAlignment="1">
      <alignment vertical="center"/>
    </xf>
    <xf numFmtId="171" fontId="192" fillId="0" borderId="34" xfId="0" applyNumberFormat="1" applyFont="1" applyBorder="1" applyAlignment="1">
      <alignment horizontal="center" vertical="center"/>
    </xf>
    <xf numFmtId="171" fontId="192" fillId="0" borderId="25" xfId="0" applyNumberFormat="1" applyFont="1" applyBorder="1" applyAlignment="1">
      <alignment horizontal="center" vertical="center"/>
    </xf>
    <xf numFmtId="185" fontId="46" fillId="0" borderId="0" xfId="0" applyNumberFormat="1" applyFont="1" applyAlignment="1">
      <alignment vertical="center"/>
    </xf>
    <xf numFmtId="40" fontId="90" fillId="0" borderId="26" xfId="365" applyNumberFormat="1" applyFont="1" applyBorder="1" applyAlignment="1">
      <alignment horizontal="center" vertical="center" wrapText="1"/>
    </xf>
    <xf numFmtId="174" fontId="50" fillId="0" borderId="46" xfId="0" applyFont="1" applyBorder="1" applyAlignment="1">
      <alignment horizontal="center" vertical="center" wrapText="1"/>
    </xf>
    <xf numFmtId="41" fontId="74" fillId="0" borderId="0" xfId="0" applyNumberFormat="1" applyFont="1"/>
    <xf numFmtId="174" fontId="147" fillId="67" borderId="16" xfId="0" applyFont="1" applyFill="1" applyBorder="1" applyAlignment="1">
      <alignment horizontal="center" vertical="center" wrapText="1"/>
    </xf>
    <xf numFmtId="174" fontId="147" fillId="67" borderId="11" xfId="0" applyFont="1" applyFill="1" applyBorder="1" applyAlignment="1">
      <alignment horizontal="center" vertical="center"/>
    </xf>
    <xf numFmtId="174" fontId="148" fillId="25" borderId="17" xfId="0" applyFont="1" applyFill="1" applyBorder="1" applyAlignment="1">
      <alignment horizontal="left" vertical="center"/>
    </xf>
    <xf numFmtId="43" fontId="151" fillId="25" borderId="0" xfId="577" applyFont="1" applyFill="1" applyBorder="1" applyAlignment="1">
      <alignment horizontal="center" vertical="center"/>
    </xf>
    <xf numFmtId="0" fontId="90" fillId="0" borderId="0" xfId="0" applyNumberFormat="1" applyFont="1" applyAlignment="1">
      <alignment horizontal="center"/>
    </xf>
    <xf numFmtId="168" fontId="27" fillId="0" borderId="0" xfId="294" applyNumberFormat="1" applyFont="1" applyFill="1" applyBorder="1" applyAlignment="1">
      <alignment horizontal="center"/>
    </xf>
    <xf numFmtId="168" fontId="146" fillId="0" borderId="0" xfId="294" applyNumberFormat="1" applyFont="1" applyFill="1" applyBorder="1" applyAlignment="1">
      <alignment horizontal="center"/>
    </xf>
    <xf numFmtId="171" fontId="146" fillId="0" borderId="0" xfId="0" applyNumberFormat="1" applyFont="1" applyAlignment="1">
      <alignment horizontal="right"/>
    </xf>
    <xf numFmtId="168" fontId="139" fillId="25" borderId="12" xfId="294" applyNumberFormat="1" applyFont="1" applyFill="1" applyBorder="1"/>
    <xf numFmtId="49" fontId="146" fillId="67" borderId="13" xfId="0" applyNumberFormat="1" applyFont="1" applyFill="1" applyBorder="1" applyAlignment="1">
      <alignment horizontal="center" vertical="center" wrapText="1"/>
    </xf>
    <xf numFmtId="49" fontId="146" fillId="67" borderId="14" xfId="0" applyNumberFormat="1" applyFont="1" applyFill="1" applyBorder="1" applyAlignment="1">
      <alignment horizontal="center" vertical="center" wrapText="1"/>
    </xf>
    <xf numFmtId="49" fontId="129" fillId="67" borderId="32" xfId="0" applyNumberFormat="1" applyFont="1" applyFill="1" applyBorder="1" applyAlignment="1">
      <alignment horizontal="center" vertical="center" wrapText="1"/>
    </xf>
    <xf numFmtId="174" fontId="183" fillId="67" borderId="13" xfId="0" applyFont="1" applyFill="1" applyBorder="1" applyAlignment="1">
      <alignment horizontal="center" vertical="center" wrapText="1"/>
    </xf>
    <xf numFmtId="174" fontId="183" fillId="67" borderId="16" xfId="0" applyFont="1" applyFill="1" applyBorder="1" applyAlignment="1">
      <alignment horizontal="center" vertical="center" wrapText="1"/>
    </xf>
    <xf numFmtId="174" fontId="183" fillId="67" borderId="14" xfId="0" applyFont="1" applyFill="1" applyBorder="1" applyAlignment="1">
      <alignment horizontal="center" vertical="center" wrapText="1"/>
    </xf>
    <xf numFmtId="174" fontId="160" fillId="25" borderId="0" xfId="0" applyFont="1" applyFill="1" applyAlignment="1">
      <alignment horizontal="center" vertical="top" wrapText="1"/>
    </xf>
    <xf numFmtId="174" fontId="158" fillId="0" borderId="0" xfId="0" applyFont="1" applyAlignment="1">
      <alignment vertical="top"/>
    </xf>
    <xf numFmtId="49" fontId="160" fillId="25" borderId="12" xfId="296" applyNumberFormat="1" applyFont="1" applyFill="1" applyBorder="1" applyAlignment="1">
      <alignment horizontal="center" vertical="top"/>
    </xf>
    <xf numFmtId="3" fontId="160" fillId="25" borderId="12" xfId="296" applyNumberFormat="1" applyFont="1" applyFill="1" applyBorder="1" applyAlignment="1">
      <alignment horizontal="center" vertical="top"/>
    </xf>
    <xf numFmtId="174" fontId="152" fillId="67" borderId="16" xfId="359" applyFont="1" applyFill="1" applyBorder="1" applyAlignment="1">
      <alignment horizontal="center" vertical="center"/>
    </xf>
    <xf numFmtId="174" fontId="152" fillId="67" borderId="13" xfId="359" applyFont="1" applyFill="1" applyBorder="1" applyAlignment="1">
      <alignment horizontal="center" vertical="center" wrapText="1"/>
    </xf>
    <xf numFmtId="174" fontId="152" fillId="67" borderId="14" xfId="359" applyFont="1" applyFill="1" applyBorder="1" applyAlignment="1">
      <alignment horizontal="center" vertical="center" wrapText="1"/>
    </xf>
    <xf numFmtId="0" fontId="168" fillId="0" borderId="32" xfId="359" applyNumberFormat="1" applyFont="1" applyBorder="1" applyAlignment="1">
      <alignment horizontal="center" vertical="center"/>
    </xf>
    <xf numFmtId="3" fontId="155" fillId="25" borderId="12" xfId="296" applyNumberFormat="1" applyFont="1" applyFill="1" applyBorder="1" applyAlignment="1">
      <alignment horizontal="center" vertical="center"/>
    </xf>
    <xf numFmtId="3" fontId="155" fillId="25" borderId="34" xfId="296" applyNumberFormat="1" applyFont="1" applyFill="1" applyBorder="1" applyAlignment="1">
      <alignment horizontal="center" vertical="center"/>
    </xf>
    <xf numFmtId="40" fontId="54" fillId="25" borderId="0" xfId="294" applyNumberFormat="1" applyFont="1" applyFill="1" applyBorder="1" applyAlignment="1">
      <alignment vertical="center"/>
    </xf>
    <xf numFmtId="10" fontId="59" fillId="0" borderId="0" xfId="521" applyNumberFormat="1" applyFont="1" applyAlignment="1">
      <alignment horizontal="center"/>
    </xf>
    <xf numFmtId="0" fontId="198" fillId="0" borderId="32" xfId="712" applyFont="1" applyBorder="1" applyAlignment="1">
      <alignment horizontal="center" vertical="center"/>
    </xf>
    <xf numFmtId="43" fontId="198" fillId="0" borderId="23" xfId="294" applyFont="1" applyFill="1" applyBorder="1" applyAlignment="1">
      <alignment horizontal="center" vertical="center"/>
    </xf>
    <xf numFmtId="43" fontId="199" fillId="25" borderId="12" xfId="294" applyFont="1" applyFill="1" applyBorder="1" applyAlignment="1">
      <alignment horizontal="center" vertical="center"/>
    </xf>
    <xf numFmtId="0" fontId="198" fillId="25" borderId="32" xfId="712" applyFont="1" applyFill="1" applyBorder="1" applyAlignment="1">
      <alignment horizontal="center" vertical="center"/>
    </xf>
    <xf numFmtId="0" fontId="198" fillId="0" borderId="26" xfId="712" applyFont="1" applyBorder="1" applyAlignment="1">
      <alignment horizontal="center" vertical="center"/>
    </xf>
    <xf numFmtId="43" fontId="198" fillId="0" borderId="34" xfId="712" applyNumberFormat="1" applyFont="1" applyBorder="1" applyAlignment="1">
      <alignment horizontal="center" vertical="center"/>
    </xf>
    <xf numFmtId="43" fontId="198" fillId="0" borderId="25" xfId="712" applyNumberFormat="1" applyFont="1" applyBorder="1" applyAlignment="1">
      <alignment horizontal="center" vertical="center"/>
    </xf>
    <xf numFmtId="38" fontId="151" fillId="25" borderId="12" xfId="0" applyNumberFormat="1" applyFont="1" applyFill="1" applyBorder="1" applyAlignment="1">
      <alignment horizontal="center" vertical="center"/>
    </xf>
    <xf numFmtId="174" fontId="152" fillId="67" borderId="14" xfId="0" applyFont="1" applyFill="1" applyBorder="1" applyAlignment="1">
      <alignment horizontal="center" vertical="center" wrapText="1"/>
    </xf>
    <xf numFmtId="168" fontId="201" fillId="0" borderId="32" xfId="294" applyNumberFormat="1" applyFont="1" applyBorder="1" applyAlignment="1">
      <alignment horizontal="center" vertical="top"/>
    </xf>
    <xf numFmtId="168" fontId="201" fillId="0" borderId="26" xfId="294" applyNumberFormat="1" applyFont="1" applyBorder="1" applyAlignment="1">
      <alignment horizontal="center" vertical="top"/>
    </xf>
    <xf numFmtId="174" fontId="202" fillId="0" borderId="0" xfId="0" applyFont="1"/>
    <xf numFmtId="174" fontId="157" fillId="59" borderId="16" xfId="0" applyFont="1" applyFill="1" applyBorder="1" applyAlignment="1">
      <alignment horizontal="center" vertical="center" wrapText="1"/>
    </xf>
    <xf numFmtId="38" fontId="180" fillId="0" borderId="12" xfId="0" applyNumberFormat="1" applyFont="1" applyBorder="1" applyAlignment="1">
      <alignment horizontal="center" vertical="center"/>
    </xf>
    <xf numFmtId="38" fontId="179" fillId="0" borderId="12" xfId="0" applyNumberFormat="1" applyFont="1" applyBorder="1" applyAlignment="1">
      <alignment horizontal="center" vertical="center"/>
    </xf>
    <xf numFmtId="171" fontId="179" fillId="0" borderId="12" xfId="0" applyNumberFormat="1" applyFont="1" applyBorder="1" applyAlignment="1">
      <alignment horizontal="center" vertical="center"/>
    </xf>
    <xf numFmtId="171" fontId="179" fillId="0" borderId="23" xfId="0" applyNumberFormat="1" applyFont="1" applyBorder="1" applyAlignment="1">
      <alignment horizontal="center" vertical="center"/>
    </xf>
    <xf numFmtId="49" fontId="179" fillId="25" borderId="32" xfId="0" applyNumberFormat="1" applyFont="1" applyFill="1" applyBorder="1" applyAlignment="1">
      <alignment horizontal="center" vertical="center"/>
    </xf>
    <xf numFmtId="38" fontId="179" fillId="25" borderId="12" xfId="0" applyNumberFormat="1" applyFont="1" applyFill="1" applyBorder="1" applyAlignment="1">
      <alignment horizontal="center" vertical="center"/>
    </xf>
    <xf numFmtId="171" fontId="179" fillId="25" borderId="12" xfId="0" applyNumberFormat="1" applyFont="1" applyFill="1" applyBorder="1" applyAlignment="1">
      <alignment horizontal="center" vertical="center"/>
    </xf>
    <xf numFmtId="171" fontId="179" fillId="25" borderId="23" xfId="0" applyNumberFormat="1" applyFont="1" applyFill="1" applyBorder="1" applyAlignment="1">
      <alignment horizontal="center" vertical="center"/>
    </xf>
    <xf numFmtId="49" fontId="179" fillId="25" borderId="26" xfId="0" applyNumberFormat="1" applyFont="1" applyFill="1" applyBorder="1" applyAlignment="1">
      <alignment horizontal="center" vertical="center"/>
    </xf>
    <xf numFmtId="171" fontId="151" fillId="0" borderId="12" xfId="299" applyNumberFormat="1" applyFont="1" applyFill="1" applyBorder="1" applyAlignment="1">
      <alignment horizontal="center" vertical="center" wrapText="1"/>
    </xf>
    <xf numFmtId="17" fontId="168" fillId="0" borderId="32" xfId="0" applyNumberFormat="1" applyFont="1" applyBorder="1" applyAlignment="1">
      <alignment horizontal="center" vertical="center"/>
    </xf>
    <xf numFmtId="3" fontId="155" fillId="0" borderId="12" xfId="0" applyNumberFormat="1" applyFont="1" applyBorder="1" applyAlignment="1">
      <alignment horizontal="center" vertical="center"/>
    </xf>
    <xf numFmtId="3" fontId="168" fillId="0" borderId="12" xfId="0" applyNumberFormat="1" applyFont="1" applyBorder="1" applyAlignment="1">
      <alignment horizontal="center" vertical="center"/>
    </xf>
    <xf numFmtId="3" fontId="168" fillId="0" borderId="23" xfId="0" applyNumberFormat="1" applyFont="1" applyBorder="1" applyAlignment="1">
      <alignment horizontal="center" vertical="center"/>
    </xf>
    <xf numFmtId="10" fontId="144" fillId="0" borderId="0" xfId="0" applyNumberFormat="1" applyFont="1" applyAlignment="1">
      <alignment vertical="center"/>
    </xf>
    <xf numFmtId="174" fontId="144" fillId="0" borderId="0" xfId="0" applyFont="1" applyAlignment="1">
      <alignment vertical="center"/>
    </xf>
    <xf numFmtId="17" fontId="168" fillId="0" borderId="26" xfId="0" applyNumberFormat="1" applyFont="1" applyBorder="1" applyAlignment="1">
      <alignment horizontal="center" vertical="center"/>
    </xf>
    <xf numFmtId="3" fontId="155" fillId="0" borderId="34" xfId="0" applyNumberFormat="1" applyFont="1" applyBorder="1" applyAlignment="1">
      <alignment horizontal="center" vertical="center"/>
    </xf>
    <xf numFmtId="3" fontId="168" fillId="0" borderId="25" xfId="0" applyNumberFormat="1" applyFont="1" applyBorder="1" applyAlignment="1">
      <alignment horizontal="center" vertical="center"/>
    </xf>
    <xf numFmtId="174" fontId="155" fillId="0" borderId="0" xfId="0" applyFont="1" applyAlignment="1">
      <alignment vertical="center"/>
    </xf>
    <xf numFmtId="174" fontId="141" fillId="67" borderId="0" xfId="0" applyFont="1" applyFill="1"/>
    <xf numFmtId="43" fontId="132" fillId="0" borderId="0" xfId="294" applyFont="1"/>
    <xf numFmtId="43" fontId="144" fillId="0" borderId="0" xfId="294" applyFont="1" applyAlignment="1">
      <alignment vertical="center"/>
    </xf>
    <xf numFmtId="43" fontId="4" fillId="0" borderId="0" xfId="294" applyFont="1"/>
    <xf numFmtId="43" fontId="125" fillId="0" borderId="0" xfId="294" applyFont="1"/>
    <xf numFmtId="171" fontId="142" fillId="0" borderId="0" xfId="521" applyNumberFormat="1" applyFont="1"/>
    <xf numFmtId="186" fontId="142" fillId="0" borderId="0" xfId="0" applyNumberFormat="1" applyFont="1"/>
    <xf numFmtId="3" fontId="27" fillId="0" borderId="0" xfId="296" applyNumberFormat="1" applyFont="1" applyFill="1" applyBorder="1" applyAlignment="1">
      <alignment vertical="center"/>
    </xf>
    <xf numFmtId="10" fontId="146" fillId="0" borderId="0" xfId="521" applyNumberFormat="1" applyFont="1" applyAlignment="1">
      <alignment horizontal="center" vertical="center"/>
    </xf>
    <xf numFmtId="174" fontId="146" fillId="0" borderId="0" xfId="0" applyFont="1" applyAlignment="1">
      <alignment horizontal="center" vertical="center"/>
    </xf>
    <xf numFmtId="10" fontId="142" fillId="0" borderId="0" xfId="521" applyNumberFormat="1" applyFont="1" applyAlignment="1">
      <alignment horizontal="center" vertical="center"/>
    </xf>
    <xf numFmtId="10" fontId="142" fillId="0" borderId="0" xfId="0" applyNumberFormat="1" applyFont="1" applyAlignment="1">
      <alignment horizontal="center" vertical="center"/>
    </xf>
    <xf numFmtId="9" fontId="142" fillId="0" borderId="0" xfId="521" applyFont="1"/>
    <xf numFmtId="10" fontId="205" fillId="0" borderId="0" xfId="521" applyNumberFormat="1" applyFont="1" applyAlignment="1">
      <alignment horizontal="center" vertical="center"/>
    </xf>
    <xf numFmtId="168" fontId="183" fillId="67" borderId="34" xfId="294" applyNumberFormat="1" applyFont="1" applyFill="1" applyBorder="1" applyAlignment="1">
      <alignment horizontal="center" vertical="center"/>
    </xf>
    <xf numFmtId="10" fontId="152" fillId="67" borderId="25" xfId="0" applyNumberFormat="1" applyFont="1" applyFill="1" applyBorder="1" applyAlignment="1">
      <alignment horizontal="center" vertical="center"/>
    </xf>
    <xf numFmtId="4" fontId="180" fillId="25" borderId="23" xfId="294" applyNumberFormat="1" applyFont="1" applyFill="1" applyBorder="1" applyAlignment="1">
      <alignment horizontal="right"/>
    </xf>
    <xf numFmtId="43" fontId="44" fillId="0" borderId="12" xfId="0" applyNumberFormat="1" applyFont="1" applyBorder="1" applyAlignment="1">
      <alignment vertical="center"/>
    </xf>
    <xf numFmtId="174" fontId="124" fillId="59" borderId="16" xfId="0" applyFont="1" applyFill="1" applyBorder="1" applyAlignment="1">
      <alignment horizontal="center" vertical="center" wrapText="1"/>
    </xf>
    <xf numFmtId="174" fontId="124" fillId="59" borderId="13" xfId="0" applyFont="1" applyFill="1" applyBorder="1" applyAlignment="1">
      <alignment horizontal="center" vertical="center" wrapText="1"/>
    </xf>
    <xf numFmtId="174" fontId="124" fillId="59" borderId="14" xfId="0" applyFont="1" applyFill="1" applyBorder="1" applyAlignment="1">
      <alignment horizontal="center" vertical="center" wrapText="1"/>
    </xf>
    <xf numFmtId="49" fontId="89"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89" fillId="0" borderId="12" xfId="307" applyNumberFormat="1" applyFont="1" applyFill="1" applyBorder="1" applyAlignment="1">
      <alignment horizontal="center" vertical="top"/>
    </xf>
    <xf numFmtId="171" fontId="89" fillId="0" borderId="12" xfId="0" applyNumberFormat="1" applyFont="1" applyBorder="1" applyAlignment="1">
      <alignment horizontal="center" vertical="top"/>
    </xf>
    <xf numFmtId="171" fontId="89"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89"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89" fillId="0" borderId="12"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89" fillId="25" borderId="12" xfId="299" applyNumberFormat="1" applyFont="1" applyFill="1" applyBorder="1" applyAlignment="1">
      <alignment horizontal="center" vertical="center"/>
    </xf>
    <xf numFmtId="0" fontId="89"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89" fillId="0" borderId="34" xfId="299" applyNumberFormat="1" applyFont="1" applyFill="1" applyBorder="1" applyAlignment="1">
      <alignment horizontal="center" vertical="center"/>
    </xf>
    <xf numFmtId="0" fontId="62" fillId="65" borderId="33" xfId="2466" applyFont="1" applyFill="1" applyBorder="1" applyAlignment="1">
      <alignment vertical="center"/>
    </xf>
    <xf numFmtId="174" fontId="124" fillId="60" borderId="13" xfId="0" applyFont="1" applyFill="1" applyBorder="1" applyAlignment="1">
      <alignment horizontal="center" vertical="center" wrapText="1"/>
    </xf>
    <xf numFmtId="174" fontId="124" fillId="57" borderId="13" xfId="0" applyFont="1" applyFill="1" applyBorder="1" applyAlignment="1">
      <alignment horizontal="center" vertical="center" wrapText="1"/>
    </xf>
    <xf numFmtId="174" fontId="147" fillId="59" borderId="16" xfId="0" applyFont="1" applyFill="1" applyBorder="1" applyAlignment="1">
      <alignment horizontal="center" vertical="center"/>
    </xf>
    <xf numFmtId="174" fontId="147" fillId="59" borderId="13" xfId="0" applyFont="1" applyFill="1" applyBorder="1" applyAlignment="1">
      <alignment horizontal="center" vertical="center" wrapText="1"/>
    </xf>
    <xf numFmtId="174" fontId="147" fillId="59" borderId="14" xfId="0" applyFont="1" applyFill="1" applyBorder="1" applyAlignment="1">
      <alignment horizontal="center" vertical="center" wrapText="1"/>
    </xf>
    <xf numFmtId="174" fontId="204" fillId="0" borderId="0" xfId="0" applyFont="1"/>
    <xf numFmtId="174" fontId="206" fillId="0" borderId="0" xfId="0" applyFont="1"/>
    <xf numFmtId="174" fontId="158" fillId="0" borderId="0" xfId="0" applyFont="1" applyAlignment="1">
      <alignment horizontal="center"/>
    </xf>
    <xf numFmtId="174" fontId="145" fillId="0" borderId="0" xfId="0" applyFont="1" applyAlignment="1">
      <alignment horizontal="center"/>
    </xf>
    <xf numFmtId="174" fontId="144" fillId="0" borderId="0" xfId="0" applyFont="1" applyAlignment="1">
      <alignment horizontal="center"/>
    </xf>
    <xf numFmtId="40" fontId="167" fillId="25" borderId="12" xfId="294" applyNumberFormat="1" applyFont="1" applyFill="1" applyBorder="1" applyAlignment="1">
      <alignment vertical="center"/>
    </xf>
    <xf numFmtId="43" fontId="155" fillId="0" borderId="0" xfId="0" applyNumberFormat="1" applyFont="1"/>
    <xf numFmtId="43" fontId="183" fillId="67" borderId="13" xfId="0" applyNumberFormat="1" applyFont="1" applyFill="1" applyBorder="1"/>
    <xf numFmtId="171" fontId="155" fillId="0" borderId="0" xfId="521" applyNumberFormat="1" applyFont="1" applyFill="1"/>
    <xf numFmtId="10" fontId="183" fillId="67" borderId="13" xfId="521" applyNumberFormat="1" applyFont="1" applyFill="1" applyBorder="1"/>
    <xf numFmtId="10" fontId="155" fillId="0" borderId="0" xfId="521" applyNumberFormat="1" applyFont="1" applyFill="1"/>
    <xf numFmtId="10" fontId="32" fillId="0" borderId="0" xfId="521" applyNumberFormat="1" applyFont="1"/>
    <xf numFmtId="10" fontId="139" fillId="0" borderId="12" xfId="0" applyNumberFormat="1" applyFont="1" applyBorder="1"/>
    <xf numFmtId="174" fontId="152" fillId="67" borderId="16" xfId="0" applyFont="1" applyFill="1" applyBorder="1" applyAlignment="1">
      <alignment horizontal="center" vertical="center" wrapText="1"/>
    </xf>
    <xf numFmtId="0" fontId="179" fillId="25" borderId="26" xfId="0" applyNumberFormat="1" applyFont="1" applyFill="1" applyBorder="1" applyAlignment="1">
      <alignment horizontal="center" vertical="center"/>
    </xf>
    <xf numFmtId="174" fontId="41" fillId="67" borderId="0" xfId="0" applyFont="1" applyFill="1" applyAlignment="1">
      <alignment vertical="top" wrapText="1"/>
    </xf>
    <xf numFmtId="0" fontId="160" fillId="25" borderId="32" xfId="0" applyNumberFormat="1" applyFont="1" applyFill="1" applyBorder="1" applyAlignment="1">
      <alignment horizontal="center" vertical="top"/>
    </xf>
    <xf numFmtId="168" fontId="139" fillId="25" borderId="12" xfId="294" applyNumberFormat="1" applyFont="1" applyFill="1" applyBorder="1" applyAlignment="1">
      <alignment horizontal="right" vertical="top"/>
    </xf>
    <xf numFmtId="1" fontId="139" fillId="25" borderId="12" xfId="294" applyNumberFormat="1" applyFont="1" applyFill="1" applyBorder="1" applyAlignment="1">
      <alignment horizontal="right" vertical="top"/>
    </xf>
    <xf numFmtId="10" fontId="155" fillId="0" borderId="0" xfId="521" applyNumberFormat="1" applyFont="1" applyAlignment="1">
      <alignment vertical="center"/>
    </xf>
    <xf numFmtId="43" fontId="106" fillId="0" borderId="0" xfId="2466" applyNumberFormat="1" applyFont="1" applyAlignment="1">
      <alignment horizontal="left" vertical="center"/>
    </xf>
    <xf numFmtId="43" fontId="63" fillId="0" borderId="0" xfId="2466" applyNumberFormat="1" applyFont="1" applyAlignment="1">
      <alignment vertical="center"/>
    </xf>
    <xf numFmtId="0" fontId="106" fillId="25" borderId="0" xfId="2466" applyFont="1" applyFill="1" applyAlignment="1">
      <alignment horizontal="center" vertical="center"/>
    </xf>
    <xf numFmtId="174" fontId="159" fillId="0" borderId="0" xfId="0" applyFont="1" applyAlignment="1">
      <alignment vertical="center"/>
    </xf>
    <xf numFmtId="174" fontId="163" fillId="67" borderId="0" xfId="0" applyFont="1" applyFill="1"/>
    <xf numFmtId="174" fontId="200" fillId="0" borderId="0" xfId="0" applyFont="1"/>
    <xf numFmtId="10" fontId="163" fillId="0" borderId="0" xfId="521" applyNumberFormat="1" applyFont="1"/>
    <xf numFmtId="178" fontId="169" fillId="0" borderId="0" xfId="0" applyNumberFormat="1" applyFont="1"/>
    <xf numFmtId="174" fontId="141" fillId="0" borderId="0" xfId="0" applyFont="1" applyAlignment="1">
      <alignment horizontal="justify" vertical="top" wrapText="1"/>
    </xf>
    <xf numFmtId="0" fontId="90" fillId="0" borderId="0" xfId="319" applyFont="1" applyAlignment="1">
      <alignment vertical="center"/>
    </xf>
    <xf numFmtId="0" fontId="154" fillId="0" borderId="0" xfId="319" applyFont="1" applyAlignment="1">
      <alignment vertical="center"/>
    </xf>
    <xf numFmtId="0" fontId="139" fillId="0" borderId="0" xfId="319" applyFont="1" applyAlignment="1">
      <alignment vertical="center"/>
    </xf>
    <xf numFmtId="174" fontId="139" fillId="0" borderId="0" xfId="0" applyFont="1" applyAlignment="1">
      <alignment horizontal="center"/>
    </xf>
    <xf numFmtId="174" fontId="139" fillId="0" borderId="0" xfId="0" applyFont="1"/>
    <xf numFmtId="3" fontId="139" fillId="0" borderId="0" xfId="0" applyNumberFormat="1" applyFont="1"/>
    <xf numFmtId="0" fontId="160" fillId="25" borderId="26" xfId="0" applyNumberFormat="1" applyFont="1" applyFill="1" applyBorder="1" applyAlignment="1">
      <alignment horizontal="center" vertical="top"/>
    </xf>
    <xf numFmtId="41" fontId="155" fillId="0" borderId="12" xfId="294" applyNumberFormat="1" applyFont="1" applyFill="1" applyBorder="1" applyAlignment="1">
      <alignment horizontal="right" vertical="top"/>
    </xf>
    <xf numFmtId="3" fontId="168" fillId="0" borderId="12" xfId="294" applyNumberFormat="1" applyFont="1" applyFill="1" applyBorder="1" applyAlignment="1">
      <alignment horizontal="right" vertical="top"/>
    </xf>
    <xf numFmtId="41" fontId="168" fillId="0" borderId="12" xfId="294" applyNumberFormat="1" applyFont="1" applyFill="1" applyBorder="1" applyAlignment="1">
      <alignment horizontal="right" vertical="top"/>
    </xf>
    <xf numFmtId="3" fontId="168" fillId="0" borderId="23" xfId="294" applyNumberFormat="1" applyFont="1" applyFill="1" applyBorder="1" applyAlignment="1">
      <alignment horizontal="right" vertical="top"/>
    </xf>
    <xf numFmtId="41" fontId="155" fillId="0" borderId="12" xfId="0" applyNumberFormat="1" applyFont="1" applyBorder="1" applyAlignment="1">
      <alignment horizontal="right" vertical="top"/>
    </xf>
    <xf numFmtId="174" fontId="165" fillId="67" borderId="16" xfId="0" applyFont="1" applyFill="1" applyBorder="1" applyAlignment="1">
      <alignment horizontal="center" vertical="center"/>
    </xf>
    <xf numFmtId="174" fontId="165" fillId="67" borderId="13" xfId="0" applyFont="1" applyFill="1" applyBorder="1" applyAlignment="1">
      <alignment horizontal="center" vertical="center" wrapText="1"/>
    </xf>
    <xf numFmtId="174" fontId="165" fillId="60" borderId="13" xfId="0" applyFont="1" applyFill="1" applyBorder="1" applyAlignment="1">
      <alignment horizontal="center" vertical="center" wrapText="1"/>
    </xf>
    <xf numFmtId="174" fontId="165" fillId="60" borderId="14" xfId="0" applyFont="1" applyFill="1" applyBorder="1" applyAlignment="1">
      <alignment horizontal="center" vertical="center" wrapText="1"/>
    </xf>
    <xf numFmtId="0" fontId="170" fillId="67" borderId="16" xfId="712" applyFont="1" applyFill="1" applyBorder="1" applyAlignment="1">
      <alignment horizontal="center" vertical="center"/>
    </xf>
    <xf numFmtId="0" fontId="170" fillId="67" borderId="13" xfId="712" applyFont="1" applyFill="1" applyBorder="1" applyAlignment="1">
      <alignment horizontal="center" vertical="center"/>
    </xf>
    <xf numFmtId="0" fontId="170" fillId="67" borderId="13" xfId="712" applyFont="1" applyFill="1" applyBorder="1" applyAlignment="1">
      <alignment horizontal="center" vertical="center" wrapText="1"/>
    </xf>
    <xf numFmtId="0" fontId="170" fillId="67" borderId="14" xfId="712" applyFont="1" applyFill="1" applyBorder="1" applyAlignment="1">
      <alignment horizontal="center" vertical="center"/>
    </xf>
    <xf numFmtId="17" fontId="165" fillId="67" borderId="26" xfId="294" applyNumberFormat="1" applyFont="1" applyFill="1" applyBorder="1" applyAlignment="1">
      <alignment horizontal="center" vertical="center"/>
    </xf>
    <xf numFmtId="40" fontId="165" fillId="67" borderId="34" xfId="294" applyNumberFormat="1" applyFont="1" applyFill="1" applyBorder="1" applyAlignment="1">
      <alignment horizontal="right" vertical="center"/>
    </xf>
    <xf numFmtId="40" fontId="165" fillId="60" borderId="34" xfId="294" applyNumberFormat="1" applyFont="1" applyFill="1" applyBorder="1" applyAlignment="1">
      <alignment horizontal="right" vertical="center"/>
    </xf>
    <xf numFmtId="40" fontId="165" fillId="60" borderId="25" xfId="294" applyNumberFormat="1" applyFont="1" applyFill="1" applyBorder="1" applyAlignment="1">
      <alignment horizontal="right" vertical="center"/>
    </xf>
    <xf numFmtId="174" fontId="129" fillId="67" borderId="13" xfId="0" applyFont="1" applyFill="1" applyBorder="1" applyAlignment="1">
      <alignment horizontal="center" vertical="center" wrapText="1"/>
    </xf>
    <xf numFmtId="168" fontId="90" fillId="0" borderId="12" xfId="294" applyNumberFormat="1" applyFont="1" applyFill="1" applyBorder="1"/>
    <xf numFmtId="168" fontId="129" fillId="67" borderId="34" xfId="294" applyNumberFormat="1" applyFont="1" applyFill="1" applyBorder="1" applyAlignment="1">
      <alignment vertical="center"/>
    </xf>
    <xf numFmtId="171" fontId="142" fillId="0" borderId="0" xfId="521" applyNumberFormat="1" applyFont="1" applyFill="1" applyBorder="1"/>
    <xf numFmtId="43" fontId="142" fillId="0" borderId="0" xfId="0" applyNumberFormat="1" applyFont="1"/>
    <xf numFmtId="196" fontId="52" fillId="0" borderId="0" xfId="0" applyNumberFormat="1" applyFont="1"/>
    <xf numFmtId="3" fontId="211" fillId="0" borderId="0" xfId="0" applyNumberFormat="1" applyFont="1" applyAlignment="1">
      <alignment horizontal="center"/>
    </xf>
    <xf numFmtId="43" fontId="139" fillId="25" borderId="12" xfId="0" applyNumberFormat="1" applyFont="1" applyFill="1" applyBorder="1" applyAlignment="1">
      <alignment vertical="center"/>
    </xf>
    <xf numFmtId="1" fontId="114" fillId="58" borderId="32" xfId="2466" applyNumberFormat="1" applyFont="1" applyFill="1" applyBorder="1" applyAlignment="1">
      <alignment horizontal="center" vertical="center" wrapText="1"/>
    </xf>
    <xf numFmtId="1" fontId="114" fillId="25" borderId="0" xfId="2466" applyNumberFormat="1" applyFont="1" applyFill="1" applyAlignment="1">
      <alignment horizontal="center" vertical="center" wrapText="1"/>
    </xf>
    <xf numFmtId="179" fontId="63"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68" fillId="0" borderId="0" xfId="307" applyFont="1" applyFill="1" applyAlignment="1">
      <alignment horizontal="left" vertical="center"/>
    </xf>
    <xf numFmtId="174" fontId="155" fillId="0" borderId="0" xfId="362" applyFont="1"/>
    <xf numFmtId="174" fontId="64" fillId="0" borderId="31" xfId="0" applyFont="1" applyBorder="1" applyAlignment="1">
      <alignment horizontal="center" vertical="top" wrapText="1"/>
    </xf>
    <xf numFmtId="174" fontId="90" fillId="25" borderId="31" xfId="0" applyFont="1" applyFill="1" applyBorder="1" applyAlignment="1">
      <alignment horizontal="center" vertical="center" wrapText="1"/>
    </xf>
    <xf numFmtId="171" fontId="115" fillId="0" borderId="12" xfId="521" applyNumberFormat="1" applyFont="1" applyFill="1" applyBorder="1" applyAlignment="1">
      <alignment horizontal="center" vertical="center"/>
    </xf>
    <xf numFmtId="41" fontId="106" fillId="0" borderId="0" xfId="2466" applyNumberFormat="1" applyFont="1" applyAlignment="1">
      <alignment horizontal="center" vertical="center"/>
    </xf>
    <xf numFmtId="174" fontId="144" fillId="0" borderId="0" xfId="0" applyFont="1" applyAlignment="1">
      <alignment horizontal="right" indent="2"/>
    </xf>
    <xf numFmtId="10" fontId="74" fillId="0" borderId="0" xfId="521" applyNumberFormat="1" applyFont="1"/>
    <xf numFmtId="43" fontId="59" fillId="25" borderId="12" xfId="0" applyNumberFormat="1" applyFont="1" applyFill="1" applyBorder="1" applyAlignment="1">
      <alignment horizontal="center" vertical="center"/>
    </xf>
    <xf numFmtId="10" fontId="58" fillId="25" borderId="12" xfId="0" applyNumberFormat="1" applyFont="1" applyFill="1" applyBorder="1" applyAlignment="1">
      <alignment horizontal="center" vertical="center"/>
    </xf>
    <xf numFmtId="43" fontId="59" fillId="25" borderId="12" xfId="294" applyFont="1" applyFill="1" applyBorder="1" applyAlignment="1">
      <alignment horizontal="center" vertical="center"/>
    </xf>
    <xf numFmtId="171" fontId="142" fillId="0" borderId="12" xfId="0" applyNumberFormat="1" applyFont="1" applyBorder="1" applyAlignment="1">
      <alignment horizontal="right"/>
    </xf>
    <xf numFmtId="171" fontId="142" fillId="0" borderId="23" xfId="0" applyNumberFormat="1" applyFont="1" applyBorder="1" applyAlignment="1">
      <alignment horizontal="right"/>
    </xf>
    <xf numFmtId="174" fontId="152" fillId="68" borderId="26" xfId="0" applyFont="1" applyFill="1" applyBorder="1" applyAlignment="1">
      <alignment horizontal="center" vertical="top"/>
    </xf>
    <xf numFmtId="3" fontId="152" fillId="68" borderId="34" xfId="294" applyNumberFormat="1" applyFont="1" applyFill="1" applyBorder="1" applyAlignment="1">
      <alignment horizontal="right" vertical="top"/>
    </xf>
    <xf numFmtId="3" fontId="152" fillId="68" borderId="25" xfId="294" applyNumberFormat="1" applyFont="1" applyFill="1" applyBorder="1" applyAlignment="1">
      <alignment horizontal="right" vertical="top"/>
    </xf>
    <xf numFmtId="41" fontId="155" fillId="25" borderId="12" xfId="294" applyNumberFormat="1" applyFont="1" applyFill="1" applyBorder="1" applyAlignment="1">
      <alignment horizontal="right" vertical="top"/>
    </xf>
    <xf numFmtId="3" fontId="168" fillId="25" borderId="12" xfId="294" applyNumberFormat="1" applyFont="1" applyFill="1" applyBorder="1" applyAlignment="1">
      <alignment horizontal="right" vertical="top"/>
    </xf>
    <xf numFmtId="3" fontId="168" fillId="25" borderId="23" xfId="294" applyNumberFormat="1" applyFont="1" applyFill="1" applyBorder="1" applyAlignment="1">
      <alignment horizontal="right" vertical="top"/>
    </xf>
    <xf numFmtId="174" fontId="38" fillId="0" borderId="0" xfId="0" applyFont="1" applyAlignment="1">
      <alignment horizontal="center" vertical="center" wrapText="1"/>
    </xf>
    <xf numFmtId="168" fontId="89"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89" fillId="0" borderId="12" xfId="294" applyNumberFormat="1" applyFont="1" applyBorder="1" applyAlignment="1">
      <alignment horizontal="center" vertical="top"/>
    </xf>
    <xf numFmtId="171" fontId="89" fillId="0" borderId="12" xfId="521" applyNumberFormat="1" applyFont="1" applyBorder="1" applyAlignment="1">
      <alignment horizontal="center" vertical="top"/>
    </xf>
    <xf numFmtId="171" fontId="89" fillId="0" borderId="23" xfId="521" applyNumberFormat="1" applyFont="1" applyBorder="1" applyAlignment="1">
      <alignment horizontal="center" vertical="top"/>
    </xf>
    <xf numFmtId="10" fontId="89" fillId="0" borderId="0" xfId="521" applyNumberFormat="1" applyFont="1" applyBorder="1" applyAlignment="1">
      <alignment horizontal="center" vertical="top"/>
    </xf>
    <xf numFmtId="174" fontId="0" fillId="0" borderId="0" xfId="0" applyAlignment="1">
      <alignment horizontal="left" vertical="top"/>
    </xf>
    <xf numFmtId="168" fontId="89"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89" fillId="25" borderId="34" xfId="294" applyNumberFormat="1" applyFont="1" applyFill="1" applyBorder="1" applyAlignment="1">
      <alignment horizontal="center" vertical="top"/>
    </xf>
    <xf numFmtId="171" fontId="89" fillId="25" borderId="12" xfId="521" applyNumberFormat="1" applyFont="1" applyFill="1" applyBorder="1" applyAlignment="1">
      <alignment horizontal="center" vertical="top"/>
    </xf>
    <xf numFmtId="171" fontId="89" fillId="25" borderId="23" xfId="521" applyNumberFormat="1" applyFont="1" applyFill="1" applyBorder="1" applyAlignment="1">
      <alignment horizontal="center" vertical="top"/>
    </xf>
    <xf numFmtId="10" fontId="89" fillId="25" borderId="0" xfId="521" applyNumberFormat="1" applyFont="1" applyFill="1" applyBorder="1" applyAlignment="1">
      <alignment horizontal="center" vertical="top"/>
    </xf>
    <xf numFmtId="174" fontId="0" fillId="0" borderId="0" xfId="0" applyAlignment="1">
      <alignment horizontal="left" vertical="center"/>
    </xf>
    <xf numFmtId="0" fontId="33" fillId="0" borderId="0" xfId="0" applyNumberFormat="1" applyFont="1" applyAlignment="1">
      <alignment vertical="center"/>
    </xf>
    <xf numFmtId="0" fontId="0" fillId="0" borderId="0" xfId="0" applyNumberFormat="1"/>
    <xf numFmtId="0" fontId="32" fillId="0" borderId="0" xfId="0" applyNumberFormat="1" applyFont="1"/>
    <xf numFmtId="41" fontId="112"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168" fontId="69" fillId="0" borderId="12" xfId="0" applyNumberFormat="1" applyFont="1" applyBorder="1" applyAlignment="1">
      <alignment horizontal="center" vertical="center" wrapText="1"/>
    </xf>
    <xf numFmtId="3" fontId="193" fillId="25" borderId="12" xfId="0" applyNumberFormat="1" applyFont="1" applyFill="1" applyBorder="1" applyAlignment="1">
      <alignment horizontal="center" vertical="center"/>
    </xf>
    <xf numFmtId="0" fontId="168" fillId="25" borderId="32" xfId="0" applyNumberFormat="1" applyFont="1" applyFill="1" applyBorder="1" applyAlignment="1">
      <alignment horizontal="center" vertical="center"/>
    </xf>
    <xf numFmtId="43" fontId="139" fillId="0" borderId="12" xfId="0" applyNumberFormat="1" applyFont="1" applyBorder="1" applyAlignment="1">
      <alignment horizontal="right" vertical="center"/>
    </xf>
    <xf numFmtId="10" fontId="48" fillId="0" borderId="0" xfId="419" applyNumberFormat="1" applyFont="1" applyAlignment="1">
      <alignment horizontal="center" vertical="center"/>
    </xf>
    <xf numFmtId="179" fontId="27" fillId="0" borderId="12" xfId="0" applyNumberFormat="1" applyFont="1" applyBorder="1" applyAlignment="1">
      <alignment horizontal="center"/>
    </xf>
    <xf numFmtId="174" fontId="62" fillId="67" borderId="0" xfId="0" applyFont="1" applyFill="1" applyAlignment="1">
      <alignment vertical="center" wrapText="1"/>
    </xf>
    <xf numFmtId="174" fontId="162" fillId="67" borderId="26" xfId="0" applyFont="1" applyFill="1" applyBorder="1" applyAlignment="1">
      <alignment horizontal="center"/>
    </xf>
    <xf numFmtId="168" fontId="160" fillId="25" borderId="12" xfId="0" applyNumberFormat="1" applyFont="1" applyFill="1" applyBorder="1" applyAlignment="1">
      <alignment horizontal="center" vertical="top"/>
    </xf>
    <xf numFmtId="168" fontId="160" fillId="25" borderId="12" xfId="294" applyNumberFormat="1" applyFont="1" applyFill="1" applyBorder="1" applyAlignment="1">
      <alignment horizontal="right" vertical="top"/>
    </xf>
    <xf numFmtId="41" fontId="160" fillId="25" borderId="23" xfId="0" applyNumberFormat="1" applyFont="1" applyFill="1" applyBorder="1" applyAlignment="1">
      <alignment horizontal="center" vertical="top"/>
    </xf>
    <xf numFmtId="38" fontId="167" fillId="25" borderId="12" xfId="294" applyNumberFormat="1" applyFont="1" applyFill="1" applyBorder="1" applyAlignment="1">
      <alignment horizontal="center" vertical="center"/>
    </xf>
    <xf numFmtId="38" fontId="154" fillId="25" borderId="12" xfId="0" applyNumberFormat="1" applyFont="1" applyFill="1" applyBorder="1" applyAlignment="1">
      <alignment horizontal="center" wrapText="1"/>
    </xf>
    <xf numFmtId="0" fontId="154" fillId="25" borderId="12" xfId="0" applyNumberFormat="1" applyFont="1" applyFill="1" applyBorder="1" applyAlignment="1">
      <alignment horizontal="center" vertical="center"/>
    </xf>
    <xf numFmtId="174" fontId="90" fillId="0" borderId="12" xfId="362" applyFont="1" applyBorder="1" applyAlignment="1">
      <alignment horizontal="left" vertical="center"/>
    </xf>
    <xf numFmtId="10" fontId="90" fillId="0" borderId="12" xfId="362" applyNumberFormat="1" applyFont="1" applyBorder="1" applyAlignment="1">
      <alignment horizontal="center" vertical="center"/>
    </xf>
    <xf numFmtId="3" fontId="90" fillId="0" borderId="16" xfId="0" applyNumberFormat="1" applyFont="1" applyBorder="1"/>
    <xf numFmtId="4" fontId="106" fillId="0" borderId="0" xfId="2466" applyNumberFormat="1" applyFont="1" applyAlignment="1">
      <alignment horizontal="left" vertical="center"/>
    </xf>
    <xf numFmtId="0" fontId="132" fillId="0" borderId="0" xfId="889" applyFont="1" applyAlignment="1">
      <alignment vertical="center"/>
    </xf>
    <xf numFmtId="43" fontId="143" fillId="0" borderId="0" xfId="0" applyNumberFormat="1" applyFont="1" applyAlignment="1">
      <alignment horizontal="center"/>
    </xf>
    <xf numFmtId="10" fontId="4" fillId="0" borderId="0" xfId="521" applyNumberFormat="1" applyFont="1" applyAlignment="1">
      <alignment horizontal="left"/>
    </xf>
    <xf numFmtId="0" fontId="62" fillId="56" borderId="12" xfId="2466" applyFont="1" applyFill="1" applyBorder="1" applyAlignment="1">
      <alignment horizontal="center" vertical="center"/>
    </xf>
    <xf numFmtId="41" fontId="66" fillId="56" borderId="12" xfId="2466" applyNumberFormat="1" applyFont="1" applyFill="1" applyBorder="1" applyAlignment="1">
      <alignment horizontal="center" vertical="center" wrapText="1"/>
    </xf>
    <xf numFmtId="0" fontId="62" fillId="56" borderId="12" xfId="2466" applyFont="1" applyFill="1" applyBorder="1" applyAlignment="1">
      <alignment horizontal="center" vertical="center" wrapText="1"/>
    </xf>
    <xf numFmtId="174" fontId="62" fillId="58" borderId="12" xfId="0" applyFont="1" applyFill="1" applyBorder="1" applyAlignment="1">
      <alignment horizontal="center" vertical="center" wrapText="1"/>
    </xf>
    <xf numFmtId="0" fontId="66" fillId="56" borderId="12" xfId="2466" applyFont="1" applyFill="1" applyBorder="1" applyAlignment="1">
      <alignment horizontal="center" vertical="center" wrapText="1"/>
    </xf>
    <xf numFmtId="0" fontId="146" fillId="0" borderId="0" xfId="889" applyFont="1" applyAlignment="1">
      <alignment horizontal="center"/>
    </xf>
    <xf numFmtId="0" fontId="114" fillId="70" borderId="12" xfId="2466" applyFont="1" applyFill="1" applyBorder="1" applyAlignment="1">
      <alignment horizontal="left" vertical="center" wrapText="1"/>
    </xf>
    <xf numFmtId="0" fontId="114" fillId="70" borderId="12" xfId="2466" applyFont="1" applyFill="1" applyBorder="1" applyAlignment="1">
      <alignment horizontal="center" vertical="center" wrapText="1"/>
    </xf>
    <xf numFmtId="0" fontId="114" fillId="60" borderId="12" xfId="2466" applyFont="1" applyFill="1" applyBorder="1" applyAlignment="1">
      <alignment horizontal="left" vertical="center" wrapText="1"/>
    </xf>
    <xf numFmtId="0" fontId="62" fillId="60" borderId="33" xfId="2466" applyFont="1" applyFill="1" applyBorder="1" applyAlignment="1">
      <alignment vertical="center"/>
    </xf>
    <xf numFmtId="0" fontId="114" fillId="58" borderId="12" xfId="2466" applyFont="1" applyFill="1" applyBorder="1" applyAlignment="1">
      <alignment horizontal="center" vertical="center" wrapText="1"/>
    </xf>
    <xf numFmtId="179" fontId="118" fillId="25" borderId="12" xfId="2466" applyNumberFormat="1" applyFont="1" applyFill="1" applyBorder="1" applyAlignment="1">
      <alignment horizontal="center" vertical="center" wrapText="1"/>
    </xf>
    <xf numFmtId="179" fontId="118" fillId="65" borderId="12" xfId="2466" applyNumberFormat="1" applyFont="1" applyFill="1" applyBorder="1" applyAlignment="1">
      <alignment horizontal="center" vertical="center" wrapText="1"/>
    </xf>
    <xf numFmtId="179" fontId="114" fillId="58" borderId="12" xfId="2466" applyNumberFormat="1" applyFont="1" applyFill="1" applyBorder="1" applyAlignment="1">
      <alignment horizontal="center" vertical="center" wrapText="1"/>
    </xf>
    <xf numFmtId="179" fontId="207" fillId="58" borderId="12" xfId="2466" applyNumberFormat="1" applyFont="1" applyFill="1" applyBorder="1" applyAlignment="1">
      <alignment horizontal="center" vertical="center" wrapText="1"/>
    </xf>
    <xf numFmtId="174" fontId="177" fillId="0" borderId="0" xfId="0" applyFont="1" applyAlignment="1">
      <alignment horizontal="center" vertical="center" wrapText="1"/>
    </xf>
    <xf numFmtId="168" fontId="163" fillId="0" borderId="12" xfId="294" applyNumberFormat="1" applyFont="1" applyBorder="1" applyAlignment="1">
      <alignment horizontal="right" vertical="top"/>
    </xf>
    <xf numFmtId="168" fontId="169" fillId="25" borderId="25" xfId="294" applyNumberFormat="1" applyFont="1" applyFill="1" applyBorder="1" applyAlignment="1">
      <alignment horizontal="right" vertical="top"/>
    </xf>
    <xf numFmtId="168" fontId="163" fillId="0" borderId="34" xfId="294" applyNumberFormat="1" applyFont="1" applyBorder="1" applyAlignment="1">
      <alignment horizontal="right" vertical="top"/>
    </xf>
    <xf numFmtId="174" fontId="203"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70" fillId="59" borderId="16" xfId="294" applyNumberFormat="1" applyFont="1" applyFill="1" applyBorder="1" applyAlignment="1">
      <alignment horizontal="center" vertical="center" wrapText="1"/>
    </xf>
    <xf numFmtId="168" fontId="170" fillId="59" borderId="13" xfId="294" applyNumberFormat="1" applyFont="1" applyFill="1" applyBorder="1" applyAlignment="1">
      <alignment horizontal="center" vertical="center" wrapText="1"/>
    </xf>
    <xf numFmtId="168" fontId="170" fillId="59" borderId="14" xfId="294" applyNumberFormat="1" applyFont="1" applyFill="1" applyBorder="1" applyAlignment="1">
      <alignment horizontal="center" vertical="center" wrapText="1"/>
    </xf>
    <xf numFmtId="3" fontId="151" fillId="25" borderId="12" xfId="299" applyNumberFormat="1" applyFont="1" applyFill="1" applyBorder="1" applyAlignment="1">
      <alignment horizontal="center" vertical="center" wrapText="1"/>
    </xf>
    <xf numFmtId="3" fontId="148" fillId="25" borderId="12" xfId="299" applyNumberFormat="1" applyFont="1" applyFill="1" applyBorder="1" applyAlignment="1">
      <alignment horizontal="center" vertical="center" wrapText="1"/>
    </xf>
    <xf numFmtId="41" fontId="132" fillId="0" borderId="0" xfId="0" applyNumberFormat="1" applyFont="1" applyAlignment="1">
      <alignment horizontal="center"/>
    </xf>
    <xf numFmtId="171" fontId="132" fillId="0" borderId="0" xfId="521" applyNumberFormat="1" applyFont="1" applyAlignment="1">
      <alignment horizontal="center"/>
    </xf>
    <xf numFmtId="174" fontId="132" fillId="0" borderId="0" xfId="0" applyFont="1" applyAlignment="1">
      <alignment horizontal="center" wrapText="1"/>
    </xf>
    <xf numFmtId="40" fontId="154" fillId="25" borderId="12" xfId="294" applyNumberFormat="1" applyFont="1" applyFill="1" applyBorder="1" applyAlignment="1">
      <alignment vertical="center"/>
    </xf>
    <xf numFmtId="40" fontId="154" fillId="25" borderId="23" xfId="294" applyNumberFormat="1" applyFont="1" applyFill="1" applyBorder="1" applyAlignment="1"/>
    <xf numFmtId="49" fontId="112" fillId="27" borderId="12" xfId="2466" applyNumberFormat="1" applyFont="1" applyFill="1" applyBorder="1" applyAlignment="1">
      <alignment horizontal="left" vertical="center"/>
    </xf>
    <xf numFmtId="49" fontId="112" fillId="62" borderId="12" xfId="2466" applyNumberFormat="1" applyFont="1" applyFill="1" applyBorder="1" applyAlignment="1">
      <alignment horizontal="left" vertical="center"/>
    </xf>
    <xf numFmtId="49" fontId="107" fillId="27" borderId="12" xfId="2466" applyNumberFormat="1" applyFont="1" applyFill="1" applyBorder="1" applyAlignment="1">
      <alignment horizontal="center" vertical="center"/>
    </xf>
    <xf numFmtId="49" fontId="106" fillId="27" borderId="12" xfId="2466" applyNumberFormat="1" applyFont="1" applyFill="1" applyBorder="1" applyAlignment="1">
      <alignment vertical="center"/>
    </xf>
    <xf numFmtId="49" fontId="112" fillId="27" borderId="12" xfId="2466" applyNumberFormat="1" applyFont="1" applyFill="1" applyBorder="1" applyAlignment="1">
      <alignment horizontal="left" vertical="center" wrapText="1"/>
    </xf>
    <xf numFmtId="49" fontId="112" fillId="25" borderId="12" xfId="2466" applyNumberFormat="1" applyFont="1" applyFill="1" applyBorder="1" applyAlignment="1">
      <alignment horizontal="left" vertical="center" wrapText="1"/>
    </xf>
    <xf numFmtId="200" fontId="129" fillId="59" borderId="47" xfId="0" applyNumberFormat="1" applyFont="1" applyFill="1" applyBorder="1" applyAlignment="1">
      <alignment horizontal="center"/>
    </xf>
    <xf numFmtId="174" fontId="141" fillId="0" borderId="0" xfId="0" applyFont="1" applyAlignment="1">
      <alignment horizontal="right" vertical="top" wrapText="1"/>
    </xf>
    <xf numFmtId="10" fontId="181" fillId="0" borderId="0" xfId="521" applyNumberFormat="1" applyFont="1" applyAlignment="1">
      <alignment horizontal="right" vertical="center"/>
    </xf>
    <xf numFmtId="174" fontId="159" fillId="0" borderId="0" xfId="0" applyFont="1"/>
    <xf numFmtId="0" fontId="152" fillId="67" borderId="12" xfId="889" applyFont="1" applyFill="1" applyBorder="1" applyAlignment="1">
      <alignment horizontal="center" vertical="center" wrapText="1"/>
    </xf>
    <xf numFmtId="43" fontId="148" fillId="0" borderId="12" xfId="294" applyFont="1" applyFill="1" applyBorder="1" applyAlignment="1">
      <alignment horizontal="center" vertical="center" wrapText="1"/>
    </xf>
    <xf numFmtId="43" fontId="148" fillId="0" borderId="23" xfId="294" applyFont="1" applyFill="1" applyBorder="1" applyAlignment="1">
      <alignment horizontal="center" vertical="center" wrapText="1"/>
    </xf>
    <xf numFmtId="168" fontId="124" fillId="59" borderId="16" xfId="294" applyNumberFormat="1" applyFont="1" applyFill="1" applyBorder="1" applyAlignment="1">
      <alignment horizontal="center" vertical="top" wrapText="1"/>
    </xf>
    <xf numFmtId="168" fontId="124" fillId="59" borderId="13" xfId="294" applyNumberFormat="1" applyFont="1" applyFill="1" applyBorder="1" applyAlignment="1">
      <alignment horizontal="center" vertical="top" wrapText="1"/>
    </xf>
    <xf numFmtId="168" fontId="125" fillId="59" borderId="13" xfId="294" applyNumberFormat="1" applyFont="1" applyFill="1" applyBorder="1" applyAlignment="1">
      <alignment horizontal="center" vertical="top" wrapText="1"/>
    </xf>
    <xf numFmtId="9" fontId="124" fillId="59" borderId="13" xfId="521" applyFont="1" applyFill="1" applyBorder="1" applyAlignment="1">
      <alignment horizontal="center" vertical="top" wrapText="1"/>
    </xf>
    <xf numFmtId="9" fontId="124" fillId="59" borderId="14" xfId="521" applyFont="1" applyFill="1" applyBorder="1" applyAlignment="1">
      <alignment horizontal="center" vertical="top" wrapText="1"/>
    </xf>
    <xf numFmtId="174" fontId="62" fillId="56" borderId="12" xfId="359" applyFont="1" applyFill="1" applyBorder="1" applyAlignment="1">
      <alignment horizontal="center" vertical="center" wrapText="1"/>
    </xf>
    <xf numFmtId="178" fontId="132" fillId="0" borderId="0" xfId="0" applyNumberFormat="1" applyFont="1" applyAlignment="1">
      <alignment horizontal="right"/>
    </xf>
    <xf numFmtId="174" fontId="4" fillId="0" borderId="26" xfId="0" applyFont="1" applyBorder="1" applyAlignment="1">
      <alignment vertical="top"/>
    </xf>
    <xf numFmtId="174" fontId="208" fillId="25" borderId="0" xfId="0" applyFont="1" applyFill="1" applyAlignment="1">
      <alignment horizontal="justify" vertical="top" wrapText="1"/>
    </xf>
    <xf numFmtId="174" fontId="180" fillId="25" borderId="0" xfId="0" applyFont="1" applyFill="1" applyAlignment="1">
      <alignment horizontal="justify" vertical="top" wrapText="1"/>
    </xf>
    <xf numFmtId="0" fontId="218" fillId="0" borderId="12" xfId="2466" applyFont="1" applyBorder="1" applyAlignment="1">
      <alignment vertical="center" wrapText="1"/>
    </xf>
    <xf numFmtId="41" fontId="218" fillId="25" borderId="12" xfId="2466" applyNumberFormat="1" applyFont="1" applyFill="1" applyBorder="1" applyAlignment="1">
      <alignment vertical="center" wrapText="1"/>
    </xf>
    <xf numFmtId="0" fontId="218" fillId="25" borderId="12" xfId="2466" applyFont="1" applyFill="1" applyBorder="1" applyAlignment="1">
      <alignment vertical="center" wrapText="1"/>
    </xf>
    <xf numFmtId="41" fontId="218" fillId="63" borderId="12" xfId="2466" applyNumberFormat="1" applyFont="1" applyFill="1" applyBorder="1" applyAlignment="1">
      <alignment vertical="center" wrapText="1"/>
    </xf>
    <xf numFmtId="41" fontId="219" fillId="0" borderId="0" xfId="2466" applyNumberFormat="1" applyFont="1" applyAlignment="1">
      <alignment vertical="center"/>
    </xf>
    <xf numFmtId="171" fontId="107" fillId="0" borderId="0" xfId="521" applyNumberFormat="1" applyFont="1"/>
    <xf numFmtId="171" fontId="106" fillId="0" borderId="0" xfId="521" applyNumberFormat="1" applyFont="1" applyAlignment="1">
      <alignment vertical="center"/>
    </xf>
    <xf numFmtId="171" fontId="106" fillId="0" borderId="0" xfId="521" applyNumberFormat="1" applyFont="1" applyAlignment="1">
      <alignment horizontal="center" vertical="center"/>
    </xf>
    <xf numFmtId="17" fontId="129" fillId="67" borderId="16" xfId="0" applyNumberFormat="1" applyFont="1" applyFill="1" applyBorder="1" applyAlignment="1">
      <alignment horizontal="center" vertical="center"/>
    </xf>
    <xf numFmtId="174" fontId="129" fillId="71" borderId="13" xfId="0" applyFont="1" applyFill="1" applyBorder="1" applyAlignment="1">
      <alignment horizontal="center" vertical="center" wrapText="1"/>
    </xf>
    <xf numFmtId="174" fontId="129" fillId="67" borderId="14" xfId="0" applyFont="1" applyFill="1" applyBorder="1" applyAlignment="1">
      <alignment horizontal="center" vertical="center" wrapText="1"/>
    </xf>
    <xf numFmtId="17" fontId="90"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90" fillId="0" borderId="12" xfId="299" applyNumberFormat="1" applyFont="1" applyFill="1" applyBorder="1" applyAlignment="1">
      <alignment horizontal="center" vertical="center"/>
    </xf>
    <xf numFmtId="3" fontId="90" fillId="0" borderId="23" xfId="299" applyNumberFormat="1" applyFont="1" applyFill="1" applyBorder="1" applyAlignment="1">
      <alignment horizontal="center" vertical="center"/>
    </xf>
    <xf numFmtId="49" fontId="90"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168" fontId="188" fillId="25" borderId="12" xfId="294" applyNumberFormat="1" applyFont="1" applyFill="1" applyBorder="1" applyAlignment="1">
      <alignment horizontal="center" vertical="center"/>
    </xf>
    <xf numFmtId="41" fontId="66" fillId="56" borderId="12" xfId="2466" applyNumberFormat="1" applyFont="1" applyFill="1" applyBorder="1" applyAlignment="1">
      <alignment vertical="center" wrapText="1"/>
    </xf>
    <xf numFmtId="0" fontId="155" fillId="0" borderId="12" xfId="889" applyFont="1" applyBorder="1" applyAlignment="1">
      <alignment horizontal="right" vertical="center"/>
    </xf>
    <xf numFmtId="171" fontId="66" fillId="67" borderId="12" xfId="521" applyNumberFormat="1" applyFont="1" applyFill="1" applyBorder="1"/>
    <xf numFmtId="43" fontId="106" fillId="0" borderId="0" xfId="2466" applyNumberFormat="1" applyFont="1" applyAlignment="1">
      <alignment horizontal="center" vertical="center"/>
    </xf>
    <xf numFmtId="12" fontId="106" fillId="0" borderId="0" xfId="294" applyNumberFormat="1" applyFont="1" applyAlignment="1">
      <alignment horizontal="center"/>
    </xf>
    <xf numFmtId="171" fontId="145" fillId="0" borderId="0" xfId="521" applyNumberFormat="1" applyFont="1" applyAlignment="1">
      <alignment horizontal="right"/>
    </xf>
    <xf numFmtId="174" fontId="226" fillId="72" borderId="12" xfId="0" applyFont="1" applyFill="1" applyBorder="1"/>
    <xf numFmtId="174" fontId="226" fillId="72" borderId="13" xfId="0" applyFont="1" applyFill="1" applyBorder="1"/>
    <xf numFmtId="174" fontId="226" fillId="73" borderId="13" xfId="0" applyFont="1" applyFill="1" applyBorder="1"/>
    <xf numFmtId="49" fontId="226" fillId="73" borderId="13" xfId="0" applyNumberFormat="1" applyFont="1" applyFill="1" applyBorder="1"/>
    <xf numFmtId="168" fontId="142" fillId="0" borderId="12" xfId="294" applyNumberFormat="1" applyFont="1" applyFill="1" applyBorder="1" applyAlignment="1">
      <alignment horizontal="right"/>
    </xf>
    <xf numFmtId="168" fontId="146" fillId="0" borderId="12" xfId="294" applyNumberFormat="1" applyFont="1" applyFill="1" applyBorder="1" applyAlignment="1">
      <alignment horizontal="right"/>
    </xf>
    <xf numFmtId="168" fontId="27" fillId="0" borderId="12" xfId="294" applyNumberFormat="1" applyFont="1" applyFill="1" applyBorder="1" applyAlignment="1">
      <alignment horizontal="right"/>
    </xf>
    <xf numFmtId="168" fontId="27" fillId="25" borderId="12" xfId="294" applyNumberFormat="1" applyFont="1" applyFill="1" applyBorder="1" applyAlignment="1">
      <alignment horizontal="right"/>
    </xf>
    <xf numFmtId="168" fontId="129" fillId="67" borderId="34" xfId="294" applyNumberFormat="1" applyFont="1" applyFill="1" applyBorder="1" applyAlignment="1">
      <alignment horizontal="right" vertical="center"/>
    </xf>
    <xf numFmtId="174" fontId="166" fillId="68" borderId="26" xfId="0" applyFont="1" applyFill="1" applyBorder="1" applyAlignment="1">
      <alignment horizontal="center" vertical="top"/>
    </xf>
    <xf numFmtId="168" fontId="166" fillId="68" borderId="34" xfId="294" applyNumberFormat="1" applyFont="1" applyFill="1" applyBorder="1" applyAlignment="1">
      <alignment horizontal="right" vertical="top"/>
    </xf>
    <xf numFmtId="3" fontId="227" fillId="69" borderId="0" xfId="0" applyNumberFormat="1" applyFont="1" applyFill="1" applyAlignment="1">
      <alignment horizontal="left" wrapText="1" readingOrder="1"/>
    </xf>
    <xf numFmtId="174" fontId="229" fillId="0" borderId="0" xfId="0" applyFont="1"/>
    <xf numFmtId="171" fontId="143" fillId="0" borderId="0" xfId="521" applyNumberFormat="1" applyFont="1"/>
    <xf numFmtId="49" fontId="168" fillId="0" borderId="32" xfId="359" applyNumberFormat="1" applyFont="1" applyBorder="1" applyAlignment="1">
      <alignment horizontal="center" vertical="center"/>
    </xf>
    <xf numFmtId="3" fontId="154" fillId="0" borderId="16" xfId="0" applyNumberFormat="1" applyFont="1" applyBorder="1"/>
    <xf numFmtId="168" fontId="142" fillId="0" borderId="12" xfId="294" applyNumberFormat="1" applyFont="1" applyFill="1" applyBorder="1" applyAlignment="1">
      <alignment horizontal="center" vertical="center"/>
    </xf>
    <xf numFmtId="168" fontId="146" fillId="0" borderId="23" xfId="0" applyNumberFormat="1" applyFont="1" applyBorder="1" applyAlignment="1">
      <alignment horizontal="center" vertical="center" wrapText="1"/>
    </xf>
    <xf numFmtId="168" fontId="27" fillId="0" borderId="12" xfId="294" applyNumberFormat="1" applyFont="1" applyFill="1" applyBorder="1" applyAlignment="1">
      <alignment horizontal="center" vertical="center"/>
    </xf>
    <xf numFmtId="168" fontId="90" fillId="0" borderId="23" xfId="0" applyNumberFormat="1" applyFont="1" applyBorder="1" applyAlignment="1">
      <alignment horizontal="center" vertical="center" wrapText="1"/>
    </xf>
    <xf numFmtId="168" fontId="129" fillId="67" borderId="12" xfId="0" applyNumberFormat="1" applyFont="1" applyFill="1" applyBorder="1" applyAlignment="1">
      <alignment horizontal="right" vertical="center" wrapText="1"/>
    </xf>
    <xf numFmtId="171" fontId="162" fillId="67" borderId="34" xfId="0" applyNumberFormat="1" applyFont="1" applyFill="1" applyBorder="1" applyAlignment="1">
      <alignment horizontal="right"/>
    </xf>
    <xf numFmtId="171" fontId="162" fillId="67" borderId="25" xfId="0" applyNumberFormat="1" applyFont="1" applyFill="1" applyBorder="1" applyAlignment="1">
      <alignment horizontal="right"/>
    </xf>
    <xf numFmtId="174" fontId="53" fillId="0" borderId="0" xfId="0" applyFont="1" applyAlignment="1">
      <alignment horizontal="center" vertical="top"/>
    </xf>
    <xf numFmtId="10" fontId="148" fillId="0" borderId="25" xfId="521" applyNumberFormat="1" applyFont="1" applyFill="1" applyBorder="1" applyAlignment="1">
      <alignment horizontal="center" vertical="center"/>
    </xf>
    <xf numFmtId="49" fontId="168" fillId="0" borderId="26" xfId="0" applyNumberFormat="1" applyFont="1" applyBorder="1" applyAlignment="1">
      <alignment horizontal="center" vertical="center"/>
    </xf>
    <xf numFmtId="43" fontId="143" fillId="0" borderId="0" xfId="0" applyNumberFormat="1" applyFont="1" applyAlignment="1">
      <alignment horizontal="right"/>
    </xf>
    <xf numFmtId="171" fontId="168" fillId="25" borderId="23" xfId="0" applyNumberFormat="1" applyFont="1" applyFill="1" applyBorder="1" applyAlignment="1">
      <alignment horizontal="center" vertical="center"/>
    </xf>
    <xf numFmtId="0" fontId="154" fillId="25" borderId="32" xfId="294" applyNumberFormat="1" applyFont="1" applyFill="1" applyBorder="1" applyAlignment="1">
      <alignment horizontal="center" vertical="center"/>
    </xf>
    <xf numFmtId="40" fontId="167" fillId="25" borderId="12" xfId="294" applyNumberFormat="1" applyFont="1" applyFill="1" applyBorder="1" applyAlignment="1">
      <alignment horizontal="right" vertical="center" indent="1"/>
    </xf>
    <xf numFmtId="49" fontId="154" fillId="25" borderId="32" xfId="294" applyNumberFormat="1" applyFont="1" applyFill="1" applyBorder="1" applyAlignment="1">
      <alignment horizontal="center" vertical="center"/>
    </xf>
    <xf numFmtId="49" fontId="198" fillId="25" borderId="32" xfId="712" applyNumberFormat="1" applyFont="1" applyFill="1" applyBorder="1" applyAlignment="1">
      <alignment horizontal="center" vertical="center"/>
    </xf>
    <xf numFmtId="43" fontId="155" fillId="25" borderId="15" xfId="294" applyFont="1" applyFill="1" applyBorder="1" applyAlignment="1">
      <alignment vertical="center"/>
    </xf>
    <xf numFmtId="43" fontId="155" fillId="25" borderId="31" xfId="294" applyFont="1" applyFill="1" applyBorder="1" applyAlignment="1">
      <alignment vertical="center"/>
    </xf>
    <xf numFmtId="49" fontId="58" fillId="0" borderId="32" xfId="0" applyNumberFormat="1" applyFont="1" applyBorder="1" applyAlignment="1">
      <alignment horizontal="center" vertical="center"/>
    </xf>
    <xf numFmtId="0" fontId="90" fillId="25" borderId="32" xfId="0" applyNumberFormat="1" applyFont="1" applyFill="1" applyBorder="1" applyAlignment="1">
      <alignment horizontal="center"/>
    </xf>
    <xf numFmtId="49" fontId="90" fillId="25" borderId="32" xfId="0" applyNumberFormat="1" applyFont="1" applyFill="1" applyBorder="1" applyAlignment="1">
      <alignment horizontal="center"/>
    </xf>
    <xf numFmtId="0" fontId="146" fillId="25" borderId="32" xfId="0" applyNumberFormat="1" applyFont="1" applyFill="1" applyBorder="1" applyAlignment="1">
      <alignment horizontal="center"/>
    </xf>
    <xf numFmtId="168" fontId="27" fillId="25" borderId="12" xfId="294" applyNumberFormat="1" applyFont="1" applyFill="1" applyBorder="1" applyAlignment="1">
      <alignment horizontal="center" vertical="center"/>
    </xf>
    <xf numFmtId="168" fontId="90" fillId="25" borderId="23" xfId="0" applyNumberFormat="1" applyFont="1" applyFill="1" applyBorder="1" applyAlignment="1">
      <alignment horizontal="center" vertical="center" wrapText="1"/>
    </xf>
    <xf numFmtId="49" fontId="146" fillId="25" borderId="32" xfId="0" applyNumberFormat="1" applyFont="1" applyFill="1" applyBorder="1" applyAlignment="1">
      <alignment horizontal="center"/>
    </xf>
    <xf numFmtId="0" fontId="170" fillId="67" borderId="12" xfId="889" applyFont="1" applyFill="1" applyBorder="1" applyAlignment="1">
      <alignment horizontal="center" vertical="center"/>
    </xf>
    <xf numFmtId="49" fontId="170" fillId="67" borderId="12" xfId="889" applyNumberFormat="1" applyFont="1" applyFill="1" applyBorder="1" applyAlignment="1">
      <alignment horizontal="center" vertical="center"/>
    </xf>
    <xf numFmtId="0" fontId="168" fillId="0" borderId="0" xfId="889" applyFont="1" applyAlignment="1">
      <alignment horizontal="left" vertical="center"/>
    </xf>
    <xf numFmtId="0" fontId="155" fillId="25" borderId="12" xfId="889" applyFont="1" applyFill="1" applyBorder="1" applyAlignment="1">
      <alignment horizontal="right" vertical="center"/>
    </xf>
    <xf numFmtId="41" fontId="115" fillId="0" borderId="12" xfId="2466" applyNumberFormat="1" applyFont="1" applyBorder="1" applyAlignment="1">
      <alignment horizontal="center" vertical="center" wrapText="1"/>
    </xf>
    <xf numFmtId="171" fontId="139" fillId="25" borderId="34" xfId="365" applyNumberFormat="1" applyFont="1" applyFill="1" applyBorder="1" applyAlignment="1">
      <alignment horizontal="right" vertical="top"/>
    </xf>
    <xf numFmtId="43" fontId="139" fillId="25" borderId="25" xfId="365" applyNumberFormat="1" applyFont="1" applyFill="1" applyBorder="1" applyAlignment="1">
      <alignment horizontal="right" vertical="top"/>
    </xf>
    <xf numFmtId="10" fontId="168" fillId="0" borderId="23" xfId="359" applyNumberFormat="1" applyFont="1" applyBorder="1" applyAlignment="1">
      <alignment horizontal="center" vertical="center"/>
    </xf>
    <xf numFmtId="10" fontId="168" fillId="0" borderId="25" xfId="359" applyNumberFormat="1" applyFont="1" applyBorder="1" applyAlignment="1">
      <alignment horizontal="center" vertical="center"/>
    </xf>
    <xf numFmtId="174" fontId="166" fillId="67" borderId="0" xfId="0" applyFont="1" applyFill="1" applyAlignment="1">
      <alignment horizontal="center" vertical="center" wrapText="1"/>
    </xf>
    <xf numFmtId="0" fontId="152" fillId="67" borderId="12" xfId="889" applyFont="1" applyFill="1" applyBorder="1" applyAlignment="1">
      <alignment horizontal="right" vertical="center" wrapText="1"/>
    </xf>
    <xf numFmtId="49" fontId="152" fillId="67" borderId="12" xfId="889" applyNumberFormat="1" applyFont="1" applyFill="1" applyBorder="1" applyAlignment="1">
      <alignment horizontal="center" vertical="center" wrapText="1"/>
    </xf>
    <xf numFmtId="43" fontId="88" fillId="0" borderId="0" xfId="0" applyNumberFormat="1" applyFont="1"/>
    <xf numFmtId="4" fontId="4" fillId="0" borderId="12" xfId="299" applyNumberFormat="1" applyFont="1" applyFill="1" applyBorder="1" applyAlignment="1">
      <alignment horizontal="center" vertical="center"/>
    </xf>
    <xf numFmtId="4" fontId="4" fillId="0" borderId="23" xfId="299" applyNumberFormat="1" applyFont="1" applyFill="1" applyBorder="1" applyAlignment="1">
      <alignment horizontal="center" vertical="center"/>
    </xf>
    <xf numFmtId="171" fontId="4" fillId="0" borderId="23" xfId="521" applyNumberFormat="1" applyFont="1" applyFill="1" applyBorder="1" applyAlignment="1">
      <alignment horizontal="center" vertical="top"/>
    </xf>
    <xf numFmtId="4" fontId="4" fillId="25" borderId="12" xfId="299" applyNumberFormat="1" applyFont="1" applyFill="1" applyBorder="1" applyAlignment="1">
      <alignment horizontal="center" vertical="center"/>
    </xf>
    <xf numFmtId="4" fontId="4" fillId="25" borderId="12" xfId="299" applyNumberFormat="1" applyFont="1" applyFill="1" applyBorder="1" applyAlignment="1">
      <alignment horizontal="center" vertical="top"/>
    </xf>
    <xf numFmtId="4" fontId="4" fillId="25" borderId="34" xfId="299" applyNumberFormat="1" applyFont="1" applyFill="1" applyBorder="1" applyAlignment="1">
      <alignment horizontal="center" vertical="top"/>
    </xf>
    <xf numFmtId="4" fontId="4" fillId="0" borderId="34" xfId="299" applyNumberFormat="1" applyFont="1" applyFill="1" applyBorder="1" applyAlignment="1">
      <alignment horizontal="center" vertical="center"/>
    </xf>
    <xf numFmtId="43" fontId="194" fillId="67" borderId="13" xfId="0" applyNumberFormat="1" applyFont="1" applyFill="1" applyBorder="1" applyAlignment="1">
      <alignment horizontal="center" vertical="center" wrapText="1"/>
    </xf>
    <xf numFmtId="43" fontId="194" fillId="67" borderId="14" xfId="0" applyNumberFormat="1" applyFont="1" applyFill="1" applyBorder="1" applyAlignment="1">
      <alignment horizontal="center" vertical="center" wrapText="1"/>
    </xf>
    <xf numFmtId="178" fontId="144" fillId="0" borderId="0" xfId="413" applyNumberFormat="1" applyFont="1"/>
    <xf numFmtId="41" fontId="107" fillId="0" borderId="0" xfId="2466" applyNumberFormat="1" applyFont="1"/>
    <xf numFmtId="41" fontId="112" fillId="0" borderId="12" xfId="294" applyNumberFormat="1" applyFont="1" applyBorder="1" applyAlignment="1">
      <alignment horizontal="left" vertical="center" wrapText="1"/>
    </xf>
    <xf numFmtId="174" fontId="46" fillId="0" borderId="0" xfId="0" applyFont="1" applyAlignment="1">
      <alignment horizontal="left" vertical="center" wrapText="1"/>
    </xf>
    <xf numFmtId="174" fontId="0" fillId="0" borderId="0" xfId="0" applyAlignment="1">
      <alignment horizontal="center" vertical="center"/>
    </xf>
    <xf numFmtId="174" fontId="166" fillId="67" borderId="12" xfId="359" applyFont="1" applyFill="1" applyBorder="1" applyAlignment="1">
      <alignment horizontal="center" vertical="center" wrapText="1"/>
    </xf>
    <xf numFmtId="174" fontId="23" fillId="0" borderId="0" xfId="0" applyFont="1" applyAlignment="1">
      <alignment horizontal="center"/>
    </xf>
    <xf numFmtId="0" fontId="146" fillId="0" borderId="0" xfId="889" applyFont="1" applyAlignment="1">
      <alignment horizontal="center"/>
    </xf>
    <xf numFmtId="0" fontId="231" fillId="0" borderId="12" xfId="2466" applyFont="1" applyFill="1" applyBorder="1" applyAlignment="1">
      <alignment horizontal="left" vertical="center" wrapText="1"/>
    </xf>
    <xf numFmtId="171" fontId="107" fillId="0" borderId="12" xfId="521" applyNumberFormat="1" applyFont="1" applyBorder="1" applyAlignment="1">
      <alignment horizontal="center"/>
    </xf>
    <xf numFmtId="195" fontId="127" fillId="25" borderId="0" xfId="1019" applyNumberFormat="1" applyFont="1" applyFill="1" applyBorder="1" applyAlignment="1">
      <alignment horizontal="right" vertical="center" wrapText="1"/>
    </xf>
    <xf numFmtId="179" fontId="115" fillId="63" borderId="12" xfId="2466" applyNumberFormat="1" applyFont="1" applyFill="1" applyBorder="1" applyAlignment="1">
      <alignment horizontal="center" vertical="center" wrapText="1"/>
    </xf>
    <xf numFmtId="179" fontId="118" fillId="63" borderId="12" xfId="2466" applyNumberFormat="1" applyFont="1" applyFill="1" applyBorder="1" applyAlignment="1">
      <alignment horizontal="center" vertical="center" wrapText="1"/>
    </xf>
    <xf numFmtId="38" fontId="151" fillId="25" borderId="34" xfId="0" applyNumberFormat="1" applyFont="1" applyFill="1" applyBorder="1" applyAlignment="1">
      <alignment horizontal="center" vertical="center"/>
    </xf>
    <xf numFmtId="43" fontId="132" fillId="0" borderId="0" xfId="0" applyNumberFormat="1" applyFont="1" applyBorder="1"/>
    <xf numFmtId="174" fontId="226" fillId="73" borderId="12" xfId="0" applyFont="1" applyFill="1" applyBorder="1"/>
    <xf numFmtId="174" fontId="147" fillId="67" borderId="14" xfId="0" applyFont="1" applyFill="1" applyBorder="1" applyAlignment="1">
      <alignment horizontal="center" vertical="center"/>
    </xf>
    <xf numFmtId="12" fontId="148" fillId="74" borderId="32" xfId="0" applyNumberFormat="1" applyFont="1" applyFill="1" applyBorder="1" applyAlignment="1">
      <alignment horizontal="left" vertical="center"/>
    </xf>
    <xf numFmtId="173" fontId="151" fillId="74" borderId="23" xfId="294" applyNumberFormat="1" applyFont="1" applyFill="1" applyBorder="1" applyAlignment="1">
      <alignment horizontal="center" vertical="center"/>
    </xf>
    <xf numFmtId="12" fontId="148" fillId="74" borderId="26" xfId="0" applyNumberFormat="1" applyFont="1" applyFill="1" applyBorder="1" applyAlignment="1">
      <alignment horizontal="left" vertical="center"/>
    </xf>
    <xf numFmtId="173" fontId="148" fillId="74" borderId="25" xfId="294" applyNumberFormat="1" applyFont="1" applyFill="1" applyBorder="1" applyAlignment="1">
      <alignment horizontal="center" vertical="center"/>
    </xf>
    <xf numFmtId="168" fontId="151" fillId="25" borderId="12" xfId="294" applyNumberFormat="1" applyFont="1" applyFill="1" applyBorder="1" applyAlignment="1">
      <alignment horizontal="left" vertical="center"/>
    </xf>
    <xf numFmtId="168" fontId="151" fillId="25" borderId="12" xfId="294" applyNumberFormat="1" applyFont="1" applyFill="1" applyBorder="1" applyAlignment="1">
      <alignment horizontal="center" vertical="center"/>
    </xf>
    <xf numFmtId="168" fontId="148" fillId="25" borderId="34" xfId="294" applyNumberFormat="1" applyFont="1" applyFill="1" applyBorder="1" applyAlignment="1">
      <alignment horizontal="left" vertical="center"/>
    </xf>
    <xf numFmtId="168" fontId="148" fillId="25" borderId="34" xfId="294" applyNumberFormat="1" applyFont="1" applyFill="1" applyBorder="1" applyAlignment="1">
      <alignment horizontal="center" vertical="center"/>
    </xf>
    <xf numFmtId="168" fontId="148" fillId="25" borderId="0" xfId="294" applyNumberFormat="1" applyFont="1" applyFill="1" applyBorder="1" applyAlignment="1">
      <alignment horizontal="left" vertical="center"/>
    </xf>
    <xf numFmtId="168" fontId="147" fillId="67" borderId="13" xfId="0" applyNumberFormat="1" applyFont="1" applyFill="1" applyBorder="1" applyAlignment="1">
      <alignment horizontal="center" vertical="center"/>
    </xf>
    <xf numFmtId="12" fontId="148" fillId="74" borderId="32" xfId="0" applyNumberFormat="1" applyFont="1" applyFill="1" applyBorder="1" applyAlignment="1">
      <alignment horizontal="center" vertical="center"/>
    </xf>
    <xf numFmtId="174" fontId="0" fillId="67" borderId="0" xfId="0" applyFill="1" applyAlignment="1">
      <alignment horizontal="center" vertical="center"/>
    </xf>
    <xf numFmtId="168" fontId="151" fillId="25" borderId="0" xfId="294" applyNumberFormat="1" applyFont="1" applyFill="1" applyBorder="1" applyAlignment="1">
      <alignment horizontal="left" vertical="center"/>
    </xf>
    <xf numFmtId="12" fontId="148" fillId="74" borderId="26" xfId="0" applyNumberFormat="1" applyFont="1" applyFill="1" applyBorder="1" applyAlignment="1">
      <alignment horizontal="center" vertical="center"/>
    </xf>
    <xf numFmtId="174" fontId="156" fillId="0" borderId="0" xfId="0" applyFont="1" applyAlignment="1">
      <alignment horizontal="right" vertical="center"/>
    </xf>
    <xf numFmtId="41" fontId="154" fillId="0" borderId="0" xfId="0" applyNumberFormat="1" applyFont="1" applyAlignment="1">
      <alignment horizontal="right" vertical="center"/>
    </xf>
    <xf numFmtId="171" fontId="156" fillId="0" borderId="0" xfId="521" applyNumberFormat="1" applyFont="1" applyAlignment="1">
      <alignment horizontal="right" vertical="center"/>
    </xf>
    <xf numFmtId="171" fontId="181" fillId="0" borderId="0" xfId="521" applyNumberFormat="1" applyFont="1" applyAlignment="1">
      <alignment horizontal="right" vertical="center"/>
    </xf>
    <xf numFmtId="174" fontId="145" fillId="0" borderId="0" xfId="0" applyFont="1" applyAlignment="1">
      <alignment horizontal="right"/>
    </xf>
    <xf numFmtId="41" fontId="181" fillId="0" borderId="0" xfId="0" applyNumberFormat="1" applyFont="1" applyAlignment="1">
      <alignment horizontal="right" vertical="center"/>
    </xf>
    <xf numFmtId="0" fontId="168" fillId="0" borderId="0" xfId="889" applyFont="1" applyBorder="1" applyAlignment="1">
      <alignment horizontal="left" vertical="center"/>
    </xf>
    <xf numFmtId="0" fontId="168" fillId="0" borderId="12" xfId="889" applyFont="1" applyBorder="1" applyAlignment="1">
      <alignment horizontal="left" vertical="center"/>
    </xf>
    <xf numFmtId="0" fontId="146" fillId="0" borderId="0" xfId="889" applyFont="1" applyBorder="1" applyAlignment="1">
      <alignment horizontal="center"/>
    </xf>
    <xf numFmtId="0" fontId="142" fillId="0" borderId="0" xfId="889" applyFont="1" applyBorder="1"/>
    <xf numFmtId="0" fontId="153" fillId="0" borderId="0" xfId="889" applyFont="1" applyAlignment="1">
      <alignment horizontal="center"/>
    </xf>
    <xf numFmtId="49" fontId="152" fillId="67" borderId="32" xfId="889" applyNumberFormat="1" applyFont="1" applyFill="1" applyBorder="1" applyAlignment="1">
      <alignment horizontal="center" vertical="center" wrapText="1"/>
    </xf>
    <xf numFmtId="0" fontId="2" fillId="0" borderId="0" xfId="889" applyFont="1" applyBorder="1" applyAlignment="1">
      <alignment vertical="center"/>
    </xf>
    <xf numFmtId="0" fontId="3" fillId="0" borderId="0" xfId="889" applyFont="1" applyBorder="1" applyAlignment="1">
      <alignment vertical="center"/>
    </xf>
    <xf numFmtId="41" fontId="2" fillId="0" borderId="0" xfId="889" applyNumberFormat="1" applyFont="1" applyBorder="1" applyAlignment="1">
      <alignment vertical="center"/>
    </xf>
    <xf numFmtId="0" fontId="3" fillId="0" borderId="12" xfId="889" applyFont="1" applyBorder="1" applyAlignment="1">
      <alignment horizontal="left" vertical="center"/>
    </xf>
    <xf numFmtId="41" fontId="37" fillId="25" borderId="12" xfId="889" applyNumberFormat="1" applyFont="1" applyFill="1" applyBorder="1" applyAlignment="1">
      <alignment vertical="center"/>
    </xf>
    <xf numFmtId="41" fontId="3" fillId="25" borderId="12" xfId="889" applyNumberFormat="1" applyFont="1" applyFill="1" applyBorder="1" applyAlignment="1">
      <alignment vertical="center"/>
    </xf>
    <xf numFmtId="41" fontId="139" fillId="25" borderId="12" xfId="296" applyNumberFormat="1" applyFont="1" applyFill="1" applyBorder="1" applyAlignment="1">
      <alignment horizontal="center" vertical="top"/>
    </xf>
    <xf numFmtId="41" fontId="233" fillId="25" borderId="12" xfId="296" applyNumberFormat="1" applyFont="1" applyFill="1" applyBorder="1" applyAlignment="1">
      <alignment horizontal="center" vertical="top"/>
    </xf>
    <xf numFmtId="174" fontId="208" fillId="25" borderId="0" xfId="0" applyFont="1" applyFill="1" applyAlignment="1">
      <alignment horizontal="justify" vertical="top" wrapText="1"/>
    </xf>
    <xf numFmtId="174" fontId="158" fillId="0" borderId="0" xfId="0" applyFont="1" applyAlignment="1">
      <alignment vertical="center"/>
    </xf>
    <xf numFmtId="0" fontId="66" fillId="56" borderId="12" xfId="2466" applyFont="1" applyFill="1" applyBorder="1" applyAlignment="1">
      <alignment horizontal="center" vertical="center" wrapText="1"/>
    </xf>
    <xf numFmtId="41" fontId="66" fillId="56" borderId="12" xfId="2466" applyNumberFormat="1" applyFont="1" applyFill="1" applyBorder="1" applyAlignment="1">
      <alignment horizontal="center" vertical="center" wrapText="1"/>
    </xf>
    <xf numFmtId="174" fontId="160" fillId="0" borderId="0" xfId="0" applyFont="1" applyAlignment="1">
      <alignment horizontal="center" vertical="center" wrapText="1"/>
    </xf>
    <xf numFmtId="43" fontId="37" fillId="0" borderId="0" xfId="0" applyNumberFormat="1" applyFont="1"/>
    <xf numFmtId="41" fontId="90" fillId="0" borderId="0" xfId="0" applyNumberFormat="1" applyFont="1" applyAlignment="1">
      <alignment horizontal="center" vertical="center" wrapText="1"/>
    </xf>
    <xf numFmtId="49" fontId="129" fillId="67" borderId="13" xfId="0" applyNumberFormat="1" applyFont="1" applyFill="1" applyBorder="1" applyAlignment="1">
      <alignment horizontal="center" vertical="center"/>
    </xf>
    <xf numFmtId="17" fontId="129" fillId="67" borderId="13" xfId="0" applyNumberFormat="1" applyFont="1" applyFill="1" applyBorder="1" applyAlignment="1">
      <alignment horizontal="center" vertical="center"/>
    </xf>
    <xf numFmtId="49" fontId="129" fillId="67" borderId="13" xfId="0" applyNumberFormat="1" applyFont="1" applyFill="1" applyBorder="1" applyAlignment="1">
      <alignment horizontal="center" vertical="center" wrapText="1"/>
    </xf>
    <xf numFmtId="171" fontId="129" fillId="67" borderId="14" xfId="521" applyNumberFormat="1" applyFont="1" applyFill="1" applyBorder="1" applyAlignment="1">
      <alignment horizontal="center" vertical="center" wrapText="1"/>
    </xf>
    <xf numFmtId="49" fontId="90" fillId="25" borderId="32" xfId="0" applyNumberFormat="1" applyFont="1" applyFill="1" applyBorder="1" applyAlignment="1">
      <alignment horizontal="left"/>
    </xf>
    <xf numFmtId="41" fontId="27" fillId="25" borderId="12" xfId="0" applyNumberFormat="1" applyFont="1" applyFill="1" applyBorder="1" applyAlignment="1">
      <alignment horizontal="right"/>
    </xf>
    <xf numFmtId="41" fontId="27" fillId="25" borderId="12" xfId="294" applyNumberFormat="1" applyFont="1" applyFill="1" applyBorder="1" applyAlignment="1">
      <alignment horizontal="right"/>
    </xf>
    <xf numFmtId="41" fontId="234" fillId="25" borderId="12" xfId="294" applyNumberFormat="1" applyFont="1" applyFill="1" applyBorder="1" applyAlignment="1">
      <alignment horizontal="right"/>
    </xf>
    <xf numFmtId="168" fontId="90" fillId="25" borderId="12" xfId="0" applyNumberFormat="1" applyFont="1" applyFill="1" applyBorder="1" applyAlignment="1">
      <alignment horizontal="right" wrapText="1"/>
    </xf>
    <xf numFmtId="171" fontId="90" fillId="25" borderId="23" xfId="521" applyNumberFormat="1" applyFont="1" applyFill="1" applyBorder="1" applyAlignment="1">
      <alignment horizontal="right"/>
    </xf>
    <xf numFmtId="49" fontId="90" fillId="25" borderId="26" xfId="0" applyNumberFormat="1" applyFont="1" applyFill="1" applyBorder="1" applyAlignment="1">
      <alignment horizontal="left"/>
    </xf>
    <xf numFmtId="41" fontId="27" fillId="25" borderId="34" xfId="294" applyNumberFormat="1" applyFont="1" applyFill="1" applyBorder="1" applyAlignment="1">
      <alignment horizontal="right"/>
    </xf>
    <xf numFmtId="168" fontId="90" fillId="25" borderId="34" xfId="0" applyNumberFormat="1" applyFont="1" applyFill="1" applyBorder="1" applyAlignment="1">
      <alignment horizontal="right" wrapText="1"/>
    </xf>
    <xf numFmtId="49" fontId="129" fillId="68" borderId="32" xfId="0" applyNumberFormat="1" applyFont="1" applyFill="1" applyBorder="1" applyAlignment="1">
      <alignment horizontal="center"/>
    </xf>
    <xf numFmtId="41" fontId="129" fillId="68" borderId="12" xfId="294" applyNumberFormat="1" applyFont="1" applyFill="1" applyBorder="1" applyAlignment="1">
      <alignment horizontal="right"/>
    </xf>
    <xf numFmtId="171" fontId="129" fillId="68" borderId="23" xfId="521" applyNumberFormat="1" applyFont="1" applyFill="1" applyBorder="1" applyAlignment="1">
      <alignment horizontal="right"/>
    </xf>
    <xf numFmtId="41" fontId="159" fillId="0" borderId="0" xfId="0" applyNumberFormat="1" applyFont="1" applyAlignment="1">
      <alignment horizontal="center"/>
    </xf>
    <xf numFmtId="174" fontId="159" fillId="0" borderId="0" xfId="0" applyFont="1" applyAlignment="1">
      <alignment horizontal="center"/>
    </xf>
    <xf numFmtId="171" fontId="159" fillId="0" borderId="0" xfId="521" applyNumberFormat="1" applyFont="1" applyAlignment="1">
      <alignment horizontal="center"/>
    </xf>
    <xf numFmtId="41" fontId="132" fillId="0" borderId="0" xfId="0" applyNumberFormat="1" applyFont="1" applyAlignment="1">
      <alignment horizontal="center" vertical="center"/>
    </xf>
    <xf numFmtId="171" fontId="132" fillId="0" borderId="0" xfId="521" applyNumberFormat="1" applyFont="1" applyAlignment="1">
      <alignment horizontal="center" vertical="center"/>
    </xf>
    <xf numFmtId="41" fontId="159" fillId="0" borderId="0" xfId="0" applyNumberFormat="1" applyFont="1" applyAlignment="1">
      <alignment horizontal="center" vertical="center"/>
    </xf>
    <xf numFmtId="174" fontId="159" fillId="0" borderId="0" xfId="0" applyFont="1" applyAlignment="1">
      <alignment horizontal="center" vertical="center"/>
    </xf>
    <xf numFmtId="171" fontId="159" fillId="0" borderId="0" xfId="521" applyNumberFormat="1" applyFont="1" applyAlignment="1">
      <alignment horizontal="center" vertical="center"/>
    </xf>
    <xf numFmtId="43" fontId="235" fillId="0" borderId="0" xfId="0" applyNumberFormat="1" applyFont="1"/>
    <xf numFmtId="174" fontId="235" fillId="0" borderId="0" xfId="0" applyFont="1"/>
    <xf numFmtId="174" fontId="132" fillId="67" borderId="0" xfId="0" applyFont="1" applyFill="1" applyAlignment="1">
      <alignment horizontal="center" vertical="center"/>
    </xf>
    <xf numFmtId="174" fontId="129" fillId="67" borderId="12" xfId="0" applyFont="1" applyFill="1" applyBorder="1" applyAlignment="1">
      <alignment horizontal="center" vertical="center"/>
    </xf>
    <xf numFmtId="0" fontId="129" fillId="67" borderId="12" xfId="0" applyNumberFormat="1" applyFont="1" applyFill="1" applyBorder="1" applyAlignment="1">
      <alignment horizontal="center" vertical="center"/>
    </xf>
    <xf numFmtId="171" fontId="129" fillId="67" borderId="12" xfId="521" applyNumberFormat="1" applyFont="1" applyFill="1" applyBorder="1" applyAlignment="1">
      <alignment horizontal="center" vertical="center" wrapText="1"/>
    </xf>
    <xf numFmtId="49" fontId="90" fillId="25" borderId="12" xfId="0" applyNumberFormat="1" applyFont="1" applyFill="1" applyBorder="1" applyAlignment="1">
      <alignment horizontal="center" vertical="center"/>
    </xf>
    <xf numFmtId="49" fontId="90" fillId="25" borderId="12" xfId="0" applyNumberFormat="1" applyFont="1" applyFill="1" applyBorder="1" applyAlignment="1">
      <alignment horizontal="left"/>
    </xf>
    <xf numFmtId="171" fontId="90" fillId="25" borderId="12" xfId="521" applyNumberFormat="1" applyFont="1" applyFill="1" applyBorder="1" applyAlignment="1">
      <alignment horizontal="right"/>
    </xf>
    <xf numFmtId="49" fontId="129" fillId="68" borderId="12" xfId="0" applyNumberFormat="1" applyFont="1" applyFill="1" applyBorder="1" applyAlignment="1">
      <alignment horizontal="center" vertical="center"/>
    </xf>
    <xf numFmtId="49" fontId="129" fillId="68" borderId="12" xfId="0" applyNumberFormat="1" applyFont="1" applyFill="1" applyBorder="1" applyAlignment="1">
      <alignment horizontal="center"/>
    </xf>
    <xf numFmtId="171" fontId="129" fillId="68" borderId="12" xfId="521" applyNumberFormat="1" applyFont="1" applyFill="1" applyBorder="1" applyAlignment="1">
      <alignment horizontal="right"/>
    </xf>
    <xf numFmtId="49" fontId="130" fillId="25" borderId="12" xfId="0" applyNumberFormat="1" applyFont="1" applyFill="1" applyBorder="1" applyAlignment="1">
      <alignment horizontal="left"/>
    </xf>
    <xf numFmtId="41" fontId="230" fillId="25" borderId="12" xfId="294" applyNumberFormat="1" applyFont="1" applyFill="1" applyBorder="1" applyAlignment="1">
      <alignment horizontal="right"/>
    </xf>
    <xf numFmtId="171" fontId="130" fillId="25" borderId="12" xfId="521" applyNumberFormat="1" applyFont="1" applyFill="1" applyBorder="1" applyAlignment="1">
      <alignment horizontal="right"/>
    </xf>
    <xf numFmtId="195" fontId="116" fillId="0" borderId="12" xfId="0" applyNumberFormat="1" applyFont="1" applyBorder="1" applyAlignment="1">
      <alignment horizontal="center" vertical="center" wrapText="1"/>
    </xf>
    <xf numFmtId="41" fontId="112" fillId="0" borderId="12" xfId="2466" applyNumberFormat="1" applyFont="1" applyFill="1" applyBorder="1" applyAlignment="1">
      <alignment horizontal="left" vertical="center" wrapText="1"/>
    </xf>
    <xf numFmtId="9" fontId="114" fillId="59" borderId="12" xfId="521" applyFont="1" applyFill="1" applyBorder="1" applyAlignment="1">
      <alignment horizontal="center" vertical="center" wrapText="1"/>
    </xf>
    <xf numFmtId="43" fontId="237" fillId="0" borderId="0" xfId="0" applyNumberFormat="1" applyFont="1" applyAlignment="1">
      <alignment horizontal="center" vertical="center" wrapText="1"/>
    </xf>
    <xf numFmtId="43" fontId="237" fillId="0" borderId="0" xfId="0" applyNumberFormat="1" applyFont="1" applyAlignment="1">
      <alignment horizontal="center"/>
    </xf>
    <xf numFmtId="177" fontId="235" fillId="0" borderId="0" xfId="0" applyNumberFormat="1" applyFont="1"/>
    <xf numFmtId="201" fontId="237" fillId="0" borderId="0" xfId="0" applyNumberFormat="1" applyFont="1" applyAlignment="1">
      <alignment horizontal="center" vertical="center" wrapText="1"/>
    </xf>
    <xf numFmtId="201" fontId="235" fillId="0" borderId="0" xfId="0" applyNumberFormat="1" applyFont="1"/>
    <xf numFmtId="1" fontId="235" fillId="0" borderId="0" xfId="294" applyNumberFormat="1" applyFont="1"/>
    <xf numFmtId="201" fontId="237" fillId="0" borderId="0" xfId="0" applyNumberFormat="1" applyFont="1"/>
    <xf numFmtId="41" fontId="237" fillId="0" borderId="0" xfId="294" applyNumberFormat="1" applyFont="1"/>
    <xf numFmtId="174" fontId="27" fillId="0" borderId="0" xfId="0" applyFont="1" applyFill="1" applyAlignment="1">
      <alignment horizontal="justify" vertical="justify" wrapText="1"/>
    </xf>
    <xf numFmtId="3" fontId="223" fillId="0" borderId="12" xfId="0" applyNumberFormat="1" applyFont="1" applyBorder="1" applyAlignment="1">
      <alignment horizontal="center" vertical="center"/>
    </xf>
    <xf numFmtId="171" fontId="223" fillId="0" borderId="12" xfId="521" applyNumberFormat="1" applyFont="1" applyFill="1" applyBorder="1" applyAlignment="1" applyProtection="1">
      <alignment horizontal="center" vertical="center"/>
    </xf>
    <xf numFmtId="3" fontId="221" fillId="0" borderId="12" xfId="0" applyNumberFormat="1" applyFont="1" applyBorder="1" applyAlignment="1">
      <alignment horizontal="center" vertical="center"/>
    </xf>
    <xf numFmtId="171" fontId="223" fillId="0" borderId="12" xfId="0" applyNumberFormat="1" applyFont="1" applyBorder="1" applyAlignment="1">
      <alignment horizontal="center" vertical="center"/>
    </xf>
    <xf numFmtId="171" fontId="223" fillId="0" borderId="23" xfId="0" applyNumberFormat="1" applyFont="1" applyBorder="1" applyAlignment="1">
      <alignment horizontal="center" vertical="center"/>
    </xf>
    <xf numFmtId="43" fontId="176" fillId="0" borderId="0" xfId="0" applyNumberFormat="1" applyFont="1" applyAlignment="1">
      <alignment vertical="center"/>
    </xf>
    <xf numFmtId="171" fontId="176" fillId="0" borderId="0" xfId="521" applyNumberFormat="1" applyFont="1" applyAlignment="1">
      <alignment vertical="center"/>
    </xf>
    <xf numFmtId="174" fontId="176" fillId="0" borderId="0" xfId="0" applyFont="1" applyAlignment="1">
      <alignment vertical="center"/>
    </xf>
    <xf numFmtId="168" fontId="238" fillId="25" borderId="0" xfId="0" applyNumberFormat="1" applyFont="1" applyFill="1" applyAlignment="1">
      <alignment horizontal="right" vertical="center"/>
    </xf>
    <xf numFmtId="174" fontId="224" fillId="0" borderId="0" xfId="0" applyFont="1" applyAlignment="1">
      <alignment vertical="center"/>
    </xf>
    <xf numFmtId="43" fontId="224" fillId="24" borderId="12" xfId="0" applyNumberFormat="1" applyFont="1" applyFill="1" applyBorder="1" applyAlignment="1">
      <alignment horizontal="center" vertical="center" wrapText="1"/>
    </xf>
    <xf numFmtId="3" fontId="238" fillId="25" borderId="0" xfId="0" applyNumberFormat="1" applyFont="1" applyFill="1" applyAlignment="1">
      <alignment vertical="center"/>
    </xf>
    <xf numFmtId="43" fontId="224" fillId="24" borderId="12" xfId="0" applyNumberFormat="1" applyFont="1" applyFill="1" applyBorder="1" applyAlignment="1">
      <alignment horizontal="center" vertical="center"/>
    </xf>
    <xf numFmtId="3" fontId="238" fillId="0" borderId="12" xfId="0" applyNumberFormat="1" applyFont="1" applyBorder="1" applyAlignment="1">
      <alignment vertical="center"/>
    </xf>
    <xf numFmtId="174" fontId="238" fillId="0" borderId="0" xfId="0" applyFont="1" applyAlignment="1">
      <alignment vertical="center"/>
    </xf>
    <xf numFmtId="185" fontId="176" fillId="0" borderId="0" xfId="0" applyNumberFormat="1" applyFont="1" applyAlignment="1">
      <alignment vertical="center"/>
    </xf>
    <xf numFmtId="43" fontId="176" fillId="0" borderId="0" xfId="0" applyNumberFormat="1" applyFont="1"/>
    <xf numFmtId="174" fontId="238" fillId="0" borderId="0" xfId="0" applyFont="1"/>
    <xf numFmtId="43" fontId="224" fillId="24" borderId="12" xfId="0" applyNumberFormat="1" applyFont="1" applyFill="1" applyBorder="1" applyAlignment="1">
      <alignment horizontal="center"/>
    </xf>
    <xf numFmtId="168" fontId="224" fillId="24" borderId="12" xfId="0" applyNumberFormat="1" applyFont="1" applyFill="1" applyBorder="1"/>
    <xf numFmtId="43" fontId="131" fillId="67" borderId="16" xfId="0" applyNumberFormat="1" applyFont="1" applyFill="1" applyBorder="1" applyAlignment="1">
      <alignment horizontal="center" vertical="center" wrapText="1"/>
    </xf>
    <xf numFmtId="43" fontId="131" fillId="67" borderId="13" xfId="0" applyNumberFormat="1" applyFont="1" applyFill="1" applyBorder="1" applyAlignment="1">
      <alignment horizontal="center" vertical="center" wrapText="1"/>
    </xf>
    <xf numFmtId="43" fontId="131" fillId="67" borderId="14" xfId="0" applyNumberFormat="1" applyFont="1" applyFill="1" applyBorder="1" applyAlignment="1">
      <alignment horizontal="center" vertical="center" wrapText="1"/>
    </xf>
    <xf numFmtId="43" fontId="237" fillId="0" borderId="0" xfId="0" applyNumberFormat="1" applyFont="1" applyAlignment="1">
      <alignment horizontal="center" vertical="center" wrapText="1"/>
    </xf>
    <xf numFmtId="174" fontId="160" fillId="0" borderId="0" xfId="0" applyFont="1" applyAlignment="1">
      <alignment horizontal="center" vertical="center" wrapText="1"/>
    </xf>
    <xf numFmtId="174" fontId="124" fillId="67" borderId="16" xfId="0" applyFont="1" applyFill="1" applyBorder="1" applyAlignment="1">
      <alignment horizontal="center" vertical="center" wrapText="1"/>
    </xf>
    <xf numFmtId="174" fontId="124" fillId="67" borderId="13" xfId="0" applyFont="1" applyFill="1" applyBorder="1" applyAlignment="1">
      <alignment horizontal="center" vertical="center" wrapText="1"/>
    </xf>
    <xf numFmtId="174" fontId="124" fillId="67" borderId="16" xfId="0" applyFont="1" applyFill="1" applyBorder="1" applyAlignment="1">
      <alignment horizontal="left" vertical="center" wrapText="1"/>
    </xf>
    <xf numFmtId="168" fontId="4" fillId="0" borderId="12" xfId="294" applyNumberFormat="1" applyFont="1" applyFill="1" applyBorder="1"/>
    <xf numFmtId="171" fontId="4" fillId="0" borderId="12" xfId="521" applyNumberFormat="1" applyFont="1" applyFill="1" applyBorder="1"/>
    <xf numFmtId="174" fontId="124" fillId="67" borderId="17" xfId="0" applyFont="1" applyFill="1" applyBorder="1" applyAlignment="1">
      <alignment horizontal="left" vertical="center" wrapText="1"/>
    </xf>
    <xf numFmtId="168" fontId="4" fillId="0" borderId="34" xfId="294" applyNumberFormat="1" applyFont="1" applyFill="1" applyBorder="1"/>
    <xf numFmtId="9" fontId="124" fillId="67" borderId="34" xfId="521" applyFont="1" applyFill="1" applyBorder="1" applyAlignment="1">
      <alignment vertical="center"/>
    </xf>
    <xf numFmtId="174" fontId="139" fillId="25" borderId="0" xfId="0" applyFont="1" applyFill="1" applyAlignment="1">
      <alignment horizontal="left" vertical="center" wrapText="1"/>
    </xf>
    <xf numFmtId="174" fontId="44" fillId="25" borderId="0" xfId="0" applyFont="1" applyFill="1" applyAlignment="1">
      <alignment horizontal="left" vertical="center" wrapText="1"/>
    </xf>
    <xf numFmtId="174" fontId="0" fillId="27" borderId="0" xfId="0" applyFill="1"/>
    <xf numFmtId="174" fontId="40" fillId="27" borderId="0" xfId="0" applyFont="1" applyFill="1"/>
    <xf numFmtId="174" fontId="49" fillId="27" borderId="0" xfId="0" applyFont="1" applyFill="1" applyAlignment="1">
      <alignment horizontal="center"/>
    </xf>
    <xf numFmtId="174" fontId="42" fillId="27" borderId="0" xfId="0" applyFont="1" applyFill="1" applyAlignment="1">
      <alignment horizontal="center" vertical="top"/>
    </xf>
    <xf numFmtId="174" fontId="59" fillId="25" borderId="0" xfId="0" applyFont="1" applyFill="1" applyAlignment="1">
      <alignment horizontal="left" vertical="center" wrapText="1"/>
    </xf>
    <xf numFmtId="174" fontId="35" fillId="0" borderId="0" xfId="0" applyFont="1" applyAlignment="1">
      <alignment horizontal="left" vertical="center" wrapText="1" readingOrder="1"/>
    </xf>
    <xf numFmtId="174" fontId="59" fillId="25" borderId="0" xfId="421" applyFont="1" applyFill="1" applyAlignment="1">
      <alignment horizontal="left" vertical="top" wrapText="1"/>
    </xf>
    <xf numFmtId="174" fontId="42" fillId="0" borderId="0" xfId="603" applyFont="1" applyAlignment="1">
      <alignment horizontal="left" vertical="top" wrapText="1"/>
    </xf>
    <xf numFmtId="43" fontId="246" fillId="0" borderId="0" xfId="0" applyNumberFormat="1" applyFont="1"/>
    <xf numFmtId="174" fontId="246" fillId="0" borderId="0" xfId="0" applyFont="1"/>
    <xf numFmtId="174" fontId="56" fillId="25" borderId="0" xfId="0" applyFont="1" applyFill="1" applyAlignment="1">
      <alignment horizontal="center" vertical="center" wrapText="1"/>
    </xf>
    <xf numFmtId="174" fontId="42" fillId="25" borderId="0" xfId="0" applyFont="1" applyFill="1" applyAlignment="1">
      <alignment horizontal="center"/>
    </xf>
    <xf numFmtId="49" fontId="160" fillId="25" borderId="32" xfId="365" applyNumberFormat="1" applyFont="1" applyFill="1" applyBorder="1" applyAlignment="1">
      <alignment horizontal="center" vertical="top"/>
    </xf>
    <xf numFmtId="43" fontId="48" fillId="25" borderId="0" xfId="365" applyNumberFormat="1" applyFont="1" applyFill="1" applyAlignment="1">
      <alignment horizontal="right" vertical="top"/>
    </xf>
    <xf numFmtId="17" fontId="179" fillId="25" borderId="32" xfId="0" applyNumberFormat="1" applyFont="1" applyFill="1" applyBorder="1" applyAlignment="1">
      <alignment horizontal="center" vertical="center"/>
    </xf>
    <xf numFmtId="3" fontId="180" fillId="25" borderId="12" xfId="299" applyNumberFormat="1" applyFont="1" applyFill="1" applyBorder="1" applyAlignment="1">
      <alignment horizontal="center" vertical="center"/>
    </xf>
    <xf numFmtId="3" fontId="179" fillId="25" borderId="12" xfId="299" applyNumberFormat="1" applyFont="1" applyFill="1" applyBorder="1" applyAlignment="1">
      <alignment horizontal="center" vertical="center"/>
    </xf>
    <xf numFmtId="3" fontId="179" fillId="25" borderId="23" xfId="299" applyNumberFormat="1" applyFont="1" applyFill="1" applyBorder="1" applyAlignment="1">
      <alignment horizontal="center" vertical="center"/>
    </xf>
    <xf numFmtId="3" fontId="180" fillId="25" borderId="34" xfId="299" applyNumberFormat="1" applyFont="1" applyFill="1" applyBorder="1" applyAlignment="1">
      <alignment horizontal="center" vertical="center"/>
    </xf>
    <xf numFmtId="43" fontId="238" fillId="25" borderId="0" xfId="0" applyNumberFormat="1" applyFont="1" applyFill="1"/>
    <xf numFmtId="174" fontId="238" fillId="25" borderId="0" xfId="0" applyFont="1" applyFill="1"/>
    <xf numFmtId="43" fontId="238" fillId="25" borderId="0" xfId="0" applyNumberFormat="1" applyFont="1" applyFill="1" applyAlignment="1">
      <alignment vertical="center"/>
    </xf>
    <xf numFmtId="171" fontId="238" fillId="25" borderId="0" xfId="521" applyNumberFormat="1" applyFont="1" applyFill="1" applyAlignment="1">
      <alignment vertical="center"/>
    </xf>
    <xf numFmtId="174" fontId="238" fillId="25" borderId="0" xfId="0" applyFont="1" applyFill="1" applyAlignment="1">
      <alignment vertical="center"/>
    </xf>
    <xf numFmtId="43" fontId="37" fillId="25" borderId="0" xfId="0" applyNumberFormat="1" applyFont="1" applyFill="1"/>
    <xf numFmtId="174" fontId="235" fillId="25" borderId="0" xfId="0" applyFont="1" applyFill="1"/>
    <xf numFmtId="43" fontId="235" fillId="25" borderId="0" xfId="0" applyNumberFormat="1" applyFont="1" applyFill="1"/>
    <xf numFmtId="43" fontId="237" fillId="25" borderId="0" xfId="0" applyNumberFormat="1" applyFont="1" applyFill="1" applyAlignment="1">
      <alignment horizontal="center" vertical="center" wrapText="1"/>
    </xf>
    <xf numFmtId="174" fontId="160" fillId="25" borderId="0" xfId="0" applyFont="1" applyFill="1" applyAlignment="1">
      <alignment horizontal="center" vertical="center" wrapText="1"/>
    </xf>
    <xf numFmtId="174" fontId="4" fillId="25" borderId="0" xfId="0" applyFont="1" applyFill="1"/>
    <xf numFmtId="174" fontId="4" fillId="25" borderId="0" xfId="0" applyFont="1" applyFill="1" applyAlignment="1">
      <alignment vertical="center"/>
    </xf>
    <xf numFmtId="174" fontId="89" fillId="25" borderId="16" xfId="0" applyFont="1" applyFill="1" applyBorder="1" applyAlignment="1">
      <alignment horizontal="left" vertical="center" wrapText="1"/>
    </xf>
    <xf numFmtId="168" fontId="4" fillId="25" borderId="12" xfId="294" applyNumberFormat="1" applyFont="1" applyFill="1" applyBorder="1"/>
    <xf numFmtId="171" fontId="4" fillId="25" borderId="12" xfId="521" applyNumberFormat="1" applyFont="1" applyFill="1" applyBorder="1"/>
    <xf numFmtId="174" fontId="89" fillId="25" borderId="17" xfId="0" applyFont="1" applyFill="1" applyBorder="1" applyAlignment="1">
      <alignment horizontal="left" vertical="center" wrapText="1"/>
    </xf>
    <xf numFmtId="168" fontId="4" fillId="25" borderId="34" xfId="294" applyNumberFormat="1" applyFont="1" applyFill="1" applyBorder="1"/>
    <xf numFmtId="168" fontId="124" fillId="67" borderId="34" xfId="294" applyNumberFormat="1" applyFont="1" applyFill="1" applyBorder="1" applyAlignment="1">
      <alignment horizontal="center" vertical="center"/>
    </xf>
    <xf numFmtId="43" fontId="166" fillId="67" borderId="14" xfId="0" applyNumberFormat="1" applyFont="1" applyFill="1" applyBorder="1" applyAlignment="1">
      <alignment horizontal="center" vertical="center" wrapText="1"/>
    </xf>
    <xf numFmtId="17" fontId="157" fillId="68" borderId="16" xfId="0" applyNumberFormat="1" applyFont="1" applyFill="1" applyBorder="1" applyAlignment="1">
      <alignment horizontal="center" vertical="center" wrapText="1"/>
    </xf>
    <xf numFmtId="174" fontId="157" fillId="68" borderId="13" xfId="0" applyFont="1" applyFill="1" applyBorder="1" applyAlignment="1">
      <alignment horizontal="center" vertical="center" wrapText="1"/>
    </xf>
    <xf numFmtId="174" fontId="157" fillId="68" borderId="14" xfId="0" applyFont="1" applyFill="1" applyBorder="1" applyAlignment="1">
      <alignment horizontal="center" vertical="center" wrapText="1"/>
    </xf>
    <xf numFmtId="174" fontId="157" fillId="68" borderId="14" xfId="0" applyFont="1" applyFill="1" applyBorder="1" applyAlignment="1">
      <alignment horizontal="center" vertical="center"/>
    </xf>
    <xf numFmtId="174" fontId="221" fillId="25" borderId="0" xfId="0" applyFont="1" applyFill="1" applyBorder="1" applyAlignment="1">
      <alignment horizontal="justify" vertical="center" wrapText="1"/>
    </xf>
    <xf numFmtId="43" fontId="245" fillId="68" borderId="16" xfId="0" applyNumberFormat="1" applyFont="1" applyFill="1" applyBorder="1" applyAlignment="1">
      <alignment horizontal="center" vertical="center" wrapText="1"/>
    </xf>
    <xf numFmtId="43" fontId="245" fillId="68" borderId="13" xfId="0" applyNumberFormat="1" applyFont="1" applyFill="1" applyBorder="1" applyAlignment="1">
      <alignment horizontal="center" vertical="center" wrapText="1"/>
    </xf>
    <xf numFmtId="43" fontId="245" fillId="68" borderId="14" xfId="0" applyNumberFormat="1" applyFont="1" applyFill="1" applyBorder="1" applyAlignment="1">
      <alignment horizontal="center" vertical="center" wrapText="1"/>
    </xf>
    <xf numFmtId="3" fontId="225" fillId="25" borderId="12" xfId="0" applyNumberFormat="1" applyFont="1" applyFill="1" applyBorder="1" applyAlignment="1">
      <alignment horizontal="center" vertical="center"/>
    </xf>
    <xf numFmtId="171" fontId="225" fillId="25" borderId="12" xfId="521" applyNumberFormat="1" applyFont="1" applyFill="1" applyBorder="1" applyAlignment="1" applyProtection="1">
      <alignment horizontal="center" vertical="center"/>
    </xf>
    <xf numFmtId="3" fontId="241" fillId="25" borderId="12" xfId="0" applyNumberFormat="1" applyFont="1" applyFill="1" applyBorder="1" applyAlignment="1">
      <alignment horizontal="center" vertical="center"/>
    </xf>
    <xf numFmtId="171" fontId="225" fillId="25" borderId="12" xfId="0" applyNumberFormat="1" applyFont="1" applyFill="1" applyBorder="1" applyAlignment="1">
      <alignment horizontal="center" vertical="center"/>
    </xf>
    <xf numFmtId="171" fontId="225" fillId="25" borderId="23" xfId="0" applyNumberFormat="1" applyFont="1" applyFill="1" applyBorder="1" applyAlignment="1">
      <alignment horizontal="center" vertical="center"/>
    </xf>
    <xf numFmtId="0" fontId="148" fillId="0" borderId="26" xfId="359" applyNumberFormat="1" applyFont="1" applyFill="1" applyBorder="1" applyAlignment="1">
      <alignment horizontal="center" vertical="center"/>
    </xf>
    <xf numFmtId="174" fontId="160" fillId="0" borderId="0" xfId="0" applyFont="1" applyAlignment="1">
      <alignment horizontal="center" vertical="center" wrapText="1"/>
    </xf>
    <xf numFmtId="0" fontId="146" fillId="0" borderId="0" xfId="889" applyFont="1" applyAlignment="1">
      <alignment horizontal="center"/>
    </xf>
    <xf numFmtId="0" fontId="195" fillId="0" borderId="26" xfId="712" applyFont="1" applyFill="1" applyBorder="1" applyAlignment="1">
      <alignment horizontal="center" vertical="top"/>
    </xf>
    <xf numFmtId="168" fontId="160" fillId="0" borderId="32" xfId="0" applyNumberFormat="1" applyFont="1" applyBorder="1" applyAlignment="1">
      <alignment vertical="center"/>
    </xf>
    <xf numFmtId="174" fontId="160" fillId="0" borderId="26" xfId="0" applyFont="1" applyBorder="1" applyAlignment="1">
      <alignment vertical="center"/>
    </xf>
    <xf numFmtId="197" fontId="132" fillId="0" borderId="0" xfId="0" applyNumberFormat="1" applyFont="1" applyAlignment="1">
      <alignment vertical="center"/>
    </xf>
    <xf numFmtId="174" fontId="166" fillId="67" borderId="12" xfId="307" applyNumberFormat="1" applyFont="1" applyFill="1" applyBorder="1" applyAlignment="1">
      <alignment horizontal="center" vertical="center" wrapText="1"/>
    </xf>
    <xf numFmtId="1" fontId="166" fillId="67" borderId="12" xfId="307" applyNumberFormat="1" applyFont="1" applyFill="1" applyBorder="1" applyAlignment="1">
      <alignment horizontal="center" vertical="center" wrapText="1"/>
    </xf>
    <xf numFmtId="49" fontId="166" fillId="67" borderId="12" xfId="307" applyNumberFormat="1" applyFont="1" applyFill="1" applyBorder="1" applyAlignment="1">
      <alignment horizontal="center" vertical="center" wrapText="1"/>
    </xf>
    <xf numFmtId="43" fontId="160" fillId="0" borderId="12" xfId="307" applyFont="1" applyFill="1" applyBorder="1" applyAlignment="1">
      <alignment horizontal="left" vertical="center" wrapText="1"/>
    </xf>
    <xf numFmtId="43" fontId="139" fillId="0" borderId="12" xfId="307" applyFont="1" applyFill="1" applyBorder="1" applyAlignment="1">
      <alignment horizontal="center" vertical="center" wrapText="1"/>
    </xf>
    <xf numFmtId="43" fontId="160" fillId="0" borderId="12" xfId="307" applyFont="1" applyFill="1" applyBorder="1" applyAlignment="1">
      <alignment horizontal="center" vertical="center"/>
    </xf>
    <xf numFmtId="43" fontId="166" fillId="67" borderId="12" xfId="0" applyNumberFormat="1" applyFont="1" applyFill="1" applyBorder="1" applyAlignment="1">
      <alignment vertical="center"/>
    </xf>
    <xf numFmtId="43" fontId="166" fillId="67" borderId="12" xfId="0" applyNumberFormat="1" applyFont="1" applyFill="1" applyBorder="1" applyAlignment="1">
      <alignment horizontal="center" vertical="center"/>
    </xf>
    <xf numFmtId="174" fontId="129" fillId="67" borderId="11" xfId="362" applyFont="1" applyFill="1" applyBorder="1" applyAlignment="1">
      <alignment horizontal="center" vertical="center"/>
    </xf>
    <xf numFmtId="174" fontId="129" fillId="67" borderId="13" xfId="362" applyFont="1" applyFill="1" applyBorder="1" applyAlignment="1">
      <alignment horizontal="center" vertical="center"/>
    </xf>
    <xf numFmtId="174" fontId="129" fillId="67" borderId="14" xfId="362" applyFont="1" applyFill="1" applyBorder="1" applyAlignment="1">
      <alignment horizontal="center" vertical="center"/>
    </xf>
    <xf numFmtId="43" fontId="27" fillId="25" borderId="12" xfId="294" applyFont="1" applyFill="1" applyBorder="1" applyAlignment="1">
      <alignment vertical="center"/>
    </xf>
    <xf numFmtId="174" fontId="90" fillId="0" borderId="12" xfId="362" applyFont="1" applyBorder="1" applyAlignment="1">
      <alignment horizontal="left" vertical="center" wrapText="1"/>
    </xf>
    <xf numFmtId="174" fontId="90" fillId="0" borderId="34" xfId="362" applyFont="1" applyBorder="1" applyAlignment="1">
      <alignment horizontal="left" vertical="center"/>
    </xf>
    <xf numFmtId="43" fontId="90" fillId="0" borderId="34" xfId="362" applyNumberFormat="1" applyFont="1" applyBorder="1" applyAlignment="1">
      <alignment horizontal="center" vertical="center"/>
    </xf>
    <xf numFmtId="171" fontId="90" fillId="0" borderId="34" xfId="362" applyNumberFormat="1" applyFont="1" applyBorder="1" applyAlignment="1">
      <alignment horizontal="center" vertical="center"/>
    </xf>
    <xf numFmtId="174" fontId="90" fillId="0" borderId="0" xfId="362" applyFont="1" applyBorder="1" applyAlignment="1">
      <alignment horizontal="left" vertical="center"/>
    </xf>
    <xf numFmtId="174" fontId="27" fillId="0" borderId="0" xfId="362" applyFont="1" applyBorder="1" applyAlignment="1">
      <alignment vertical="center"/>
    </xf>
    <xf numFmtId="10" fontId="90" fillId="0" borderId="0" xfId="362" applyNumberFormat="1" applyFont="1" applyBorder="1" applyAlignment="1">
      <alignment horizontal="center" vertical="center"/>
    </xf>
    <xf numFmtId="174" fontId="183" fillId="0" borderId="0" xfId="413" applyFont="1" applyAlignment="1">
      <alignment horizontal="justify"/>
    </xf>
    <xf numFmtId="174" fontId="144" fillId="0" borderId="0" xfId="413" applyFont="1" applyAlignment="1">
      <alignment horizontal="justify"/>
    </xf>
    <xf numFmtId="174" fontId="132" fillId="0" borderId="0" xfId="362" applyFont="1" applyAlignment="1">
      <alignment horizontal="justify"/>
    </xf>
    <xf numFmtId="174" fontId="132" fillId="0" borderId="0" xfId="413" applyFont="1" applyAlignment="1">
      <alignment horizontal="justify"/>
    </xf>
    <xf numFmtId="174" fontId="164" fillId="0" borderId="0" xfId="362" applyFont="1" applyAlignment="1">
      <alignment horizontal="justify"/>
    </xf>
    <xf numFmtId="0" fontId="152" fillId="67" borderId="16" xfId="0" applyNumberFormat="1" applyFont="1" applyFill="1" applyBorder="1" applyAlignment="1">
      <alignment horizontal="center" vertical="center"/>
    </xf>
    <xf numFmtId="43" fontId="152" fillId="67" borderId="13" xfId="0" applyNumberFormat="1" applyFont="1" applyFill="1" applyBorder="1" applyAlignment="1">
      <alignment horizontal="center" vertical="center" wrapText="1"/>
    </xf>
    <xf numFmtId="0" fontId="168" fillId="0" borderId="32" xfId="0" applyNumberFormat="1" applyFont="1" applyBorder="1" applyAlignment="1">
      <alignment horizontal="center" vertical="center"/>
    </xf>
    <xf numFmtId="40" fontId="155" fillId="0" borderId="12" xfId="306" applyNumberFormat="1" applyFont="1" applyFill="1" applyBorder="1" applyAlignment="1">
      <alignment vertical="center"/>
    </xf>
    <xf numFmtId="40" fontId="155" fillId="0" borderId="12" xfId="0" applyNumberFormat="1" applyFont="1" applyBorder="1" applyAlignment="1">
      <alignment vertical="center"/>
    </xf>
    <xf numFmtId="0" fontId="168" fillId="0" borderId="26" xfId="0" applyNumberFormat="1" applyFont="1" applyBorder="1" applyAlignment="1">
      <alignment horizontal="center" vertical="center"/>
    </xf>
    <xf numFmtId="43" fontId="168" fillId="0" borderId="34" xfId="0" applyNumberFormat="1" applyFont="1" applyBorder="1" applyAlignment="1">
      <alignment vertical="center"/>
    </xf>
    <xf numFmtId="4" fontId="155" fillId="25" borderId="23" xfId="294" applyNumberFormat="1" applyFont="1" applyFill="1" applyBorder="1" applyAlignment="1">
      <alignment horizontal="right" vertical="center"/>
    </xf>
    <xf numFmtId="49" fontId="168" fillId="0" borderId="26" xfId="359" applyNumberFormat="1" applyFont="1" applyBorder="1" applyAlignment="1">
      <alignment horizontal="center" vertical="center"/>
    </xf>
    <xf numFmtId="4" fontId="168" fillId="25" borderId="25" xfId="294" applyNumberFormat="1" applyFont="1" applyFill="1" applyBorder="1" applyAlignment="1">
      <alignment horizontal="right" vertical="center"/>
    </xf>
    <xf numFmtId="174" fontId="64" fillId="0" borderId="0" xfId="0" applyFont="1" applyBorder="1" applyAlignment="1">
      <alignment horizontal="center" vertical="top" wrapText="1"/>
    </xf>
    <xf numFmtId="174" fontId="64" fillId="67" borderId="16" xfId="419" applyFont="1" applyFill="1" applyBorder="1" applyAlignment="1">
      <alignment horizontal="center" vertical="center"/>
    </xf>
    <xf numFmtId="174" fontId="61" fillId="67" borderId="13" xfId="419" applyFont="1" applyFill="1" applyBorder="1" applyAlignment="1">
      <alignment horizontal="center" vertical="center"/>
    </xf>
    <xf numFmtId="174" fontId="61" fillId="67" borderId="14" xfId="419" applyFont="1" applyFill="1" applyBorder="1" applyAlignment="1">
      <alignment horizontal="center" vertical="center"/>
    </xf>
    <xf numFmtId="174" fontId="60" fillId="25" borderId="32" xfId="419" applyFont="1" applyFill="1" applyBorder="1" applyAlignment="1">
      <alignment vertical="center"/>
    </xf>
    <xf numFmtId="169" fontId="44" fillId="25" borderId="12" xfId="294" applyNumberFormat="1" applyFont="1" applyFill="1" applyBorder="1" applyAlignment="1">
      <alignment vertical="center"/>
    </xf>
    <xf numFmtId="10" fontId="60" fillId="25" borderId="23" xfId="419" applyNumberFormat="1" applyFont="1" applyFill="1" applyBorder="1" applyAlignment="1">
      <alignment horizontal="center" vertical="center"/>
    </xf>
    <xf numFmtId="174" fontId="60" fillId="25" borderId="32" xfId="419" applyFont="1" applyFill="1" applyBorder="1" applyAlignment="1">
      <alignment vertical="center" wrapText="1"/>
    </xf>
    <xf numFmtId="10" fontId="60" fillId="25" borderId="32" xfId="419" applyNumberFormat="1" applyFont="1" applyFill="1" applyBorder="1" applyAlignment="1">
      <alignment horizontal="center" vertical="center"/>
    </xf>
    <xf numFmtId="169" fontId="60" fillId="25" borderId="12" xfId="294" applyNumberFormat="1" applyFont="1" applyFill="1" applyBorder="1" applyAlignment="1">
      <alignment vertical="center"/>
    </xf>
    <xf numFmtId="174" fontId="58" fillId="25" borderId="26" xfId="419" applyFont="1" applyFill="1" applyBorder="1" applyAlignment="1">
      <alignment horizontal="left" vertical="center"/>
    </xf>
    <xf numFmtId="43" fontId="27" fillId="0" borderId="12" xfId="365" applyNumberFormat="1" applyFont="1" applyBorder="1" applyAlignment="1">
      <alignment horizontal="center" vertical="center"/>
    </xf>
    <xf numFmtId="43" fontId="90" fillId="0" borderId="23" xfId="365" applyNumberFormat="1" applyFont="1" applyBorder="1" applyAlignment="1">
      <alignment horizontal="center" vertical="center"/>
    </xf>
    <xf numFmtId="43" fontId="27" fillId="25" borderId="12" xfId="365" applyNumberFormat="1" applyFont="1" applyFill="1" applyBorder="1" applyAlignment="1">
      <alignment horizontal="center" vertical="center"/>
    </xf>
    <xf numFmtId="174" fontId="61" fillId="67" borderId="16" xfId="417" applyFont="1" applyFill="1" applyBorder="1" applyAlignment="1">
      <alignment horizontal="center" vertical="center"/>
    </xf>
    <xf numFmtId="174" fontId="61" fillId="67" borderId="13" xfId="417" applyFont="1" applyFill="1" applyBorder="1" applyAlignment="1">
      <alignment horizontal="center" vertical="center" wrapText="1"/>
    </xf>
    <xf numFmtId="174" fontId="61" fillId="67" borderId="14" xfId="417" applyFont="1" applyFill="1" applyBorder="1" applyAlignment="1">
      <alignment horizontal="center" vertical="center" wrapText="1"/>
    </xf>
    <xf numFmtId="43" fontId="44" fillId="25" borderId="12" xfId="294" applyFont="1" applyFill="1" applyBorder="1" applyAlignment="1">
      <alignment horizontal="right" vertical="center"/>
    </xf>
    <xf numFmtId="171" fontId="60" fillId="25" borderId="12" xfId="521" applyNumberFormat="1" applyFont="1" applyFill="1" applyBorder="1" applyAlignment="1">
      <alignment horizontal="right" vertical="center"/>
    </xf>
    <xf numFmtId="1" fontId="60" fillId="25" borderId="12" xfId="0" applyNumberFormat="1" applyFont="1" applyFill="1" applyBorder="1" applyAlignment="1">
      <alignment horizontal="center"/>
    </xf>
    <xf numFmtId="171" fontId="60" fillId="25" borderId="12" xfId="417" applyNumberFormat="1" applyFont="1" applyFill="1" applyBorder="1" applyAlignment="1">
      <alignment horizontal="right" vertical="center"/>
    </xf>
    <xf numFmtId="0" fontId="60" fillId="25" borderId="12" xfId="0" applyNumberFormat="1" applyFont="1" applyFill="1" applyBorder="1" applyAlignment="1">
      <alignment horizontal="center"/>
    </xf>
    <xf numFmtId="174" fontId="44" fillId="25" borderId="0" xfId="0" applyFont="1" applyFill="1" applyBorder="1" applyAlignment="1">
      <alignment horizontal="left" vertical="center" wrapText="1"/>
    </xf>
    <xf numFmtId="0" fontId="64" fillId="67" borderId="16" xfId="549" applyFont="1" applyFill="1" applyBorder="1" applyAlignment="1">
      <alignment horizontal="center" vertical="center"/>
    </xf>
    <xf numFmtId="0" fontId="64" fillId="67" borderId="13" xfId="549" applyFont="1" applyFill="1" applyBorder="1" applyAlignment="1">
      <alignment horizontal="center" vertical="center"/>
    </xf>
    <xf numFmtId="17" fontId="64" fillId="67" borderId="13" xfId="549" applyNumberFormat="1" applyFont="1" applyFill="1" applyBorder="1" applyAlignment="1">
      <alignment horizontal="center" vertical="center"/>
    </xf>
    <xf numFmtId="0" fontId="64" fillId="67" borderId="14" xfId="549" applyFont="1" applyFill="1" applyBorder="1" applyAlignment="1">
      <alignment horizontal="center" vertical="center"/>
    </xf>
    <xf numFmtId="0" fontId="46" fillId="0" borderId="0" xfId="549" applyFont="1"/>
    <xf numFmtId="0" fontId="175" fillId="67" borderId="0" xfId="549" applyFont="1" applyFill="1" applyAlignment="1">
      <alignment vertical="center"/>
    </xf>
    <xf numFmtId="0" fontId="90" fillId="0" borderId="32" xfId="1071" applyFont="1" applyBorder="1"/>
    <xf numFmtId="43" fontId="27" fillId="0" borderId="12" xfId="1071" applyNumberFormat="1" applyFont="1" applyBorder="1"/>
    <xf numFmtId="43" fontId="27" fillId="0" borderId="12" xfId="294" applyFont="1" applyFill="1" applyBorder="1" applyAlignment="1"/>
    <xf numFmtId="43" fontId="90" fillId="0" borderId="23" xfId="294" applyFont="1" applyFill="1" applyBorder="1" applyAlignment="1"/>
    <xf numFmtId="0" fontId="46" fillId="0" borderId="0" xfId="549" applyFont="1" applyAlignment="1">
      <alignment vertical="center"/>
    </xf>
    <xf numFmtId="43" fontId="59" fillId="25" borderId="0" xfId="294" applyFont="1" applyFill="1" applyBorder="1" applyAlignment="1">
      <alignment vertical="center"/>
    </xf>
    <xf numFmtId="43" fontId="59" fillId="25" borderId="0" xfId="294" applyFont="1" applyFill="1" applyBorder="1" applyAlignment="1">
      <alignment horizontal="left" vertical="center"/>
    </xf>
    <xf numFmtId="0" fontId="90" fillId="0" borderId="26" xfId="1071" applyFont="1" applyBorder="1"/>
    <xf numFmtId="43" fontId="90" fillId="0" borderId="34" xfId="1071" applyNumberFormat="1" applyFont="1" applyBorder="1"/>
    <xf numFmtId="43" fontId="46" fillId="0" borderId="0" xfId="549" applyNumberFormat="1" applyFont="1"/>
    <xf numFmtId="193" fontId="59" fillId="25" borderId="0" xfId="294" applyNumberFormat="1" applyFont="1" applyFill="1" applyBorder="1" applyAlignment="1">
      <alignment vertical="center"/>
    </xf>
    <xf numFmtId="174" fontId="152" fillId="59" borderId="12" xfId="603" applyFont="1" applyFill="1" applyBorder="1" applyAlignment="1">
      <alignment horizontal="center" vertical="center"/>
    </xf>
    <xf numFmtId="174" fontId="152" fillId="59" borderId="12" xfId="603" applyFont="1" applyFill="1" applyBorder="1" applyAlignment="1">
      <alignment horizontal="center" vertical="center" wrapText="1"/>
    </xf>
    <xf numFmtId="17" fontId="168" fillId="0" borderId="12" xfId="603" applyNumberFormat="1" applyFont="1" applyBorder="1" applyAlignment="1">
      <alignment horizontal="center"/>
    </xf>
    <xf numFmtId="10" fontId="155" fillId="0" borderId="12" xfId="603" applyNumberFormat="1" applyFont="1" applyBorder="1" applyAlignment="1">
      <alignment horizontal="center"/>
    </xf>
    <xf numFmtId="10" fontId="168" fillId="0" borderId="12" xfId="521" applyNumberFormat="1" applyFont="1" applyFill="1" applyBorder="1" applyAlignment="1">
      <alignment horizontal="center"/>
    </xf>
    <xf numFmtId="17" fontId="168" fillId="25" borderId="12" xfId="603" applyNumberFormat="1" applyFont="1" applyFill="1" applyBorder="1" applyAlignment="1">
      <alignment horizontal="center"/>
    </xf>
    <xf numFmtId="10" fontId="155" fillId="25" borderId="12" xfId="603" applyNumberFormat="1" applyFont="1" applyFill="1" applyBorder="1" applyAlignment="1">
      <alignment horizontal="center"/>
    </xf>
    <xf numFmtId="10" fontId="168" fillId="25" borderId="12" xfId="521" applyNumberFormat="1" applyFont="1" applyFill="1" applyBorder="1" applyAlignment="1">
      <alignment horizontal="center"/>
    </xf>
    <xf numFmtId="174" fontId="257" fillId="0" borderId="0" xfId="0" applyFont="1" applyAlignment="1">
      <alignment horizontal="center"/>
    </xf>
    <xf numFmtId="174" fontId="144" fillId="67" borderId="0" xfId="0" applyFont="1" applyFill="1"/>
    <xf numFmtId="174" fontId="258" fillId="0" borderId="0" xfId="0" applyFont="1" applyAlignment="1">
      <alignment horizontal="center" wrapText="1"/>
    </xf>
    <xf numFmtId="41" fontId="132" fillId="0" borderId="0" xfId="0" applyNumberFormat="1" applyFont="1"/>
    <xf numFmtId="174" fontId="4" fillId="0" borderId="0" xfId="0" applyFont="1" applyAlignment="1">
      <alignment vertical="center"/>
    </xf>
    <xf numFmtId="41" fontId="143" fillId="0" borderId="0" xfId="0" applyNumberFormat="1" applyFont="1"/>
    <xf numFmtId="3" fontId="27" fillId="25" borderId="0" xfId="294" applyNumberFormat="1" applyFont="1" applyFill="1" applyBorder="1" applyAlignment="1">
      <alignment horizontal="right" vertical="center"/>
    </xf>
    <xf numFmtId="41" fontId="260" fillId="0" borderId="0" xfId="0" applyNumberFormat="1" applyFont="1"/>
    <xf numFmtId="174" fontId="157" fillId="67" borderId="12" xfId="0" applyFont="1" applyFill="1" applyBorder="1" applyAlignment="1">
      <alignment horizontal="center" vertical="center" wrapText="1"/>
    </xf>
    <xf numFmtId="41" fontId="157" fillId="67" borderId="12" xfId="0" applyNumberFormat="1" applyFont="1" applyFill="1" applyBorder="1" applyAlignment="1">
      <alignment horizontal="center" vertical="center" wrapText="1"/>
    </xf>
    <xf numFmtId="49" fontId="179" fillId="0" borderId="12" xfId="0" applyNumberFormat="1" applyFont="1" applyBorder="1" applyAlignment="1">
      <alignment horizontal="center" vertical="center"/>
    </xf>
    <xf numFmtId="0" fontId="179" fillId="0" borderId="12" xfId="0" applyNumberFormat="1" applyFont="1" applyBorder="1" applyAlignment="1">
      <alignment horizontal="center" vertical="center"/>
    </xf>
    <xf numFmtId="0" fontId="179" fillId="25" borderId="12" xfId="0" applyNumberFormat="1" applyFont="1" applyFill="1" applyBorder="1" applyAlignment="1">
      <alignment horizontal="center" vertical="center"/>
    </xf>
    <xf numFmtId="174" fontId="157" fillId="67" borderId="24" xfId="0" applyFont="1" applyFill="1" applyBorder="1" applyAlignment="1">
      <alignment horizontal="center" vertical="center"/>
    </xf>
    <xf numFmtId="174" fontId="43" fillId="0" borderId="0" xfId="0" applyFont="1"/>
    <xf numFmtId="174" fontId="90" fillId="0" borderId="0" xfId="0" applyFont="1" applyBorder="1" applyAlignment="1">
      <alignment horizontal="center" vertical="center" wrapText="1"/>
    </xf>
    <xf numFmtId="0" fontId="146" fillId="0" borderId="32" xfId="0" applyNumberFormat="1" applyFont="1" applyBorder="1" applyAlignment="1">
      <alignment horizontal="center" vertical="center"/>
    </xf>
    <xf numFmtId="168" fontId="142" fillId="0" borderId="12" xfId="294" applyNumberFormat="1" applyFont="1" applyFill="1" applyBorder="1" applyAlignment="1">
      <alignment horizontal="right" vertical="center"/>
    </xf>
    <xf numFmtId="168" fontId="146" fillId="0" borderId="12" xfId="0" applyNumberFormat="1" applyFont="1" applyBorder="1" applyAlignment="1">
      <alignment horizontal="right" vertical="center" wrapText="1"/>
    </xf>
    <xf numFmtId="10" fontId="146" fillId="0" borderId="12" xfId="0" applyNumberFormat="1" applyFont="1" applyBorder="1" applyAlignment="1">
      <alignment horizontal="right" vertical="center"/>
    </xf>
    <xf numFmtId="10" fontId="146" fillId="0" borderId="23" xfId="0" applyNumberFormat="1" applyFont="1" applyBorder="1" applyAlignment="1">
      <alignment horizontal="right" vertical="center"/>
    </xf>
    <xf numFmtId="49" fontId="146" fillId="0" borderId="32" xfId="0" applyNumberFormat="1" applyFont="1" applyBorder="1" applyAlignment="1">
      <alignment horizontal="center" vertical="center"/>
    </xf>
    <xf numFmtId="0" fontId="90" fillId="0" borderId="32" xfId="0" applyNumberFormat="1" applyFont="1" applyBorder="1" applyAlignment="1">
      <alignment horizontal="center" vertical="center"/>
    </xf>
    <xf numFmtId="168" fontId="27" fillId="25" borderId="12" xfId="294" applyNumberFormat="1" applyFont="1" applyFill="1" applyBorder="1" applyAlignment="1">
      <alignment horizontal="right" vertical="center"/>
    </xf>
    <xf numFmtId="49" fontId="129" fillId="67" borderId="26" xfId="0" applyNumberFormat="1" applyFont="1" applyFill="1" applyBorder="1" applyAlignment="1">
      <alignment horizontal="center" vertical="center" wrapText="1"/>
    </xf>
    <xf numFmtId="168" fontId="129" fillId="67" borderId="34" xfId="0" applyNumberFormat="1" applyFont="1" applyFill="1" applyBorder="1" applyAlignment="1">
      <alignment horizontal="right" vertical="center" wrapText="1"/>
    </xf>
    <xf numFmtId="10" fontId="129" fillId="67" borderId="34" xfId="0" applyNumberFormat="1" applyFont="1" applyFill="1" applyBorder="1" applyAlignment="1">
      <alignment horizontal="right" vertical="center"/>
    </xf>
    <xf numFmtId="10" fontId="129" fillId="67" borderId="25" xfId="0" applyNumberFormat="1" applyFont="1" applyFill="1" applyBorder="1" applyAlignment="1">
      <alignment horizontal="right" vertical="center"/>
    </xf>
    <xf numFmtId="174" fontId="129" fillId="67" borderId="13" xfId="0" applyFont="1" applyFill="1" applyBorder="1" applyAlignment="1">
      <alignment horizontal="center" vertical="center"/>
    </xf>
    <xf numFmtId="168" fontId="27" fillId="0" borderId="12" xfId="294" applyNumberFormat="1" applyFont="1" applyFill="1" applyBorder="1" applyAlignment="1">
      <alignment vertical="center"/>
    </xf>
    <xf numFmtId="168" fontId="90" fillId="0" borderId="12" xfId="294" applyNumberFormat="1" applyFont="1" applyFill="1" applyBorder="1" applyAlignment="1">
      <alignment vertical="center"/>
    </xf>
    <xf numFmtId="171" fontId="90" fillId="0" borderId="12" xfId="0" applyNumberFormat="1" applyFont="1" applyBorder="1" applyAlignment="1">
      <alignment vertical="center"/>
    </xf>
    <xf numFmtId="171" fontId="90" fillId="0" borderId="23" xfId="0" applyNumberFormat="1" applyFont="1" applyBorder="1" applyAlignment="1">
      <alignment vertical="center"/>
    </xf>
    <xf numFmtId="171" fontId="129" fillId="67" borderId="34" xfId="0" applyNumberFormat="1" applyFont="1" applyFill="1" applyBorder="1" applyAlignment="1">
      <alignment vertical="center"/>
    </xf>
    <xf numFmtId="171" fontId="129" fillId="67" borderId="25" xfId="0" applyNumberFormat="1" applyFont="1" applyFill="1" applyBorder="1" applyAlignment="1">
      <alignment vertical="center"/>
    </xf>
    <xf numFmtId="168" fontId="50" fillId="67" borderId="12" xfId="309" applyNumberFormat="1" applyFont="1" applyFill="1" applyBorder="1" applyAlignment="1">
      <alignment horizontal="center" vertical="center" wrapText="1"/>
    </xf>
    <xf numFmtId="17" fontId="213" fillId="0" borderId="0" xfId="0" applyNumberFormat="1" applyFont="1"/>
    <xf numFmtId="0" fontId="204" fillId="0" borderId="0" xfId="1270" applyFont="1"/>
    <xf numFmtId="170" fontId="256" fillId="0" borderId="12" xfId="332" applyNumberFormat="1" applyFont="1" applyBorder="1" applyAlignment="1">
      <alignment horizontal="center" vertical="center"/>
    </xf>
    <xf numFmtId="3" fontId="206" fillId="0" borderId="12" xfId="0" applyNumberFormat="1" applyFont="1" applyBorder="1" applyAlignment="1">
      <alignment horizontal="center" vertical="center"/>
    </xf>
    <xf numFmtId="171" fontId="206" fillId="0" borderId="12" xfId="521" applyNumberFormat="1" applyFont="1" applyFill="1" applyBorder="1" applyAlignment="1">
      <alignment horizontal="center" vertical="center"/>
    </xf>
    <xf numFmtId="17" fontId="213" fillId="0" borderId="0" xfId="0" applyNumberFormat="1" applyFont="1" applyAlignment="1">
      <alignment horizontal="center"/>
    </xf>
    <xf numFmtId="171" fontId="204" fillId="0" borderId="0" xfId="521" applyNumberFormat="1" applyFont="1"/>
    <xf numFmtId="49" fontId="256" fillId="0" borderId="12" xfId="332" applyNumberFormat="1" applyFont="1" applyBorder="1" applyAlignment="1">
      <alignment horizontal="center" vertical="center"/>
    </xf>
    <xf numFmtId="10" fontId="213" fillId="0" borderId="0" xfId="521" applyNumberFormat="1" applyFont="1" applyFill="1" applyBorder="1" applyAlignment="1">
      <alignment horizontal="center"/>
    </xf>
    <xf numFmtId="174" fontId="256" fillId="0" borderId="12" xfId="332" applyFont="1" applyBorder="1" applyAlignment="1">
      <alignment horizontal="center" vertical="center"/>
    </xf>
    <xf numFmtId="41" fontId="256" fillId="0" borderId="12" xfId="332" applyNumberFormat="1" applyFont="1" applyBorder="1" applyAlignment="1">
      <alignment horizontal="center" vertical="center"/>
    </xf>
    <xf numFmtId="171" fontId="256" fillId="0" borderId="12" xfId="332" applyNumberFormat="1" applyFont="1" applyBorder="1" applyAlignment="1">
      <alignment horizontal="center" vertical="center"/>
    </xf>
    <xf numFmtId="174" fontId="206" fillId="0" borderId="0" xfId="0" applyFont="1" applyBorder="1" applyAlignment="1">
      <alignment vertical="center"/>
    </xf>
    <xf numFmtId="174" fontId="206" fillId="0" borderId="0" xfId="0" applyFont="1" applyBorder="1"/>
    <xf numFmtId="174" fontId="264" fillId="0" borderId="0" xfId="0" applyFont="1" applyAlignment="1">
      <alignment horizontal="left" indent="8"/>
    </xf>
    <xf numFmtId="174" fontId="264" fillId="25" borderId="0" xfId="0" applyFont="1" applyFill="1"/>
    <xf numFmtId="174" fontId="265" fillId="0" borderId="0" xfId="1087" applyFont="1" applyAlignment="1" applyProtection="1"/>
    <xf numFmtId="174" fontId="264" fillId="0" borderId="0" xfId="1087" applyFont="1" applyAlignment="1" applyProtection="1">
      <alignment horizontal="left" wrapText="1" indent="8"/>
    </xf>
    <xf numFmtId="174" fontId="264" fillId="0" borderId="0" xfId="1087" applyFont="1" applyAlignment="1" applyProtection="1">
      <alignment horizontal="left" indent="8"/>
    </xf>
    <xf numFmtId="174" fontId="264" fillId="0" borderId="0" xfId="1087" applyFont="1" applyAlignment="1" applyProtection="1">
      <alignment horizontal="left" indent="5"/>
    </xf>
    <xf numFmtId="3" fontId="116" fillId="0" borderId="12" xfId="2470" applyNumberFormat="1" applyFont="1" applyBorder="1" applyAlignment="1">
      <alignment vertical="center" wrapText="1"/>
    </xf>
    <xf numFmtId="0" fontId="66" fillId="60" borderId="12" xfId="2466" applyFont="1" applyFill="1" applyBorder="1" applyAlignment="1">
      <alignment horizontal="center" vertical="center" wrapText="1"/>
    </xf>
    <xf numFmtId="41" fontId="66" fillId="60" borderId="12" xfId="2466" applyNumberFormat="1" applyFont="1" applyFill="1" applyBorder="1" applyAlignment="1">
      <alignment horizontal="center" vertical="center" wrapText="1"/>
    </xf>
    <xf numFmtId="3" fontId="117" fillId="0" borderId="12" xfId="2470" applyNumberFormat="1" applyFont="1" applyBorder="1" applyAlignment="1">
      <alignment horizontal="right" vertical="center" wrapText="1"/>
    </xf>
    <xf numFmtId="174" fontId="264" fillId="0" borderId="0" xfId="1087" applyFont="1" applyAlignment="1" applyProtection="1">
      <alignment horizontal="left" wrapText="1" indent="5"/>
    </xf>
    <xf numFmtId="174" fontId="264" fillId="0" borderId="0" xfId="0" applyFont="1"/>
    <xf numFmtId="41" fontId="106" fillId="63" borderId="12" xfId="2466" applyNumberFormat="1" applyFont="1" applyFill="1" applyBorder="1" applyAlignment="1">
      <alignment vertical="center" wrapText="1"/>
    </xf>
    <xf numFmtId="41" fontId="114" fillId="70" borderId="12" xfId="2466" applyNumberFormat="1" applyFont="1" applyFill="1" applyBorder="1" applyAlignment="1">
      <alignment horizontal="center" vertical="center" wrapText="1"/>
    </xf>
    <xf numFmtId="0" fontId="107" fillId="0" borderId="0" xfId="2466" applyFont="1" applyAlignment="1"/>
    <xf numFmtId="195" fontId="117" fillId="25" borderId="12" xfId="1019" applyNumberFormat="1" applyFont="1" applyFill="1" applyBorder="1" applyAlignment="1">
      <alignment vertical="center" wrapText="1"/>
    </xf>
    <xf numFmtId="41" fontId="66" fillId="60" borderId="12" xfId="2466" applyNumberFormat="1" applyFont="1" applyFill="1" applyBorder="1" applyAlignment="1">
      <alignment vertical="center" wrapText="1"/>
    </xf>
    <xf numFmtId="41" fontId="114" fillId="60" borderId="12" xfId="2466" applyNumberFormat="1" applyFont="1" applyFill="1" applyBorder="1" applyAlignment="1">
      <alignment horizontal="center" vertical="center" wrapText="1"/>
    </xf>
    <xf numFmtId="41" fontId="66" fillId="70" borderId="12" xfId="2466" applyNumberFormat="1" applyFont="1" applyFill="1" applyBorder="1" applyAlignment="1">
      <alignment vertical="center" wrapText="1"/>
    </xf>
    <xf numFmtId="0" fontId="66" fillId="70" borderId="12" xfId="2466" applyFont="1" applyFill="1" applyBorder="1" applyAlignment="1">
      <alignment horizontal="center" vertical="center" wrapText="1"/>
    </xf>
    <xf numFmtId="41" fontId="66" fillId="70" borderId="12" xfId="2466" applyNumberFormat="1" applyFont="1" applyFill="1" applyBorder="1" applyAlignment="1">
      <alignment horizontal="center" vertical="center" wrapText="1"/>
    </xf>
    <xf numFmtId="41" fontId="112" fillId="25" borderId="12" xfId="2466" applyNumberFormat="1" applyFont="1" applyFill="1" applyBorder="1" applyAlignment="1">
      <alignment horizontal="left" vertical="center" wrapText="1"/>
    </xf>
    <xf numFmtId="195" fontId="117" fillId="25" borderId="12" xfId="1019" applyNumberFormat="1" applyFont="1" applyFill="1" applyBorder="1" applyAlignment="1">
      <alignment horizontal="right" vertical="center" wrapText="1"/>
    </xf>
    <xf numFmtId="0" fontId="46" fillId="0" borderId="0" xfId="2466" applyFont="1"/>
    <xf numFmtId="0" fontId="106" fillId="0" borderId="0" xfId="2466" applyFont="1" applyAlignment="1">
      <alignment horizontal="left" vertical="center"/>
    </xf>
    <xf numFmtId="0" fontId="106" fillId="0" borderId="0" xfId="2466" applyFont="1" applyAlignment="1">
      <alignment vertical="center"/>
    </xf>
    <xf numFmtId="0" fontId="106" fillId="0" borderId="0" xfId="2466" applyFont="1" applyAlignment="1">
      <alignment horizontal="center" vertical="center"/>
    </xf>
    <xf numFmtId="0" fontId="63" fillId="0" borderId="0" xfId="2466" applyFont="1" applyAlignment="1">
      <alignment vertical="center"/>
    </xf>
    <xf numFmtId="0" fontId="107" fillId="0" borderId="0" xfId="2466" applyFont="1"/>
    <xf numFmtId="41" fontId="106" fillId="0" borderId="0" xfId="2466" applyNumberFormat="1" applyFont="1" applyAlignment="1">
      <alignment vertical="center"/>
    </xf>
    <xf numFmtId="41" fontId="106" fillId="63" borderId="12" xfId="2466" applyNumberFormat="1" applyFont="1" applyFill="1" applyBorder="1" applyAlignment="1">
      <alignment horizontal="left" vertical="center" wrapText="1"/>
    </xf>
    <xf numFmtId="41" fontId="106" fillId="0" borderId="0" xfId="2466" applyNumberFormat="1" applyFont="1" applyAlignment="1">
      <alignment horizontal="left" vertical="center"/>
    </xf>
    <xf numFmtId="3" fontId="116" fillId="0" borderId="12" xfId="2470" applyNumberFormat="1" applyFont="1" applyBorder="1" applyAlignment="1">
      <alignment horizontal="center" vertical="center" wrapText="1"/>
    </xf>
    <xf numFmtId="41" fontId="112" fillId="28" borderId="12" xfId="2466" applyNumberFormat="1" applyFont="1" applyFill="1" applyBorder="1" applyAlignment="1">
      <alignment horizontal="center" vertical="center" wrapText="1"/>
    </xf>
    <xf numFmtId="43" fontId="106" fillId="0" borderId="0" xfId="2466" applyNumberFormat="1" applyFont="1" applyAlignment="1">
      <alignment vertical="center"/>
    </xf>
    <xf numFmtId="41" fontId="114" fillId="56" borderId="12" xfId="2466" applyNumberFormat="1" applyFont="1" applyFill="1" applyBorder="1" applyAlignment="1">
      <alignment horizontal="center" vertical="center" wrapText="1"/>
    </xf>
    <xf numFmtId="179" fontId="63" fillId="0" borderId="0" xfId="2466" applyNumberFormat="1" applyFont="1" applyAlignment="1">
      <alignment vertical="center"/>
    </xf>
    <xf numFmtId="41" fontId="66" fillId="56" borderId="12" xfId="2466" applyNumberFormat="1" applyFont="1" applyFill="1" applyBorder="1" applyAlignment="1">
      <alignment horizontal="center" vertical="center" wrapText="1"/>
    </xf>
    <xf numFmtId="0" fontId="66" fillId="56" borderId="12" xfId="2466" applyFont="1" applyFill="1" applyBorder="1" applyAlignment="1">
      <alignment horizontal="center" vertical="center" wrapText="1"/>
    </xf>
    <xf numFmtId="41" fontId="115" fillId="25" borderId="12" xfId="2466" applyNumberFormat="1" applyFont="1" applyFill="1" applyBorder="1" applyAlignment="1">
      <alignment horizontal="center" vertical="center" wrapText="1"/>
    </xf>
    <xf numFmtId="41" fontId="66" fillId="56" borderId="12" xfId="2466" applyNumberFormat="1" applyFont="1" applyFill="1" applyBorder="1" applyAlignment="1">
      <alignment vertical="center" wrapText="1"/>
    </xf>
    <xf numFmtId="174" fontId="3" fillId="0" borderId="0" xfId="0" applyFont="1"/>
    <xf numFmtId="174" fontId="2" fillId="0" borderId="0" xfId="0" applyFont="1"/>
    <xf numFmtId="174" fontId="3" fillId="0" borderId="0" xfId="0" applyFont="1" applyAlignment="1">
      <alignment horizontal="left"/>
    </xf>
    <xf numFmtId="174" fontId="2" fillId="0" borderId="0" xfId="0" applyFont="1" applyAlignment="1">
      <alignment horizontal="left" indent="5"/>
    </xf>
    <xf numFmtId="174" fontId="3" fillId="0" borderId="0" xfId="0" applyFont="1" applyAlignment="1">
      <alignment horizontal="left" indent="5"/>
    </xf>
    <xf numFmtId="174" fontId="2" fillId="0" borderId="0" xfId="0" applyFont="1" applyAlignment="1">
      <alignment horizontal="left" indent="8"/>
    </xf>
    <xf numFmtId="174" fontId="3" fillId="0" borderId="0" xfId="0" applyFont="1" applyAlignment="1">
      <alignment horizontal="left" indent="3"/>
    </xf>
    <xf numFmtId="174" fontId="3" fillId="0" borderId="0" xfId="0" applyFont="1" applyAlignment="1">
      <alignment horizontal="left" wrapText="1" indent="3"/>
    </xf>
    <xf numFmtId="174" fontId="2" fillId="25" borderId="0" xfId="0" applyFont="1" applyFill="1"/>
    <xf numFmtId="10" fontId="127" fillId="25" borderId="12" xfId="521" applyNumberFormat="1" applyFont="1" applyFill="1" applyBorder="1" applyAlignment="1">
      <alignment horizontal="right" vertical="center" wrapText="1"/>
    </xf>
    <xf numFmtId="49" fontId="116" fillId="0" borderId="12" xfId="0" applyNumberFormat="1" applyFont="1" applyBorder="1" applyAlignment="1">
      <alignment vertical="center" wrapText="1"/>
    </xf>
    <xf numFmtId="41" fontId="106" fillId="0" borderId="0" xfId="2466" applyNumberFormat="1" applyFont="1"/>
    <xf numFmtId="41" fontId="212" fillId="25" borderId="12" xfId="2466" applyNumberFormat="1" applyFont="1" applyFill="1" applyBorder="1" applyAlignment="1">
      <alignment horizontal="left" vertical="center" wrapText="1"/>
    </xf>
    <xf numFmtId="49" fontId="129" fillId="67" borderId="12" xfId="0" applyNumberFormat="1" applyFont="1" applyFill="1" applyBorder="1" applyAlignment="1">
      <alignment horizontal="center" vertical="center"/>
    </xf>
    <xf numFmtId="171" fontId="180" fillId="0" borderId="12" xfId="521" applyNumberFormat="1" applyFont="1" applyBorder="1" applyAlignment="1">
      <alignment horizontal="center" vertical="center"/>
    </xf>
    <xf numFmtId="171" fontId="246" fillId="0" borderId="0" xfId="521" applyNumberFormat="1" applyFont="1"/>
    <xf numFmtId="3" fontId="139" fillId="0" borderId="25" xfId="365" applyNumberFormat="1" applyFont="1" applyFill="1" applyBorder="1" applyAlignment="1">
      <alignment horizontal="right" vertical="top"/>
    </xf>
    <xf numFmtId="43" fontId="166" fillId="67" borderId="11" xfId="0" applyNumberFormat="1" applyFont="1" applyFill="1" applyBorder="1" applyAlignment="1">
      <alignment horizontal="center" vertical="center" wrapText="1"/>
    </xf>
    <xf numFmtId="168" fontId="4" fillId="0" borderId="34" xfId="0" applyNumberFormat="1" applyFont="1" applyFill="1" applyBorder="1"/>
    <xf numFmtId="43" fontId="4" fillId="0" borderId="34" xfId="0" applyNumberFormat="1" applyFont="1" applyFill="1" applyBorder="1"/>
    <xf numFmtId="174" fontId="124" fillId="67" borderId="16" xfId="0" applyFont="1" applyFill="1" applyBorder="1" applyAlignment="1">
      <alignment vertical="center" wrapText="1"/>
    </xf>
    <xf numFmtId="174" fontId="124" fillId="67" borderId="26" xfId="0" applyFont="1" applyFill="1" applyBorder="1" applyAlignment="1">
      <alignment vertical="center"/>
    </xf>
    <xf numFmtId="49" fontId="0" fillId="0" borderId="0" xfId="0" applyNumberFormat="1"/>
    <xf numFmtId="43" fontId="145" fillId="0" borderId="12" xfId="0" applyNumberFormat="1" applyFont="1" applyBorder="1" applyAlignment="1">
      <alignment vertical="center"/>
    </xf>
    <xf numFmtId="171" fontId="145" fillId="0" borderId="12" xfId="521" applyNumberFormat="1" applyFont="1" applyBorder="1" applyAlignment="1">
      <alignment vertical="center"/>
    </xf>
    <xf numFmtId="174" fontId="166" fillId="67" borderId="16" xfId="0" applyFont="1" applyFill="1" applyBorder="1" applyAlignment="1">
      <alignment horizontal="center" vertical="center"/>
    </xf>
    <xf numFmtId="171" fontId="27" fillId="0" borderId="13" xfId="521" applyNumberFormat="1" applyFont="1" applyFill="1" applyBorder="1" applyAlignment="1">
      <alignment horizontal="right"/>
    </xf>
    <xf numFmtId="171" fontId="27" fillId="0" borderId="12" xfId="521" applyNumberFormat="1" applyFont="1" applyFill="1" applyBorder="1" applyAlignment="1">
      <alignment horizontal="right"/>
    </xf>
    <xf numFmtId="171" fontId="27" fillId="0" borderId="34" xfId="521" applyNumberFormat="1" applyFont="1" applyFill="1" applyBorder="1" applyAlignment="1">
      <alignment horizontal="right"/>
    </xf>
    <xf numFmtId="181" fontId="0" fillId="25" borderId="0" xfId="0" applyNumberFormat="1" applyFill="1"/>
    <xf numFmtId="181" fontId="85" fillId="25" borderId="0" xfId="0" applyNumberFormat="1" applyFont="1" applyFill="1"/>
    <xf numFmtId="174" fontId="85" fillId="0" borderId="0" xfId="419" applyFont="1" applyAlignment="1">
      <alignment horizontal="center"/>
    </xf>
    <xf numFmtId="181" fontId="31" fillId="0" borderId="0" xfId="419" applyNumberFormat="1"/>
    <xf numFmtId="174" fontId="50" fillId="67" borderId="16" xfId="421" applyFont="1" applyFill="1" applyBorder="1" applyAlignment="1">
      <alignment horizontal="center" vertical="center"/>
    </xf>
    <xf numFmtId="174" fontId="50" fillId="67" borderId="13" xfId="421" applyFont="1" applyFill="1" applyBorder="1" applyAlignment="1">
      <alignment horizontal="center" vertical="center" wrapText="1"/>
    </xf>
    <xf numFmtId="174" fontId="50" fillId="67" borderId="14" xfId="421" applyFont="1" applyFill="1" applyBorder="1" applyAlignment="1">
      <alignment horizontal="center" vertical="center" wrapText="1"/>
    </xf>
    <xf numFmtId="3" fontId="180" fillId="0" borderId="12" xfId="294" applyNumberFormat="1" applyFont="1" applyFill="1" applyBorder="1" applyAlignment="1">
      <alignment vertical="center"/>
    </xf>
    <xf numFmtId="41" fontId="180" fillId="0" borderId="12" xfId="294" applyNumberFormat="1" applyFont="1" applyFill="1" applyBorder="1" applyAlignment="1">
      <alignment vertical="center"/>
    </xf>
    <xf numFmtId="3" fontId="157" fillId="67" borderId="25" xfId="0" applyNumberFormat="1" applyFont="1" applyFill="1" applyBorder="1" applyAlignment="1">
      <alignment vertical="center"/>
    </xf>
    <xf numFmtId="3" fontId="179" fillId="0" borderId="12" xfId="294" applyNumberFormat="1" applyFont="1" applyFill="1" applyBorder="1" applyAlignment="1">
      <alignment vertical="center"/>
    </xf>
    <xf numFmtId="171" fontId="180" fillId="0" borderId="12" xfId="0" applyNumberFormat="1" applyFont="1" applyBorder="1" applyAlignment="1">
      <alignment vertical="center"/>
    </xf>
    <xf numFmtId="171" fontId="157" fillId="67" borderId="24" xfId="521" applyNumberFormat="1" applyFont="1" applyFill="1" applyBorder="1" applyAlignment="1">
      <alignment vertical="center"/>
    </xf>
    <xf numFmtId="12" fontId="148" fillId="74" borderId="16" xfId="0" applyNumberFormat="1" applyFont="1" applyFill="1" applyBorder="1" applyAlignment="1">
      <alignment horizontal="center" vertical="center"/>
    </xf>
    <xf numFmtId="12" fontId="148" fillId="74" borderId="17" xfId="0" applyNumberFormat="1" applyFont="1" applyFill="1" applyBorder="1" applyAlignment="1">
      <alignment horizontal="center" vertical="center"/>
    </xf>
    <xf numFmtId="168" fontId="151" fillId="25" borderId="34" xfId="294" applyNumberFormat="1" applyFont="1" applyFill="1" applyBorder="1" applyAlignment="1">
      <alignment horizontal="center" vertical="center"/>
    </xf>
    <xf numFmtId="168" fontId="151" fillId="25" borderId="15" xfId="294" applyNumberFormat="1" applyFont="1" applyFill="1" applyBorder="1" applyAlignment="1">
      <alignment horizontal="center" vertical="center"/>
    </xf>
    <xf numFmtId="171" fontId="268" fillId="0" borderId="23" xfId="0" applyNumberFormat="1" applyFont="1" applyBorder="1" applyAlignment="1">
      <alignment horizontal="right"/>
    </xf>
    <xf numFmtId="0" fontId="66" fillId="70" borderId="12" xfId="2466" applyFont="1" applyFill="1" applyBorder="1" applyAlignment="1">
      <alignment horizontal="center" vertical="center" wrapText="1"/>
    </xf>
    <xf numFmtId="41" fontId="113" fillId="25" borderId="12" xfId="2466" applyNumberFormat="1" applyFont="1" applyFill="1" applyBorder="1" applyAlignment="1">
      <alignment horizontal="left" vertical="center" wrapText="1"/>
    </xf>
    <xf numFmtId="41" fontId="113" fillId="0" borderId="12" xfId="2466" applyNumberFormat="1" applyFont="1" applyFill="1" applyBorder="1" applyAlignment="1">
      <alignment horizontal="left" vertical="center" wrapText="1"/>
    </xf>
    <xf numFmtId="179" fontId="113" fillId="0" borderId="12" xfId="2466" applyNumberFormat="1" applyFont="1" applyFill="1" applyBorder="1" applyAlignment="1">
      <alignment horizontal="left" vertical="center" wrapText="1"/>
    </xf>
    <xf numFmtId="41" fontId="106" fillId="25" borderId="12" xfId="2466" applyNumberFormat="1" applyFont="1" applyFill="1" applyBorder="1" applyAlignment="1">
      <alignment horizontal="left" vertical="center" wrapText="1"/>
    </xf>
    <xf numFmtId="174" fontId="186" fillId="75" borderId="0" xfId="0" applyFont="1" applyFill="1"/>
    <xf numFmtId="174" fontId="186" fillId="75" borderId="52" xfId="0" applyFont="1" applyFill="1" applyBorder="1"/>
    <xf numFmtId="174" fontId="74" fillId="0" borderId="0" xfId="0" applyFont="1" applyAlignment="1">
      <alignment horizontal="left"/>
    </xf>
    <xf numFmtId="0" fontId="74" fillId="0" borderId="0" xfId="0" applyNumberFormat="1" applyFont="1"/>
    <xf numFmtId="174" fontId="186" fillId="75" borderId="53" xfId="0" applyFont="1" applyFill="1" applyBorder="1" applyAlignment="1">
      <alignment horizontal="left"/>
    </xf>
    <xf numFmtId="0" fontId="186" fillId="75" borderId="53" xfId="0" applyNumberFormat="1" applyFont="1" applyFill="1" applyBorder="1"/>
    <xf numFmtId="3" fontId="117" fillId="0" borderId="12" xfId="2470" applyNumberFormat="1" applyFont="1" applyBorder="1" applyAlignment="1">
      <alignment horizontal="center" vertical="center" wrapText="1"/>
    </xf>
    <xf numFmtId="195" fontId="106" fillId="0" borderId="0" xfId="2466" applyNumberFormat="1" applyFont="1" applyAlignment="1">
      <alignment horizontal="center" vertical="center"/>
    </xf>
    <xf numFmtId="3" fontId="107" fillId="0" borderId="0" xfId="2466" applyNumberFormat="1" applyFont="1"/>
    <xf numFmtId="0" fontId="146" fillId="0" borderId="0" xfId="889" applyFont="1" applyAlignment="1">
      <alignment horizontal="center"/>
    </xf>
    <xf numFmtId="0" fontId="66" fillId="70" borderId="12" xfId="2466" applyFont="1" applyFill="1" applyBorder="1" applyAlignment="1">
      <alignment horizontal="left" vertical="center" wrapText="1"/>
    </xf>
    <xf numFmtId="0" fontId="269" fillId="70" borderId="12" xfId="2466" applyFont="1" applyFill="1" applyBorder="1" applyAlignment="1">
      <alignment horizontal="left" vertical="center" wrapText="1"/>
    </xf>
    <xf numFmtId="195" fontId="219" fillId="25" borderId="12" xfId="1019" applyNumberFormat="1" applyFont="1" applyFill="1" applyBorder="1" applyAlignment="1">
      <alignment vertical="center" wrapText="1"/>
    </xf>
    <xf numFmtId="195" fontId="66" fillId="70" borderId="12" xfId="2466" applyNumberFormat="1" applyFont="1" applyFill="1" applyBorder="1" applyAlignment="1">
      <alignment horizontal="center" vertical="center" wrapText="1"/>
    </xf>
    <xf numFmtId="195" fontId="66" fillId="70" borderId="12" xfId="2466" applyNumberFormat="1" applyFont="1" applyFill="1" applyBorder="1" applyAlignment="1">
      <alignment horizontal="right" vertical="center" wrapText="1"/>
    </xf>
    <xf numFmtId="195" fontId="219" fillId="25" borderId="12" xfId="1019" applyNumberFormat="1" applyFont="1" applyFill="1" applyBorder="1" applyAlignment="1">
      <alignment horizontal="right" vertical="center" wrapText="1"/>
    </xf>
    <xf numFmtId="171" fontId="176" fillId="0" borderId="0" xfId="0" applyNumberFormat="1" applyFont="1" applyAlignment="1">
      <alignment vertical="center"/>
    </xf>
    <xf numFmtId="174" fontId="246" fillId="67" borderId="0" xfId="0" applyFont="1" applyFill="1"/>
    <xf numFmtId="174" fontId="246" fillId="0" borderId="0" xfId="0" applyFont="1" applyAlignment="1">
      <alignment vertical="center"/>
    </xf>
    <xf numFmtId="40" fontId="167" fillId="64" borderId="12" xfId="294" applyNumberFormat="1" applyFont="1" applyFill="1" applyBorder="1" applyAlignment="1">
      <alignment horizontal="right" vertical="center" indent="1"/>
    </xf>
    <xf numFmtId="174" fontId="142" fillId="0" borderId="0" xfId="0" applyFont="1" applyAlignment="1">
      <alignment horizontal="left" vertical="center" wrapText="1"/>
    </xf>
    <xf numFmtId="174" fontId="53" fillId="0" borderId="0" xfId="0" applyFont="1" applyAlignment="1">
      <alignment horizontal="left" vertical="center" wrapText="1"/>
    </xf>
    <xf numFmtId="174" fontId="158" fillId="0" borderId="0" xfId="0" applyFont="1" applyAlignment="1">
      <alignment horizontal="left" vertical="center" wrapText="1"/>
    </xf>
    <xf numFmtId="174" fontId="141" fillId="0" borderId="0" xfId="0" applyFont="1" applyAlignment="1">
      <alignment horizontal="justify" vertical="top" wrapText="1"/>
    </xf>
    <xf numFmtId="174" fontId="135" fillId="0" borderId="0" xfId="0" applyFont="1" applyAlignment="1">
      <alignment horizontal="justify" vertical="top" wrapText="1"/>
    </xf>
    <xf numFmtId="174" fontId="135" fillId="0" borderId="0" xfId="0" applyFont="1" applyAlignment="1">
      <alignment horizontal="justify" vertical="top"/>
    </xf>
    <xf numFmtId="174" fontId="241" fillId="25" borderId="0" xfId="0" applyFont="1" applyFill="1" applyAlignment="1">
      <alignment horizontal="justify" vertical="top" wrapText="1"/>
    </xf>
    <xf numFmtId="174" fontId="131" fillId="59" borderId="0" xfId="0" applyFont="1" applyFill="1" applyAlignment="1">
      <alignment horizontal="center" wrapText="1"/>
    </xf>
    <xf numFmtId="174" fontId="136" fillId="0" borderId="41" xfId="0" applyFont="1" applyBorder="1" applyAlignment="1">
      <alignment horizontal="justify" vertical="center" wrapText="1"/>
    </xf>
    <xf numFmtId="174" fontId="136" fillId="0" borderId="42" xfId="0" applyFont="1" applyBorder="1" applyAlignment="1">
      <alignment horizontal="justify" vertical="center" wrapText="1"/>
    </xf>
    <xf numFmtId="174" fontId="136" fillId="0" borderId="43" xfId="0" applyFont="1" applyBorder="1" applyAlignment="1">
      <alignment horizontal="justify" vertical="center" wrapText="1"/>
    </xf>
    <xf numFmtId="174" fontId="131" fillId="59" borderId="0" xfId="0" applyFont="1" applyFill="1" applyAlignment="1">
      <alignment horizontal="center" vertical="center" wrapText="1"/>
    </xf>
    <xf numFmtId="174" fontId="243" fillId="0" borderId="0" xfId="0" applyFont="1" applyFill="1" applyAlignment="1">
      <alignment horizontal="justify" vertical="top" wrapText="1"/>
    </xf>
    <xf numFmtId="174" fontId="41" fillId="59" borderId="0" xfId="0" applyFont="1" applyFill="1" applyAlignment="1">
      <alignment horizontal="center" vertical="center" wrapText="1"/>
    </xf>
    <xf numFmtId="174" fontId="61" fillId="59"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27" fillId="0" borderId="0" xfId="0" applyFont="1" applyFill="1" applyAlignment="1">
      <alignment horizontal="justify" vertical="top" wrapText="1"/>
    </xf>
    <xf numFmtId="174" fontId="36" fillId="59" borderId="38" xfId="0" applyFont="1" applyFill="1" applyBorder="1" applyAlignment="1">
      <alignment horizontal="center" vertical="center" wrapText="1"/>
    </xf>
    <xf numFmtId="174" fontId="36" fillId="59" borderId="45" xfId="0" applyFont="1" applyFill="1" applyBorder="1" applyAlignment="1">
      <alignment horizontal="center" vertical="center" wrapText="1"/>
    </xf>
    <xf numFmtId="174" fontId="36" fillId="59" borderId="39" xfId="0" applyFont="1" applyFill="1" applyBorder="1" applyAlignment="1">
      <alignment horizontal="center" vertical="center" wrapText="1"/>
    </xf>
    <xf numFmtId="174" fontId="50" fillId="59" borderId="35" xfId="0" applyFont="1" applyFill="1" applyBorder="1" applyAlignment="1">
      <alignment horizontal="center" vertical="center" wrapText="1"/>
    </xf>
    <xf numFmtId="174" fontId="50" fillId="59" borderId="44" xfId="0" applyFont="1" applyFill="1" applyBorder="1" applyAlignment="1">
      <alignment horizontal="center" vertical="center" wrapText="1"/>
    </xf>
    <xf numFmtId="174" fontId="50" fillId="59" borderId="36" xfId="0" applyFont="1" applyFill="1" applyBorder="1" applyAlignment="1">
      <alignment horizontal="center" vertical="center" wrapText="1"/>
    </xf>
    <xf numFmtId="174" fontId="46" fillId="0" borderId="0" xfId="0" applyFont="1" applyAlignment="1">
      <alignment horizontal="left" vertical="center" wrapText="1"/>
    </xf>
    <xf numFmtId="43" fontId="109" fillId="67" borderId="0" xfId="0" applyNumberFormat="1" applyFont="1" applyFill="1" applyAlignment="1">
      <alignment horizontal="center" vertical="center" wrapText="1"/>
    </xf>
    <xf numFmtId="43" fontId="197" fillId="67" borderId="0" xfId="0" applyNumberFormat="1" applyFont="1" applyFill="1" applyAlignment="1">
      <alignment horizontal="center" vertical="center" wrapText="1"/>
    </xf>
    <xf numFmtId="174" fontId="241" fillId="25" borderId="0" xfId="0" applyFont="1" applyFill="1" applyAlignment="1">
      <alignment horizontal="justify" vertical="center" wrapText="1"/>
    </xf>
    <xf numFmtId="43" fontId="224" fillId="24" borderId="23" xfId="0" applyNumberFormat="1" applyFont="1" applyFill="1" applyBorder="1" applyAlignment="1">
      <alignment horizontal="center" vertical="center" wrapText="1"/>
    </xf>
    <xf numFmtId="43" fontId="224" fillId="24" borderId="33" xfId="0" applyNumberFormat="1" applyFont="1" applyFill="1" applyBorder="1" applyAlignment="1">
      <alignment horizontal="center" vertical="center" wrapText="1"/>
    </xf>
    <xf numFmtId="43" fontId="237" fillId="0" borderId="0" xfId="0" applyNumberFormat="1" applyFont="1" applyAlignment="1">
      <alignment horizontal="center" vertical="center" wrapText="1"/>
    </xf>
    <xf numFmtId="174" fontId="129" fillId="59" borderId="0" xfId="0" applyFont="1" applyFill="1" applyAlignment="1">
      <alignment horizontal="center" vertical="center" wrapText="1"/>
    </xf>
    <xf numFmtId="174" fontId="139" fillId="25" borderId="0" xfId="0" applyFont="1" applyFill="1" applyAlignment="1">
      <alignment horizontal="justify" vertical="center" wrapText="1"/>
    </xf>
    <xf numFmtId="49" fontId="147" fillId="67" borderId="0" xfId="0" applyNumberFormat="1" applyFont="1" applyFill="1" applyAlignment="1">
      <alignment horizontal="center" vertical="center" wrapText="1"/>
    </xf>
    <xf numFmtId="49" fontId="152" fillId="67" borderId="0" xfId="0" applyNumberFormat="1" applyFont="1" applyFill="1" applyAlignment="1">
      <alignment horizontal="center" vertical="center" wrapText="1"/>
    </xf>
    <xf numFmtId="44" fontId="152" fillId="67" borderId="0" xfId="0" applyNumberFormat="1" applyFont="1" applyFill="1" applyAlignment="1">
      <alignment horizontal="center" vertical="center" wrapText="1"/>
    </xf>
    <xf numFmtId="174" fontId="155" fillId="25" borderId="0" xfId="0" applyFont="1" applyFill="1" applyAlignment="1">
      <alignment horizontal="justify" vertical="center" wrapText="1"/>
    </xf>
    <xf numFmtId="174" fontId="236" fillId="0" borderId="0" xfId="0" applyFont="1" applyAlignment="1">
      <alignment horizontal="center" vertical="top" wrapText="1"/>
    </xf>
    <xf numFmtId="174" fontId="221" fillId="25" borderId="0" xfId="0" applyFont="1" applyFill="1" applyAlignment="1">
      <alignment horizontal="justify" vertical="justify" wrapText="1"/>
    </xf>
    <xf numFmtId="174" fontId="148" fillId="0" borderId="0" xfId="0" applyFont="1" applyAlignment="1">
      <alignment horizontal="left" vertical="center"/>
    </xf>
    <xf numFmtId="174" fontId="148" fillId="0" borderId="24" xfId="0" applyFont="1" applyBorder="1" applyAlignment="1">
      <alignment horizontal="left" vertical="center"/>
    </xf>
    <xf numFmtId="174" fontId="194" fillId="59" borderId="25" xfId="0" applyFont="1" applyFill="1" applyBorder="1" applyAlignment="1">
      <alignment horizontal="center" vertical="center" wrapText="1"/>
    </xf>
    <xf numFmtId="174" fontId="194" fillId="59" borderId="24" xfId="0" applyFont="1" applyFill="1" applyBorder="1" applyAlignment="1">
      <alignment horizontal="center" vertical="center" wrapText="1"/>
    </xf>
    <xf numFmtId="174" fontId="161" fillId="59" borderId="14" xfId="0" applyFont="1" applyFill="1" applyBorder="1" applyAlignment="1">
      <alignment horizontal="center" vertical="center" wrapText="1"/>
    </xf>
    <xf numFmtId="174" fontId="161" fillId="59" borderId="11" xfId="0" applyFont="1" applyFill="1" applyBorder="1" applyAlignment="1">
      <alignment horizontal="center" vertical="center" wrapText="1"/>
    </xf>
    <xf numFmtId="174" fontId="217" fillId="0" borderId="24" xfId="0" applyFont="1" applyBorder="1" applyAlignment="1">
      <alignment horizontal="justify" vertical="top" wrapText="1"/>
    </xf>
    <xf numFmtId="174" fontId="239" fillId="0" borderId="24" xfId="0" applyFont="1" applyBorder="1" applyAlignment="1">
      <alignment horizontal="justify" vertical="top"/>
    </xf>
    <xf numFmtId="174" fontId="239" fillId="0" borderId="0" xfId="0" applyFont="1" applyAlignment="1">
      <alignment horizontal="justify" vertical="top"/>
    </xf>
    <xf numFmtId="174" fontId="69" fillId="0" borderId="0" xfId="0" applyFont="1" applyAlignment="1">
      <alignment horizontal="left" vertical="center"/>
    </xf>
    <xf numFmtId="174" fontId="138" fillId="67" borderId="0" xfId="0" applyFont="1" applyFill="1" applyAlignment="1">
      <alignment horizontal="center" vertical="center" wrapText="1"/>
    </xf>
    <xf numFmtId="174" fontId="161" fillId="67" borderId="0" xfId="0" applyFont="1" applyFill="1" applyAlignment="1">
      <alignment horizontal="center" vertical="center" wrapText="1"/>
    </xf>
    <xf numFmtId="174" fontId="241" fillId="0" borderId="0" xfId="0" applyFont="1" applyFill="1" applyAlignment="1">
      <alignment horizontal="justify" vertical="top" wrapText="1"/>
    </xf>
    <xf numFmtId="174" fontId="139" fillId="0" borderId="0" xfId="0" applyFont="1" applyFill="1" applyAlignment="1">
      <alignment horizontal="justify" vertical="center" wrapText="1"/>
    </xf>
    <xf numFmtId="174" fontId="155" fillId="0" borderId="0" xfId="0" applyFont="1" applyAlignment="1">
      <alignment horizontal="justify" vertical="center" wrapText="1"/>
    </xf>
    <xf numFmtId="174" fontId="240" fillId="25" borderId="0" xfId="0" applyFont="1" applyFill="1" applyAlignment="1">
      <alignment horizontal="justify" vertical="top" wrapText="1"/>
    </xf>
    <xf numFmtId="174" fontId="41" fillId="67" borderId="0" xfId="0" applyFont="1" applyFill="1" applyAlignment="1">
      <alignment horizontal="center" vertical="center" wrapText="1"/>
    </xf>
    <xf numFmtId="174" fontId="163" fillId="0" borderId="0" xfId="0" applyFont="1" applyAlignment="1">
      <alignment horizontal="left" vertical="top"/>
    </xf>
    <xf numFmtId="174" fontId="61" fillId="67" borderId="0" xfId="0" applyFont="1" applyFill="1" applyAlignment="1">
      <alignment horizontal="center" vertical="center" wrapText="1"/>
    </xf>
    <xf numFmtId="174" fontId="44" fillId="25" borderId="0" xfId="0" applyFont="1" applyFill="1" applyAlignment="1">
      <alignment horizontal="justify" vertical="center" wrapText="1"/>
    </xf>
    <xf numFmtId="174" fontId="189" fillId="25" borderId="0" xfId="0" applyFont="1" applyFill="1" applyAlignment="1">
      <alignment horizontal="justify" vertical="center" wrapText="1"/>
    </xf>
    <xf numFmtId="17" fontId="35" fillId="25" borderId="0" xfId="365" applyNumberFormat="1" applyFont="1" applyFill="1" applyAlignment="1">
      <alignment horizontal="left" vertical="top" wrapText="1"/>
    </xf>
    <xf numFmtId="174" fontId="204" fillId="25" borderId="0" xfId="0" applyFont="1" applyFill="1" applyAlignment="1">
      <alignment horizontal="left" vertical="center"/>
    </xf>
    <xf numFmtId="174" fontId="70" fillId="59" borderId="37" xfId="0" applyFont="1" applyFill="1" applyBorder="1" applyAlignment="1">
      <alignment horizontal="center" vertical="center" wrapText="1"/>
    </xf>
    <xf numFmtId="174" fontId="70" fillId="59" borderId="0" xfId="0" applyFont="1" applyFill="1" applyBorder="1" applyAlignment="1">
      <alignment horizontal="center" vertical="center" wrapText="1"/>
    </xf>
    <xf numFmtId="174" fontId="221" fillId="25" borderId="0" xfId="0" applyFont="1" applyFill="1" applyBorder="1" applyAlignment="1">
      <alignment horizontal="justify" vertical="top" wrapText="1"/>
    </xf>
    <xf numFmtId="174" fontId="250" fillId="25" borderId="0" xfId="0" applyFont="1" applyFill="1" applyAlignment="1">
      <alignment horizontal="justify" vertical="center" wrapText="1"/>
    </xf>
    <xf numFmtId="43" fontId="237" fillId="25" borderId="0" xfId="0" applyNumberFormat="1" applyFont="1" applyFill="1" applyAlignment="1">
      <alignment horizontal="center" vertical="center" wrapText="1"/>
    </xf>
    <xf numFmtId="174" fontId="27" fillId="25" borderId="0" xfId="0" applyFont="1" applyFill="1" applyAlignment="1">
      <alignment horizontal="justify" vertical="top" wrapText="1"/>
    </xf>
    <xf numFmtId="174" fontId="145" fillId="25" borderId="0" xfId="0" applyFont="1" applyFill="1" applyAlignment="1">
      <alignment horizontal="justify" vertical="top" wrapText="1"/>
    </xf>
    <xf numFmtId="174" fontId="145" fillId="25" borderId="0" xfId="0" applyFont="1" applyFill="1" applyAlignment="1">
      <alignment horizontal="justify" vertical="top"/>
    </xf>
    <xf numFmtId="0" fontId="0" fillId="0" borderId="0" xfId="0" applyNumberFormat="1" applyAlignment="1">
      <alignment horizontal="center"/>
    </xf>
    <xf numFmtId="43" fontId="202" fillId="0" borderId="0" xfId="294" applyFont="1" applyAlignment="1">
      <alignment horizontal="left" wrapText="1"/>
    </xf>
    <xf numFmtId="174" fontId="166" fillId="67" borderId="12" xfId="359" applyFont="1" applyFill="1" applyBorder="1" applyAlignment="1">
      <alignment horizontal="center" vertical="center" wrapText="1"/>
    </xf>
    <xf numFmtId="174" fontId="214" fillId="0" borderId="44" xfId="0" applyFont="1" applyBorder="1" applyAlignment="1">
      <alignment horizontal="justify" vertical="center" wrapText="1"/>
    </xf>
    <xf numFmtId="174" fontId="214" fillId="0" borderId="44" xfId="0" applyFont="1" applyBorder="1" applyAlignment="1">
      <alignment horizontal="justify" vertical="center"/>
    </xf>
    <xf numFmtId="174" fontId="214" fillId="0" borderId="0" xfId="0" applyFont="1" applyAlignment="1">
      <alignment horizontal="justify" vertical="center"/>
    </xf>
    <xf numFmtId="174" fontId="61" fillId="67" borderId="38" xfId="0" applyFont="1" applyFill="1" applyBorder="1" applyAlignment="1">
      <alignment horizontal="center" vertical="center" wrapText="1"/>
    </xf>
    <xf numFmtId="174" fontId="61" fillId="67" borderId="45" xfId="0" applyFont="1" applyFill="1" applyBorder="1" applyAlignment="1">
      <alignment horizontal="center" vertical="center" wrapText="1"/>
    </xf>
    <xf numFmtId="174" fontId="41" fillId="67" borderId="35" xfId="0" applyFont="1" applyFill="1" applyBorder="1" applyAlignment="1">
      <alignment horizontal="center" vertical="center" wrapText="1"/>
    </xf>
    <xf numFmtId="174" fontId="41" fillId="67" borderId="44" xfId="0" applyFont="1" applyFill="1" applyBorder="1" applyAlignment="1">
      <alignment horizontal="center" vertical="center" wrapText="1"/>
    </xf>
    <xf numFmtId="174" fontId="201" fillId="0" borderId="0" xfId="0" applyFont="1" applyAlignment="1">
      <alignment horizontal="left" vertical="top" wrapText="1"/>
    </xf>
    <xf numFmtId="174" fontId="4" fillId="0" borderId="0" xfId="0" applyFont="1" applyFill="1" applyAlignment="1">
      <alignment horizontal="justify" vertical="center" wrapText="1"/>
    </xf>
    <xf numFmtId="174" fontId="249" fillId="25" borderId="0" xfId="0" applyFont="1" applyFill="1" applyAlignment="1">
      <alignment horizontal="justify" vertical="center" wrapText="1"/>
    </xf>
    <xf numFmtId="174" fontId="144" fillId="0" borderId="0" xfId="0" applyFont="1" applyAlignment="1">
      <alignment horizontal="justify" vertical="top" wrapText="1"/>
    </xf>
    <xf numFmtId="174" fontId="144" fillId="0" borderId="0" xfId="0" applyFont="1" applyAlignment="1">
      <alignment horizontal="justify" vertical="top"/>
    </xf>
    <xf numFmtId="174" fontId="193" fillId="25" borderId="0" xfId="0" applyFont="1" applyFill="1" applyAlignment="1">
      <alignment horizontal="justify" vertical="top" wrapText="1"/>
    </xf>
    <xf numFmtId="174" fontId="208" fillId="25" borderId="0" xfId="0" applyFont="1" applyFill="1" applyAlignment="1">
      <alignment horizontal="justify" vertical="top"/>
    </xf>
    <xf numFmtId="174" fontId="139" fillId="25" borderId="0" xfId="0" applyFont="1" applyFill="1" applyAlignment="1">
      <alignment horizontal="left" vertical="center" wrapText="1"/>
    </xf>
    <xf numFmtId="174" fontId="145" fillId="0" borderId="24" xfId="0" applyFont="1" applyBorder="1" applyAlignment="1">
      <alignment horizontal="left" vertical="center" wrapText="1"/>
    </xf>
    <xf numFmtId="174" fontId="145" fillId="0" borderId="24" xfId="0" applyFont="1" applyBorder="1" applyAlignment="1">
      <alignment horizontal="left" vertical="center"/>
    </xf>
    <xf numFmtId="174" fontId="161" fillId="67" borderId="11" xfId="0" applyFont="1" applyFill="1" applyBorder="1" applyAlignment="1">
      <alignment horizontal="center" vertical="top" wrapText="1"/>
    </xf>
    <xf numFmtId="174" fontId="217" fillId="25" borderId="0" xfId="0" applyFont="1" applyFill="1" applyAlignment="1">
      <alignment horizontal="justify" vertical="top" wrapText="1"/>
    </xf>
    <xf numFmtId="174" fontId="149" fillId="67" borderId="0" xfId="0" applyFont="1" applyFill="1" applyAlignment="1">
      <alignment horizontal="center" vertical="center" wrapText="1"/>
    </xf>
    <xf numFmtId="174" fontId="145" fillId="0" borderId="0" xfId="0" applyFont="1" applyAlignment="1">
      <alignment horizontal="left" vertical="top" wrapText="1"/>
    </xf>
    <xf numFmtId="174" fontId="180" fillId="25" borderId="0" xfId="0" applyFont="1" applyFill="1" applyAlignment="1">
      <alignment horizontal="justify" vertical="center" wrapText="1"/>
    </xf>
    <xf numFmtId="174" fontId="253" fillId="25" borderId="0" xfId="0" applyFont="1" applyFill="1" applyAlignment="1">
      <alignment horizontal="justify" vertical="center" wrapText="1"/>
    </xf>
    <xf numFmtId="174" fontId="44" fillId="25" borderId="0" xfId="0" applyFont="1" applyFill="1" applyAlignment="1">
      <alignment horizontal="left" vertical="center" wrapText="1"/>
    </xf>
    <xf numFmtId="174" fontId="62" fillId="67" borderId="0" xfId="0" applyFont="1" applyFill="1" applyAlignment="1">
      <alignment horizontal="center" vertical="top" wrapText="1"/>
    </xf>
    <xf numFmtId="174" fontId="41" fillId="67" borderId="0" xfId="0" applyFont="1" applyFill="1" applyAlignment="1">
      <alignment horizontal="center" vertical="top" wrapText="1"/>
    </xf>
    <xf numFmtId="174" fontId="182" fillId="25" borderId="0" xfId="0" applyFont="1" applyFill="1" applyAlignment="1">
      <alignment horizontal="justify" vertical="top" wrapText="1"/>
    </xf>
    <xf numFmtId="174" fontId="36" fillId="67" borderId="35" xfId="0" applyFont="1" applyFill="1" applyBorder="1" applyAlignment="1">
      <alignment horizontal="center" vertical="center" wrapText="1"/>
    </xf>
    <xf numFmtId="174" fontId="36" fillId="67" borderId="44" xfId="0" applyFont="1" applyFill="1" applyBorder="1" applyAlignment="1">
      <alignment horizontal="center" vertical="center" wrapText="1"/>
    </xf>
    <xf numFmtId="174" fontId="36" fillId="67" borderId="38" xfId="0" applyFont="1" applyFill="1" applyBorder="1" applyAlignment="1">
      <alignment horizontal="center" vertical="top" wrapText="1"/>
    </xf>
    <xf numFmtId="174" fontId="36" fillId="67" borderId="45" xfId="0" applyFont="1" applyFill="1" applyBorder="1" applyAlignment="1">
      <alignment horizontal="center" vertical="top" wrapText="1"/>
    </xf>
    <xf numFmtId="174" fontId="182" fillId="25" borderId="44" xfId="0" applyFont="1" applyFill="1" applyBorder="1" applyAlignment="1">
      <alignment horizontal="justify" vertical="top" wrapText="1"/>
    </xf>
    <xf numFmtId="174" fontId="161" fillId="67" borderId="0" xfId="0" applyFont="1" applyFill="1" applyAlignment="1">
      <alignment horizontal="center" vertical="top" wrapText="1"/>
    </xf>
    <xf numFmtId="174" fontId="134" fillId="0" borderId="0" xfId="0" applyFont="1" applyAlignment="1">
      <alignment horizontal="justify" vertical="top" wrapText="1"/>
    </xf>
    <xf numFmtId="174" fontId="131" fillId="68" borderId="0" xfId="0" applyFont="1" applyFill="1" applyAlignment="1">
      <alignment horizontal="center" vertical="center" wrapText="1"/>
    </xf>
    <xf numFmtId="174" fontId="138" fillId="68" borderId="0" xfId="0" applyFont="1" applyFill="1" applyAlignment="1">
      <alignment horizontal="center" vertical="top" wrapText="1"/>
    </xf>
    <xf numFmtId="174" fontId="157" fillId="67" borderId="23" xfId="0" applyFont="1" applyFill="1" applyBorder="1" applyAlignment="1">
      <alignment horizontal="center" vertical="center"/>
    </xf>
    <xf numFmtId="174" fontId="157" fillId="67" borderId="32" xfId="0" applyFont="1" applyFill="1" applyBorder="1" applyAlignment="1">
      <alignment horizontal="center" vertical="center"/>
    </xf>
    <xf numFmtId="174" fontId="210" fillId="66" borderId="48" xfId="0" applyFont="1" applyFill="1" applyBorder="1" applyAlignment="1">
      <alignment horizontal="center" vertical="center" wrapText="1"/>
    </xf>
    <xf numFmtId="174" fontId="210" fillId="66" borderId="49" xfId="0" applyFont="1" applyFill="1" applyBorder="1" applyAlignment="1">
      <alignment horizontal="center" vertical="center" wrapText="1"/>
    </xf>
    <xf numFmtId="174" fontId="210" fillId="66" borderId="50" xfId="0" applyFont="1" applyFill="1" applyBorder="1" applyAlignment="1">
      <alignment horizontal="center" vertical="center" wrapText="1"/>
    </xf>
    <xf numFmtId="174" fontId="210" fillId="66" borderId="51" xfId="0" applyFont="1" applyFill="1" applyBorder="1" applyAlignment="1">
      <alignment horizontal="center" vertical="center" wrapText="1"/>
    </xf>
    <xf numFmtId="174" fontId="210" fillId="66" borderId="40" xfId="0" applyFont="1" applyFill="1" applyBorder="1" applyAlignment="1">
      <alignment horizontal="center" vertical="center" wrapText="1"/>
    </xf>
    <xf numFmtId="174" fontId="157" fillId="67" borderId="0" xfId="0" applyFont="1" applyFill="1" applyAlignment="1">
      <alignment horizontal="center" vertical="center" wrapText="1"/>
    </xf>
    <xf numFmtId="174" fontId="50" fillId="67" borderId="0" xfId="0" applyFont="1" applyFill="1" applyAlignment="1">
      <alignment horizontal="center" vertical="center" wrapText="1"/>
    </xf>
    <xf numFmtId="174" fontId="154" fillId="25" borderId="23" xfId="0" applyFont="1" applyFill="1" applyBorder="1" applyAlignment="1">
      <alignment horizontal="center" vertical="center"/>
    </xf>
    <xf numFmtId="174" fontId="154" fillId="25" borderId="33" xfId="0" applyFont="1" applyFill="1" applyBorder="1" applyAlignment="1">
      <alignment horizontal="center" vertical="center"/>
    </xf>
    <xf numFmtId="174" fontId="154" fillId="25" borderId="32" xfId="0" applyFont="1" applyFill="1" applyBorder="1" applyAlignment="1">
      <alignment horizontal="center" vertical="center"/>
    </xf>
    <xf numFmtId="174" fontId="62" fillId="67" borderId="0" xfId="0" applyFont="1" applyFill="1" applyAlignment="1">
      <alignment horizontal="center" vertical="center" wrapText="1"/>
    </xf>
    <xf numFmtId="174" fontId="59" fillId="0" borderId="0" xfId="0" applyFont="1" applyAlignment="1">
      <alignment horizontal="left" vertical="center" wrapText="1"/>
    </xf>
    <xf numFmtId="38" fontId="152" fillId="67" borderId="25" xfId="0" applyNumberFormat="1" applyFont="1" applyFill="1" applyBorder="1" applyAlignment="1">
      <alignment horizontal="center" vertical="center"/>
    </xf>
    <xf numFmtId="38" fontId="152" fillId="67" borderId="24" xfId="0" applyNumberFormat="1" applyFont="1" applyFill="1" applyBorder="1" applyAlignment="1">
      <alignment horizontal="center" vertical="center"/>
    </xf>
    <xf numFmtId="38" fontId="152" fillId="67" borderId="26" xfId="0" applyNumberFormat="1" applyFont="1" applyFill="1" applyBorder="1" applyAlignment="1">
      <alignment horizontal="center" vertical="center"/>
    </xf>
    <xf numFmtId="174" fontId="136" fillId="0" borderId="0" xfId="0" applyFont="1" applyAlignment="1">
      <alignment horizontal="justify" vertical="top" wrapText="1"/>
    </xf>
    <xf numFmtId="174" fontId="142" fillId="0" borderId="0" xfId="0" applyFont="1" applyAlignment="1">
      <alignment horizontal="justify" vertical="top" wrapText="1"/>
    </xf>
    <xf numFmtId="174" fontId="142" fillId="0" borderId="0" xfId="0" applyFont="1" applyAlignment="1">
      <alignment horizontal="justify" vertical="top"/>
    </xf>
    <xf numFmtId="174" fontId="68" fillId="67" borderId="25" xfId="0" applyFont="1" applyFill="1" applyBorder="1" applyAlignment="1">
      <alignment horizontal="center" vertical="center" wrapText="1"/>
    </xf>
    <xf numFmtId="174" fontId="68" fillId="67" borderId="24" xfId="0" applyFont="1" applyFill="1" applyBorder="1" applyAlignment="1">
      <alignment horizontal="center" vertical="center" wrapText="1"/>
    </xf>
    <xf numFmtId="174" fontId="68" fillId="67" borderId="26" xfId="0" applyFont="1" applyFill="1" applyBorder="1" applyAlignment="1">
      <alignment horizontal="center" vertical="center" wrapText="1"/>
    </xf>
    <xf numFmtId="0" fontId="58" fillId="25" borderId="0" xfId="294" applyNumberFormat="1" applyFont="1" applyFill="1" applyBorder="1" applyAlignment="1">
      <alignment horizontal="left" vertical="center"/>
    </xf>
    <xf numFmtId="0" fontId="58" fillId="25" borderId="24" xfId="294" applyNumberFormat="1" applyFont="1" applyFill="1" applyBorder="1" applyAlignment="1">
      <alignment horizontal="left" vertical="top" wrapText="1"/>
    </xf>
    <xf numFmtId="0" fontId="58" fillId="25" borderId="0" xfId="294" applyNumberFormat="1" applyFont="1" applyFill="1" applyBorder="1" applyAlignment="1">
      <alignment horizontal="left" vertical="top" wrapText="1"/>
    </xf>
    <xf numFmtId="174" fontId="152" fillId="60" borderId="23" xfId="359" applyFont="1" applyFill="1" applyBorder="1" applyAlignment="1">
      <alignment horizontal="center" vertical="center"/>
    </xf>
    <xf numFmtId="174" fontId="152" fillId="60" borderId="33" xfId="359" applyFont="1" applyFill="1" applyBorder="1" applyAlignment="1">
      <alignment horizontal="center" vertical="center"/>
    </xf>
    <xf numFmtId="174" fontId="152" fillId="60" borderId="32" xfId="359" applyFont="1" applyFill="1" applyBorder="1" applyAlignment="1">
      <alignment horizontal="center" vertical="center"/>
    </xf>
    <xf numFmtId="174" fontId="152" fillId="67" borderId="23" xfId="359" applyFont="1" applyFill="1" applyBorder="1" applyAlignment="1">
      <alignment horizontal="center" vertical="center"/>
    </xf>
    <xf numFmtId="174" fontId="152" fillId="67" borderId="33" xfId="359" applyFont="1" applyFill="1" applyBorder="1" applyAlignment="1">
      <alignment horizontal="center" vertical="center"/>
    </xf>
    <xf numFmtId="174" fontId="152" fillId="67" borderId="32" xfId="359" applyFont="1" applyFill="1" applyBorder="1" applyAlignment="1">
      <alignment horizontal="center" vertical="center"/>
    </xf>
    <xf numFmtId="174" fontId="68" fillId="67" borderId="14" xfId="0" applyFont="1" applyFill="1" applyBorder="1" applyAlignment="1">
      <alignment horizontal="center" vertical="center" wrapText="1"/>
    </xf>
    <xf numFmtId="174" fontId="68" fillId="67" borderId="11" xfId="0" applyFont="1" applyFill="1" applyBorder="1" applyAlignment="1">
      <alignment horizontal="center" vertical="center" wrapText="1"/>
    </xf>
    <xf numFmtId="174" fontId="68" fillId="67" borderId="16" xfId="0" applyFont="1" applyFill="1" applyBorder="1" applyAlignment="1">
      <alignment horizontal="center" vertical="center" wrapText="1"/>
    </xf>
    <xf numFmtId="174" fontId="74" fillId="0" borderId="0" xfId="0" applyFont="1" applyBorder="1" applyAlignment="1">
      <alignment horizontal="left" vertical="center" wrapText="1"/>
    </xf>
    <xf numFmtId="0" fontId="152" fillId="67" borderId="25" xfId="712" applyFont="1" applyFill="1" applyBorder="1" applyAlignment="1">
      <alignment horizontal="center" vertical="center" wrapText="1"/>
    </xf>
    <xf numFmtId="0" fontId="152" fillId="67" borderId="24" xfId="712" applyFont="1" applyFill="1" applyBorder="1" applyAlignment="1">
      <alignment horizontal="center" vertical="center" wrapText="1"/>
    </xf>
    <xf numFmtId="0" fontId="152" fillId="67" borderId="26" xfId="712" applyFont="1" applyFill="1" applyBorder="1" applyAlignment="1">
      <alignment horizontal="center" vertical="center" wrapText="1"/>
    </xf>
    <xf numFmtId="0" fontId="165" fillId="67" borderId="14" xfId="712" applyFont="1" applyFill="1" applyBorder="1" applyAlignment="1">
      <alignment horizontal="center" vertical="center" wrapText="1"/>
    </xf>
    <xf numFmtId="0" fontId="165" fillId="67" borderId="11" xfId="712" applyFont="1" applyFill="1" applyBorder="1" applyAlignment="1">
      <alignment horizontal="center" vertical="center" wrapText="1"/>
    </xf>
    <xf numFmtId="0" fontId="165" fillId="67" borderId="16" xfId="712" applyFont="1" applyFill="1" applyBorder="1" applyAlignment="1">
      <alignment horizontal="center" vertical="center" wrapText="1"/>
    </xf>
    <xf numFmtId="0" fontId="158" fillId="0" borderId="0" xfId="712" applyFont="1" applyAlignment="1">
      <alignment horizontal="justify" vertical="center" wrapText="1"/>
    </xf>
    <xf numFmtId="0" fontId="158" fillId="0" borderId="0" xfId="712" applyFont="1" applyAlignment="1">
      <alignment horizontal="justify" vertical="center"/>
    </xf>
    <xf numFmtId="0" fontId="66" fillId="56" borderId="12" xfId="2466" applyFont="1" applyFill="1" applyBorder="1" applyAlignment="1">
      <alignment horizontal="center" vertical="center" wrapText="1"/>
    </xf>
    <xf numFmtId="0" fontId="66" fillId="60" borderId="12" xfId="2466" applyFont="1" applyFill="1" applyBorder="1" applyAlignment="1">
      <alignment horizontal="center" vertical="center" wrapText="1"/>
    </xf>
    <xf numFmtId="0" fontId="66" fillId="70" borderId="12" xfId="2466" applyFont="1" applyFill="1" applyBorder="1" applyAlignment="1">
      <alignment horizontal="center" vertical="center" wrapText="1"/>
    </xf>
    <xf numFmtId="0" fontId="62" fillId="56" borderId="14" xfId="2466" applyFont="1" applyFill="1" applyBorder="1" applyAlignment="1">
      <alignment horizontal="center" vertical="center" wrapText="1"/>
    </xf>
    <xf numFmtId="0" fontId="62" fillId="56" borderId="11" xfId="2466" applyFont="1" applyFill="1" applyBorder="1" applyAlignment="1">
      <alignment horizontal="center" vertical="center" wrapText="1"/>
    </xf>
    <xf numFmtId="0" fontId="112" fillId="0" borderId="23" xfId="2466" applyFont="1" applyBorder="1" applyAlignment="1">
      <alignment horizontal="left" vertical="center"/>
    </xf>
    <xf numFmtId="0" fontId="112" fillId="0" borderId="32" xfId="2466" applyFont="1" applyBorder="1" applyAlignment="1">
      <alignment horizontal="left" vertical="center"/>
    </xf>
    <xf numFmtId="0" fontId="114" fillId="57" borderId="23" xfId="2466" applyFont="1" applyFill="1" applyBorder="1" applyAlignment="1">
      <alignment horizontal="center" vertical="center" wrapText="1"/>
    </xf>
    <xf numFmtId="0" fontId="114" fillId="57" borderId="32" xfId="2466" applyFont="1" applyFill="1" applyBorder="1" applyAlignment="1">
      <alignment horizontal="center" vertical="center" wrapText="1"/>
    </xf>
    <xf numFmtId="0" fontId="62" fillId="56" borderId="23" xfId="2466" applyFont="1" applyFill="1" applyBorder="1" applyAlignment="1">
      <alignment horizontal="center" vertical="center" wrapText="1"/>
    </xf>
    <xf numFmtId="0" fontId="62" fillId="56" borderId="33" xfId="2466" applyFont="1" applyFill="1" applyBorder="1" applyAlignment="1">
      <alignment horizontal="center" vertical="center" wrapText="1"/>
    </xf>
    <xf numFmtId="0" fontId="62" fillId="56" borderId="32" xfId="2466" applyFont="1" applyFill="1" applyBorder="1" applyAlignment="1">
      <alignment horizontal="center" vertical="center" wrapText="1"/>
    </xf>
    <xf numFmtId="41" fontId="114" fillId="58" borderId="14" xfId="2466" applyNumberFormat="1" applyFont="1" applyFill="1" applyBorder="1" applyAlignment="1">
      <alignment horizontal="center" vertical="center" wrapText="1"/>
    </xf>
    <xf numFmtId="41" fontId="114" fillId="58" borderId="11" xfId="2466" applyNumberFormat="1" applyFont="1" applyFill="1" applyBorder="1" applyAlignment="1">
      <alignment horizontal="center" vertical="center" wrapText="1"/>
    </xf>
    <xf numFmtId="174" fontId="62" fillId="58" borderId="12" xfId="0" applyFont="1" applyFill="1" applyBorder="1" applyAlignment="1">
      <alignment horizontal="center" vertical="center" wrapText="1"/>
    </xf>
    <xf numFmtId="174" fontId="115" fillId="0" borderId="34" xfId="0" applyFont="1" applyBorder="1" applyAlignment="1">
      <alignment horizontal="center" vertical="center" wrapText="1"/>
    </xf>
    <xf numFmtId="174" fontId="115" fillId="0" borderId="15" xfId="0" applyFont="1" applyBorder="1" applyAlignment="1">
      <alignment horizontal="center" vertical="center" wrapText="1"/>
    </xf>
    <xf numFmtId="174" fontId="115" fillId="0" borderId="13" xfId="0" applyFont="1" applyBorder="1" applyAlignment="1">
      <alignment horizontal="center" vertical="center" wrapText="1"/>
    </xf>
    <xf numFmtId="0" fontId="62" fillId="56" borderId="12" xfId="2466" applyFont="1" applyFill="1" applyBorder="1" applyAlignment="1">
      <alignment horizontal="center" vertical="center"/>
    </xf>
    <xf numFmtId="41" fontId="66" fillId="56" borderId="12" xfId="2466" applyNumberFormat="1" applyFont="1" applyFill="1" applyBorder="1" applyAlignment="1">
      <alignment horizontal="center" vertical="center" wrapText="1"/>
    </xf>
    <xf numFmtId="0" fontId="62" fillId="56" borderId="12" xfId="2466" applyFont="1" applyFill="1" applyBorder="1" applyAlignment="1">
      <alignment horizontal="center" vertical="center" wrapText="1"/>
    </xf>
    <xf numFmtId="0" fontId="68" fillId="70" borderId="23" xfId="2466" applyFont="1" applyFill="1" applyBorder="1" applyAlignment="1">
      <alignment horizontal="center" vertical="center"/>
    </xf>
    <xf numFmtId="0" fontId="68" fillId="70" borderId="33" xfId="2466" applyFont="1" applyFill="1" applyBorder="1" applyAlignment="1">
      <alignment horizontal="center" vertical="center"/>
    </xf>
    <xf numFmtId="0" fontId="68" fillId="70" borderId="32" xfId="2466" applyFont="1" applyFill="1" applyBorder="1" applyAlignment="1">
      <alignment horizontal="center" vertical="center"/>
    </xf>
    <xf numFmtId="0" fontId="68" fillId="60" borderId="23" xfId="2466" applyFont="1" applyFill="1" applyBorder="1" applyAlignment="1">
      <alignment horizontal="center" vertical="center"/>
    </xf>
    <xf numFmtId="0" fontId="68" fillId="60" borderId="33" xfId="2466" applyFont="1" applyFill="1" applyBorder="1" applyAlignment="1">
      <alignment horizontal="center" vertical="center"/>
    </xf>
    <xf numFmtId="0" fontId="68" fillId="60" borderId="32" xfId="2466" applyFont="1" applyFill="1" applyBorder="1" applyAlignment="1">
      <alignment horizontal="center" vertical="center"/>
    </xf>
    <xf numFmtId="174" fontId="66" fillId="56" borderId="12" xfId="359" applyFont="1" applyFill="1" applyBorder="1" applyAlignment="1">
      <alignment horizontal="center" vertical="center" wrapText="1"/>
    </xf>
    <xf numFmtId="0" fontId="109" fillId="56" borderId="31" xfId="2466" applyFont="1" applyFill="1" applyBorder="1" applyAlignment="1">
      <alignment horizontal="center" vertical="center"/>
    </xf>
    <xf numFmtId="0" fontId="109" fillId="56" borderId="0" xfId="2466" applyFont="1" applyFill="1" applyAlignment="1">
      <alignment horizontal="center" vertical="center"/>
    </xf>
    <xf numFmtId="0" fontId="62" fillId="56" borderId="34" xfId="2466" applyFont="1" applyFill="1" applyBorder="1" applyAlignment="1">
      <alignment horizontal="center" vertical="center" wrapText="1"/>
    </xf>
    <xf numFmtId="0" fontId="62" fillId="56" borderId="13" xfId="2466" applyFont="1" applyFill="1" applyBorder="1" applyAlignment="1">
      <alignment horizontal="center" vertical="center" wrapText="1"/>
    </xf>
    <xf numFmtId="0" fontId="62" fillId="56" borderId="23" xfId="2466" applyFont="1" applyFill="1" applyBorder="1" applyAlignment="1">
      <alignment horizontal="center" vertical="center"/>
    </xf>
    <xf numFmtId="0" fontId="62" fillId="56" borderId="32" xfId="2466" applyFont="1" applyFill="1" applyBorder="1" applyAlignment="1">
      <alignment horizontal="center" vertical="center"/>
    </xf>
    <xf numFmtId="174" fontId="62" fillId="56" borderId="12" xfId="359" applyFont="1" applyFill="1" applyBorder="1" applyAlignment="1">
      <alignment horizontal="center" vertical="center" wrapText="1"/>
    </xf>
    <xf numFmtId="0" fontId="68" fillId="56" borderId="23" xfId="2466" applyFont="1" applyFill="1" applyBorder="1" applyAlignment="1">
      <alignment horizontal="center" vertical="center"/>
    </xf>
    <xf numFmtId="0" fontId="68" fillId="56" borderId="33" xfId="2466" applyFont="1" applyFill="1" applyBorder="1" applyAlignment="1">
      <alignment horizontal="center" vertical="center"/>
    </xf>
    <xf numFmtId="0" fontId="68" fillId="56" borderId="32" xfId="2466" applyFont="1" applyFill="1" applyBorder="1" applyAlignment="1">
      <alignment horizontal="center" vertical="center"/>
    </xf>
    <xf numFmtId="174" fontId="254" fillId="25" borderId="0" xfId="0" applyFont="1" applyFill="1" applyAlignment="1">
      <alignment horizontal="justify" vertical="top" wrapText="1"/>
    </xf>
    <xf numFmtId="174" fontId="201" fillId="0" borderId="24" xfId="0" applyFont="1" applyBorder="1" applyAlignment="1">
      <alignment horizontal="left" vertical="center" wrapText="1"/>
    </xf>
    <xf numFmtId="174" fontId="202" fillId="0" borderId="24" xfId="0" applyFont="1" applyBorder="1" applyAlignment="1">
      <alignment horizontal="left" vertical="center" wrapText="1"/>
    </xf>
    <xf numFmtId="174" fontId="166" fillId="67" borderId="37" xfId="0" applyFont="1" applyFill="1" applyBorder="1" applyAlignment="1">
      <alignment horizontal="center" vertical="center" wrapText="1"/>
    </xf>
    <xf numFmtId="174" fontId="166" fillId="67" borderId="0" xfId="0" applyFont="1" applyFill="1" applyAlignment="1">
      <alignment horizontal="center" vertical="center" wrapText="1"/>
    </xf>
    <xf numFmtId="174" fontId="139" fillId="0" borderId="0" xfId="0" applyFont="1" applyAlignment="1">
      <alignment horizontal="justify" vertical="center" wrapText="1"/>
    </xf>
    <xf numFmtId="174" fontId="140" fillId="0" borderId="0" xfId="0" applyFont="1" applyAlignment="1">
      <alignment horizontal="justify" vertical="center" wrapText="1"/>
    </xf>
    <xf numFmtId="174" fontId="152" fillId="67" borderId="0" xfId="0" applyFont="1" applyFill="1" applyAlignment="1">
      <alignment horizontal="center" vertical="center" wrapText="1"/>
    </xf>
    <xf numFmtId="174" fontId="232" fillId="0" borderId="0" xfId="0" applyFont="1" applyAlignment="1">
      <alignment horizontal="center"/>
    </xf>
    <xf numFmtId="174" fontId="36" fillId="67" borderId="0" xfId="413" applyFont="1" applyFill="1" applyAlignment="1">
      <alignment horizontal="center" wrapText="1"/>
    </xf>
    <xf numFmtId="174" fontId="50" fillId="67" borderId="0" xfId="413" applyFont="1" applyFill="1" applyAlignment="1">
      <alignment horizontal="center" vertical="center" wrapText="1"/>
    </xf>
    <xf numFmtId="174" fontId="161" fillId="67" borderId="0" xfId="413" applyFont="1" applyFill="1" applyAlignment="1">
      <alignment horizontal="center" vertical="center" wrapText="1"/>
    </xf>
    <xf numFmtId="174" fontId="68" fillId="67" borderId="0" xfId="0" applyFont="1" applyFill="1" applyAlignment="1">
      <alignment horizontal="center" vertical="center" wrapText="1"/>
    </xf>
    <xf numFmtId="174" fontId="59" fillId="25" borderId="0" xfId="0" applyFont="1" applyFill="1" applyAlignment="1">
      <alignment horizontal="left" vertical="center" wrapText="1"/>
    </xf>
    <xf numFmtId="174" fontId="217" fillId="25" borderId="0" xfId="0" applyFont="1" applyFill="1" applyAlignment="1">
      <alignment horizontal="justify" vertical="center" wrapText="1"/>
    </xf>
    <xf numFmtId="174" fontId="136" fillId="0" borderId="0" xfId="0" applyFont="1" applyAlignment="1">
      <alignment horizontal="justify" vertical="center" wrapText="1"/>
    </xf>
    <xf numFmtId="174" fontId="243" fillId="25" borderId="0" xfId="0" applyFont="1" applyFill="1" applyAlignment="1">
      <alignment horizontal="justify" vertical="top" wrapText="1"/>
    </xf>
    <xf numFmtId="174" fontId="70" fillId="67" borderId="0" xfId="0" applyFont="1" applyFill="1" applyAlignment="1">
      <alignment horizontal="center" vertical="center" wrapText="1"/>
    </xf>
    <xf numFmtId="174" fontId="66" fillId="67" borderId="0" xfId="0" applyFont="1" applyFill="1" applyAlignment="1">
      <alignment horizontal="center" vertical="center" wrapText="1"/>
    </xf>
    <xf numFmtId="174" fontId="229" fillId="0" borderId="0" xfId="0" applyFont="1" applyAlignment="1">
      <alignment horizontal="justify" vertical="top" wrapText="1"/>
    </xf>
    <xf numFmtId="174" fontId="229" fillId="0" borderId="0" xfId="0" applyFont="1" applyAlignment="1">
      <alignment horizontal="justify" vertical="top"/>
    </xf>
    <xf numFmtId="174" fontId="147" fillId="67" borderId="0" xfId="0" applyFont="1" applyFill="1" applyAlignment="1">
      <alignment horizontal="center" vertical="top" wrapText="1"/>
    </xf>
    <xf numFmtId="174" fontId="206" fillId="0" borderId="0" xfId="0" applyFont="1" applyBorder="1" applyAlignment="1">
      <alignment horizontal="justify" vertical="top" wrapText="1"/>
    </xf>
    <xf numFmtId="174" fontId="255" fillId="0" borderId="0" xfId="0" applyFont="1" applyBorder="1" applyAlignment="1">
      <alignment horizontal="justify" vertical="top" wrapText="1"/>
    </xf>
    <xf numFmtId="0" fontId="42" fillId="0" borderId="0" xfId="549" applyFont="1" applyAlignment="1">
      <alignment horizontal="left" vertical="center"/>
    </xf>
    <xf numFmtId="0" fontId="46" fillId="0" borderId="0" xfId="549" applyFont="1" applyAlignment="1">
      <alignment horizontal="left" vertical="center"/>
    </xf>
    <xf numFmtId="0" fontId="62" fillId="67" borderId="0" xfId="549" applyFont="1" applyFill="1" applyAlignment="1">
      <alignment horizontal="center" vertical="center" wrapText="1"/>
    </xf>
    <xf numFmtId="0" fontId="267" fillId="25" borderId="0" xfId="549" applyFont="1" applyFill="1" applyAlignment="1">
      <alignment horizontal="justify" vertical="top" wrapText="1"/>
    </xf>
    <xf numFmtId="0" fontId="267" fillId="25" borderId="0" xfId="549" applyFont="1" applyFill="1" applyAlignment="1">
      <alignment horizontal="justify" vertical="top"/>
    </xf>
    <xf numFmtId="174" fontId="35" fillId="0" borderId="0" xfId="0" applyFont="1" applyAlignment="1">
      <alignment horizontal="left" vertical="center" wrapText="1" readingOrder="1"/>
    </xf>
    <xf numFmtId="174" fontId="53" fillId="25" borderId="0" xfId="419" applyFont="1" applyFill="1" applyAlignment="1">
      <alignment horizontal="left" vertical="center" wrapText="1"/>
    </xf>
    <xf numFmtId="174" fontId="53" fillId="25" borderId="0" xfId="419" applyFont="1" applyFill="1" applyAlignment="1">
      <alignment horizontal="left" vertical="center"/>
    </xf>
    <xf numFmtId="174" fontId="66" fillId="67" borderId="0" xfId="417" applyFont="1" applyFill="1" applyAlignment="1">
      <alignment horizontal="center" vertical="center" wrapText="1"/>
    </xf>
    <xf numFmtId="174" fontId="41" fillId="67" borderId="0" xfId="417" applyFont="1" applyFill="1" applyAlignment="1">
      <alignment horizontal="center" vertical="center" wrapText="1"/>
    </xf>
    <xf numFmtId="174" fontId="182" fillId="0" borderId="0" xfId="0" applyFont="1" applyAlignment="1">
      <alignment horizontal="justify" vertical="top" wrapText="1" readingOrder="1"/>
    </xf>
    <xf numFmtId="174" fontId="44" fillId="25" borderId="24" xfId="0" applyFont="1" applyFill="1" applyBorder="1" applyAlignment="1">
      <alignment horizontal="left" vertical="center" wrapText="1"/>
    </xf>
    <xf numFmtId="174" fontId="62" fillId="59" borderId="0" xfId="0" applyFont="1" applyFill="1" applyAlignment="1">
      <alignment horizontal="center" wrapText="1"/>
    </xf>
    <xf numFmtId="174" fontId="62" fillId="59" borderId="0" xfId="0" applyFont="1" applyFill="1" applyAlignment="1">
      <alignment horizontal="center" vertical="center" wrapText="1"/>
    </xf>
    <xf numFmtId="174" fontId="182" fillId="25" borderId="0" xfId="0" applyFont="1" applyFill="1" applyBorder="1" applyAlignment="1">
      <alignment horizontal="justify" vertical="top" wrapText="1"/>
    </xf>
    <xf numFmtId="49" fontId="36" fillId="67" borderId="0" xfId="0" applyNumberFormat="1" applyFont="1" applyFill="1" applyAlignment="1">
      <alignment horizontal="center" vertical="center" wrapText="1"/>
    </xf>
    <xf numFmtId="174" fontId="182" fillId="0" borderId="0" xfId="419" applyFont="1" applyAlignment="1">
      <alignment horizontal="justify" vertical="top" wrapText="1"/>
    </xf>
    <xf numFmtId="174" fontId="182" fillId="0" borderId="0" xfId="419" applyFont="1" applyAlignment="1">
      <alignment horizontal="justify" vertical="top"/>
    </xf>
    <xf numFmtId="174" fontId="50" fillId="67" borderId="12" xfId="421" applyFont="1" applyFill="1" applyBorder="1" applyAlignment="1">
      <alignment horizontal="center" vertical="center" wrapText="1"/>
    </xf>
    <xf numFmtId="174" fontId="59" fillId="25" borderId="0" xfId="421" applyFont="1" applyFill="1" applyAlignment="1">
      <alignment horizontal="left" vertical="top" wrapText="1"/>
    </xf>
    <xf numFmtId="174" fontId="68" fillId="67" borderId="0" xfId="606" applyFont="1" applyFill="1" applyAlignment="1">
      <alignment horizontal="center" vertical="center" wrapText="1"/>
    </xf>
    <xf numFmtId="174" fontId="42" fillId="0" borderId="0" xfId="603" applyFont="1" applyAlignment="1">
      <alignment horizontal="left" vertical="top" wrapText="1"/>
    </xf>
    <xf numFmtId="174" fontId="152" fillId="59" borderId="23" xfId="603" applyFont="1" applyFill="1" applyBorder="1" applyAlignment="1">
      <alignment horizontal="center" vertical="center" wrapText="1"/>
    </xf>
    <xf numFmtId="174" fontId="152" fillId="59" borderId="33" xfId="603" applyFont="1" applyFill="1" applyBorder="1" applyAlignment="1">
      <alignment horizontal="center" vertical="center" wrapText="1"/>
    </xf>
    <xf numFmtId="174" fontId="152" fillId="59" borderId="32" xfId="603" applyFont="1" applyFill="1" applyBorder="1" applyAlignment="1">
      <alignment horizontal="center" vertical="center" wrapText="1"/>
    </xf>
    <xf numFmtId="174" fontId="66" fillId="67" borderId="0" xfId="606" applyFont="1" applyFill="1" applyAlignment="1">
      <alignment horizontal="center" vertical="center" wrapText="1"/>
    </xf>
    <xf numFmtId="174" fontId="145" fillId="0" borderId="0" xfId="0" applyFont="1" applyAlignment="1">
      <alignment horizontal="justify" vertical="top" wrapText="1"/>
    </xf>
    <xf numFmtId="174" fontId="214" fillId="25" borderId="0" xfId="0" applyFont="1" applyFill="1" applyAlignment="1">
      <alignment horizontal="justify" vertical="top" wrapText="1"/>
    </xf>
    <xf numFmtId="0" fontId="165" fillId="67" borderId="0" xfId="0" applyNumberFormat="1" applyFont="1" applyFill="1" applyAlignment="1">
      <alignment horizontal="center" vertical="center" wrapText="1"/>
    </xf>
    <xf numFmtId="0" fontId="165" fillId="67" borderId="0" xfId="0" applyNumberFormat="1" applyFont="1" applyFill="1" applyAlignment="1">
      <alignment horizontal="center" vertical="center"/>
    </xf>
    <xf numFmtId="174" fontId="4" fillId="25" borderId="0" xfId="0" applyFont="1" applyFill="1" applyAlignment="1">
      <alignment horizontal="left" vertical="top" wrapText="1"/>
    </xf>
    <xf numFmtId="181" fontId="261" fillId="25" borderId="0" xfId="0" applyNumberFormat="1" applyFont="1" applyFill="1" applyAlignment="1">
      <alignment horizontal="justify" vertical="top" wrapText="1"/>
    </xf>
    <xf numFmtId="174" fontId="157" fillId="67" borderId="12" xfId="0" applyFont="1" applyFill="1" applyBorder="1" applyAlignment="1">
      <alignment horizontal="center" vertical="center" wrapText="1"/>
    </xf>
    <xf numFmtId="49" fontId="154" fillId="25" borderId="25" xfId="0" applyNumberFormat="1" applyFont="1" applyFill="1" applyBorder="1" applyAlignment="1">
      <alignment horizontal="left" vertical="center" wrapText="1"/>
    </xf>
    <xf numFmtId="49" fontId="154" fillId="25" borderId="24" xfId="0" applyNumberFormat="1" applyFont="1" applyFill="1" applyBorder="1" applyAlignment="1">
      <alignment horizontal="left" vertical="center" wrapText="1"/>
    </xf>
    <xf numFmtId="174" fontId="257" fillId="0" borderId="0" xfId="0" applyFont="1" applyAlignment="1">
      <alignment horizontal="center"/>
    </xf>
    <xf numFmtId="174" fontId="90" fillId="25" borderId="0" xfId="0" applyFont="1" applyFill="1" applyAlignment="1">
      <alignment horizontal="left" vertical="top" wrapText="1"/>
    </xf>
    <xf numFmtId="174" fontId="151" fillId="0" borderId="0" xfId="0" applyFont="1" applyAlignment="1">
      <alignment horizontal="justify" vertical="top" wrapText="1"/>
    </xf>
    <xf numFmtId="174" fontId="151" fillId="0" borderId="0" xfId="0" applyFont="1" applyAlignment="1">
      <alignment horizontal="justify" vertical="top"/>
    </xf>
    <xf numFmtId="174" fontId="131" fillId="67" borderId="0" xfId="0" applyFont="1" applyFill="1" applyAlignment="1">
      <alignment horizontal="center" vertical="center" wrapText="1"/>
    </xf>
    <xf numFmtId="174" fontId="168" fillId="25" borderId="0" xfId="0" applyFont="1" applyFill="1" applyAlignment="1">
      <alignment horizontal="left" vertical="top" wrapText="1"/>
    </xf>
    <xf numFmtId="174" fontId="208" fillId="0" borderId="0" xfId="0" applyFont="1" applyAlignment="1">
      <alignment horizontal="justify" wrapText="1"/>
    </xf>
    <xf numFmtId="174" fontId="23" fillId="0" borderId="0" xfId="0" applyFont="1" applyAlignment="1">
      <alignment horizontal="center"/>
    </xf>
    <xf numFmtId="174" fontId="145" fillId="0" borderId="0" xfId="0" applyFont="1" applyAlignment="1">
      <alignment horizontal="justify" vertical="top"/>
    </xf>
    <xf numFmtId="174" fontId="167" fillId="25" borderId="0" xfId="0" applyFont="1" applyFill="1" applyAlignment="1">
      <alignment horizontal="justify" vertical="top" wrapText="1"/>
    </xf>
    <xf numFmtId="174" fontId="167" fillId="25" borderId="0" xfId="0" applyFont="1" applyFill="1" applyAlignment="1">
      <alignment horizontal="justify" vertical="top"/>
    </xf>
    <xf numFmtId="174" fontId="222" fillId="0" borderId="41" xfId="0" applyFont="1" applyBorder="1" applyAlignment="1">
      <alignment horizontal="left" vertical="center" wrapText="1"/>
    </xf>
    <xf numFmtId="174" fontId="222" fillId="0" borderId="42" xfId="0" applyFont="1" applyBorder="1" applyAlignment="1">
      <alignment horizontal="left" vertical="center" wrapText="1"/>
    </xf>
    <xf numFmtId="174" fontId="27" fillId="0" borderId="0" xfId="0" applyFont="1" applyAlignment="1">
      <alignment horizontal="justify" vertical="center" wrapText="1"/>
    </xf>
    <xf numFmtId="174" fontId="90" fillId="25" borderId="0" xfId="0" applyFont="1" applyFill="1" applyAlignment="1">
      <alignment horizontal="left" vertical="center" wrapText="1"/>
    </xf>
    <xf numFmtId="174" fontId="149" fillId="67" borderId="0" xfId="0" applyFont="1" applyFill="1" applyAlignment="1">
      <alignment horizontal="center" wrapText="1"/>
    </xf>
    <xf numFmtId="38" fontId="144" fillId="0" borderId="0" xfId="0" applyNumberFormat="1" applyFont="1" applyBorder="1" applyAlignment="1">
      <alignment horizontal="left" vertical="center" wrapText="1"/>
    </xf>
    <xf numFmtId="38" fontId="151" fillId="0" borderId="0" xfId="0" applyNumberFormat="1" applyFont="1" applyBorder="1" applyAlignment="1">
      <alignment horizontal="left" vertical="center" wrapText="1"/>
    </xf>
    <xf numFmtId="49" fontId="146" fillId="25" borderId="0" xfId="0" applyNumberFormat="1" applyFont="1" applyFill="1" applyAlignment="1">
      <alignment horizontal="left" vertical="center"/>
    </xf>
    <xf numFmtId="174" fontId="143" fillId="0" borderId="0" xfId="0" applyFont="1" applyAlignment="1">
      <alignment horizontal="justify" vertical="top" wrapText="1"/>
    </xf>
    <xf numFmtId="174" fontId="143" fillId="0" borderId="0" xfId="0" applyFont="1" applyAlignment="1">
      <alignment horizontal="justify" vertical="top"/>
    </xf>
    <xf numFmtId="43" fontId="33" fillId="24" borderId="23" xfId="0" applyNumberFormat="1" applyFont="1" applyFill="1" applyBorder="1" applyAlignment="1">
      <alignment horizontal="center" vertical="center" wrapText="1"/>
    </xf>
    <xf numFmtId="43" fontId="33" fillId="24" borderId="33" xfId="0" applyNumberFormat="1" applyFont="1" applyFill="1" applyBorder="1" applyAlignment="1">
      <alignment horizontal="center" vertical="center" wrapText="1"/>
    </xf>
    <xf numFmtId="174" fontId="262" fillId="0" borderId="0" xfId="0" applyFont="1" applyAlignment="1">
      <alignment horizontal="justify" vertical="top" wrapText="1"/>
    </xf>
    <xf numFmtId="174" fontId="142" fillId="25" borderId="0" xfId="0" applyFont="1" applyFill="1" applyAlignment="1">
      <alignment horizontal="justify" vertical="top" wrapText="1"/>
    </xf>
    <xf numFmtId="174" fontId="0" fillId="25" borderId="0" xfId="0" applyFill="1" applyAlignment="1">
      <alignment horizontal="center" wrapText="1"/>
    </xf>
    <xf numFmtId="174" fontId="0" fillId="25" borderId="0" xfId="0" applyFill="1" applyAlignment="1">
      <alignment horizontal="center"/>
    </xf>
    <xf numFmtId="174" fontId="66" fillId="59" borderId="0" xfId="0" applyFont="1" applyFill="1" applyAlignment="1">
      <alignment horizontal="center" vertical="center" wrapText="1"/>
    </xf>
    <xf numFmtId="43" fontId="64" fillId="59" borderId="25" xfId="0" applyNumberFormat="1" applyFont="1" applyFill="1" applyBorder="1" applyAlignment="1">
      <alignment horizontal="center" vertical="center" wrapText="1"/>
    </xf>
    <xf numFmtId="43" fontId="64" fillId="59" borderId="24" xfId="0" applyNumberFormat="1" applyFont="1" applyFill="1" applyBorder="1" applyAlignment="1">
      <alignment horizontal="center" vertical="center" wrapText="1"/>
    </xf>
    <xf numFmtId="43" fontId="64" fillId="59" borderId="26" xfId="0" applyNumberFormat="1" applyFont="1" applyFill="1" applyBorder="1" applyAlignment="1">
      <alignment horizontal="center" vertical="center" wrapText="1"/>
    </xf>
    <xf numFmtId="174" fontId="36" fillId="59" borderId="0" xfId="0" applyFont="1" applyFill="1" applyAlignment="1">
      <alignment horizontal="center" vertical="center" wrapText="1"/>
    </xf>
    <xf numFmtId="174" fontId="147" fillId="67" borderId="25" xfId="0" applyFont="1" applyFill="1" applyBorder="1" applyAlignment="1">
      <alignment horizontal="center" vertical="center" wrapText="1"/>
    </xf>
    <xf numFmtId="174" fontId="147" fillId="67" borderId="24" xfId="0" applyFont="1" applyFill="1" applyBorder="1" applyAlignment="1">
      <alignment horizontal="center" vertical="center" wrapText="1"/>
    </xf>
    <xf numFmtId="174" fontId="147" fillId="67" borderId="26" xfId="0" applyFont="1" applyFill="1" applyBorder="1" applyAlignment="1">
      <alignment horizontal="center" vertical="center" wrapText="1"/>
    </xf>
    <xf numFmtId="174" fontId="152" fillId="67" borderId="14" xfId="0" applyFont="1" applyFill="1" applyBorder="1" applyAlignment="1">
      <alignment horizontal="center" vertical="center" wrapText="1"/>
    </xf>
    <xf numFmtId="174" fontId="152" fillId="67" borderId="11" xfId="0" applyFont="1" applyFill="1" applyBorder="1" applyAlignment="1">
      <alignment horizontal="center" vertical="center" wrapText="1"/>
    </xf>
    <xf numFmtId="174" fontId="152" fillId="67" borderId="16" xfId="0" applyFont="1" applyFill="1" applyBorder="1" applyAlignment="1">
      <alignment horizontal="center" vertical="center" wrapText="1"/>
    </xf>
    <xf numFmtId="174" fontId="151" fillId="25" borderId="0" xfId="0" applyFont="1" applyFill="1" applyAlignment="1">
      <alignment horizontal="justify" vertical="top" wrapText="1"/>
    </xf>
    <xf numFmtId="174" fontId="263" fillId="25" borderId="0" xfId="0" applyFont="1" applyFill="1" applyAlignment="1">
      <alignment horizontal="justify" vertical="top" wrapText="1"/>
    </xf>
    <xf numFmtId="174" fontId="152" fillId="59" borderId="0" xfId="0" applyFont="1" applyFill="1" applyAlignment="1">
      <alignment horizontal="center" vertical="center" wrapText="1"/>
    </xf>
    <xf numFmtId="174" fontId="160" fillId="0" borderId="0" xfId="0" applyFont="1" applyAlignment="1">
      <alignment horizontal="center" vertical="center" wrapText="1"/>
    </xf>
    <xf numFmtId="174" fontId="155" fillId="0" borderId="0" xfId="0" applyFont="1" applyAlignment="1">
      <alignment horizontal="justify" vertical="top" wrapText="1"/>
    </xf>
    <xf numFmtId="49" fontId="146" fillId="25" borderId="25" xfId="0" applyNumberFormat="1" applyFont="1" applyFill="1" applyBorder="1" applyAlignment="1">
      <alignment horizontal="left"/>
    </xf>
    <xf numFmtId="49" fontId="146" fillId="25" borderId="0" xfId="0" applyNumberFormat="1" applyFont="1" applyFill="1" applyAlignment="1">
      <alignment horizontal="left"/>
    </xf>
    <xf numFmtId="174" fontId="155" fillId="25" borderId="0" xfId="0" applyFont="1" applyFill="1" applyBorder="1" applyAlignment="1">
      <alignment horizontal="justify" vertical="center" wrapText="1"/>
    </xf>
    <xf numFmtId="49" fontId="157" fillId="67" borderId="0" xfId="0" applyNumberFormat="1" applyFont="1" applyFill="1" applyAlignment="1">
      <alignment horizontal="center" vertical="center" wrapText="1"/>
    </xf>
    <xf numFmtId="0" fontId="147" fillId="67" borderId="0" xfId="0" applyNumberFormat="1" applyFont="1" applyFill="1" applyAlignment="1">
      <alignment horizontal="center" vertical="center" wrapText="1"/>
    </xf>
    <xf numFmtId="174" fontId="141" fillId="25" borderId="0" xfId="0" applyFont="1" applyFill="1" applyAlignment="1">
      <alignment horizontal="justify" vertical="center" wrapText="1"/>
    </xf>
    <xf numFmtId="174" fontId="141" fillId="25" borderId="0" xfId="0" applyFont="1" applyFill="1" applyAlignment="1">
      <alignment horizontal="justify" vertical="center"/>
    </xf>
    <xf numFmtId="174" fontId="129" fillId="67" borderId="0" xfId="0" applyFont="1" applyFill="1" applyAlignment="1">
      <alignment horizontal="center" vertical="center" wrapText="1"/>
    </xf>
    <xf numFmtId="174" fontId="180" fillId="25" borderId="0" xfId="0" applyFont="1" applyFill="1" applyAlignment="1">
      <alignment horizontal="justify" vertical="center"/>
    </xf>
    <xf numFmtId="49" fontId="165" fillId="67" borderId="0" xfId="0" applyNumberFormat="1" applyFont="1" applyFill="1" applyAlignment="1">
      <alignment horizontal="center" vertical="center" wrapText="1"/>
    </xf>
    <xf numFmtId="0" fontId="166" fillId="67" borderId="0" xfId="408" applyFont="1" applyFill="1" applyAlignment="1">
      <alignment horizontal="center" vertical="center" wrapText="1"/>
    </xf>
    <xf numFmtId="49" fontId="124" fillId="67" borderId="0" xfId="408" applyNumberFormat="1" applyFont="1" applyFill="1" applyAlignment="1">
      <alignment horizontal="center" vertical="center" wrapText="1"/>
    </xf>
    <xf numFmtId="0" fontId="124" fillId="67" borderId="0" xfId="408" applyFont="1" applyFill="1" applyAlignment="1">
      <alignment horizontal="center" vertical="center" wrapText="1"/>
    </xf>
    <xf numFmtId="0" fontId="158" fillId="25" borderId="0" xfId="889" applyFont="1" applyFill="1" applyAlignment="1">
      <alignment horizontal="justify" vertical="center" wrapText="1"/>
    </xf>
    <xf numFmtId="0" fontId="136" fillId="0" borderId="0" xfId="889" applyFont="1" applyAlignment="1">
      <alignment horizontal="justify" vertical="center" wrapText="1"/>
    </xf>
    <xf numFmtId="0" fontId="136" fillId="0" borderId="0" xfId="889" applyFont="1" applyAlignment="1">
      <alignment horizontal="justify" vertical="center"/>
    </xf>
    <xf numFmtId="0" fontId="146" fillId="0" borderId="0" xfId="889" applyFont="1" applyAlignment="1">
      <alignment horizontal="center"/>
    </xf>
    <xf numFmtId="0" fontId="138" fillId="67" borderId="0" xfId="408" applyFont="1" applyFill="1" applyAlignment="1">
      <alignment horizontal="center" vertical="center" wrapText="1"/>
    </xf>
    <xf numFmtId="0" fontId="157" fillId="67" borderId="0" xfId="408" applyFont="1" applyFill="1" applyAlignment="1">
      <alignment horizontal="center" vertical="center" wrapText="1"/>
    </xf>
    <xf numFmtId="174" fontId="136" fillId="0" borderId="0" xfId="0" applyFont="1" applyBorder="1" applyAlignment="1">
      <alignment horizontal="left" vertical="center" wrapText="1"/>
    </xf>
    <xf numFmtId="179" fontId="118" fillId="27" borderId="12" xfId="2466" applyNumberFormat="1" applyFont="1" applyFill="1" applyBorder="1" applyAlignment="1">
      <alignment horizontal="center" vertical="center" wrapText="1"/>
    </xf>
    <xf numFmtId="171" fontId="160" fillId="0" borderId="12" xfId="521" applyNumberFormat="1" applyFont="1" applyFill="1" applyBorder="1" applyAlignment="1">
      <alignment horizontal="center" vertical="center"/>
    </xf>
    <xf numFmtId="9" fontId="166" fillId="67" borderId="12" xfId="521" applyFont="1" applyFill="1" applyBorder="1" applyAlignment="1">
      <alignment horizontal="center" vertical="center"/>
    </xf>
    <xf numFmtId="178" fontId="178" fillId="0" borderId="0" xfId="0" applyNumberFormat="1" applyFont="1" applyAlignment="1">
      <alignment horizontal="left" vertical="center" wrapText="1"/>
    </xf>
    <xf numFmtId="174" fontId="145" fillId="0" borderId="0" xfId="413" applyFont="1" applyAlignment="1">
      <alignment horizontal="justify" vertical="top" wrapText="1"/>
    </xf>
    <xf numFmtId="178" fontId="142" fillId="0" borderId="0" xfId="0" applyNumberFormat="1" applyFont="1"/>
    <xf numFmtId="49" fontId="62" fillId="67" borderId="0" xfId="549" applyNumberFormat="1" applyFont="1" applyFill="1" applyAlignment="1">
      <alignment horizontal="center" vertical="center" wrapText="1"/>
    </xf>
    <xf numFmtId="10" fontId="90" fillId="0" borderId="0" xfId="521" applyNumberFormat="1" applyFont="1" applyFill="1" applyBorder="1" applyAlignment="1" applyProtection="1">
      <alignment horizontal="center" vertical="center" wrapText="1"/>
    </xf>
    <xf numFmtId="4" fontId="129" fillId="59" borderId="32" xfId="0" applyNumberFormat="1" applyFont="1" applyFill="1" applyBorder="1" applyAlignment="1">
      <alignment horizontal="center" vertical="center" wrapText="1"/>
    </xf>
    <xf numFmtId="4" fontId="129" fillId="59" borderId="32" xfId="0" applyNumberFormat="1" applyFont="1" applyFill="1" applyBorder="1" applyAlignment="1">
      <alignment horizontal="right" vertical="center" wrapText="1"/>
    </xf>
    <xf numFmtId="171" fontId="129" fillId="59" borderId="32" xfId="521" applyNumberFormat="1" applyFont="1" applyFill="1" applyBorder="1" applyAlignment="1">
      <alignment horizontal="center" vertical="center" wrapText="1"/>
    </xf>
    <xf numFmtId="174" fontId="180" fillId="25" borderId="0" xfId="421" applyFont="1" applyFill="1" applyAlignment="1">
      <alignment horizontal="justify" vertical="top" wrapText="1"/>
    </xf>
    <xf numFmtId="174" fontId="107" fillId="0" borderId="0" xfId="603" applyFont="1" applyAlignment="1">
      <alignment horizontal="justify" vertical="top" wrapText="1"/>
    </xf>
    <xf numFmtId="10" fontId="37" fillId="0" borderId="0" xfId="521" applyNumberFormat="1" applyFont="1"/>
    <xf numFmtId="174" fontId="137" fillId="25" borderId="0" xfId="0" applyFont="1" applyFill="1" applyAlignment="1">
      <alignment horizontal="justify" vertical="top" wrapText="1"/>
    </xf>
    <xf numFmtId="0" fontId="155" fillId="0" borderId="12" xfId="889" applyNumberFormat="1" applyFont="1" applyBorder="1" applyAlignment="1">
      <alignment horizontal="right" vertical="center"/>
    </xf>
    <xf numFmtId="0" fontId="168" fillId="0" borderId="12" xfId="889" applyNumberFormat="1" applyFont="1" applyBorder="1" applyAlignment="1">
      <alignment horizontal="right" vertical="center"/>
    </xf>
    <xf numFmtId="174" fontId="180" fillId="25" borderId="0" xfId="0" applyFont="1" applyFill="1" applyAlignment="1">
      <alignment horizontal="justify" vertical="justify" wrapText="1"/>
    </xf>
    <xf numFmtId="174" fontId="132" fillId="0" borderId="0" xfId="0" applyFont="1" applyAlignment="1"/>
    <xf numFmtId="41" fontId="132" fillId="0" borderId="0" xfId="0" applyNumberFormat="1" applyFont="1" applyAlignment="1"/>
    <xf numFmtId="174" fontId="259" fillId="0" borderId="0" xfId="0" applyFont="1" applyAlignment="1">
      <alignment horizontal="left" vertical="top" wrapText="1"/>
    </xf>
    <xf numFmtId="174" fontId="136" fillId="0" borderId="0" xfId="0" applyFont="1" applyAlignment="1">
      <alignment horizontal="left" vertical="center" wrapText="1"/>
    </xf>
  </cellXfs>
  <cellStyles count="2661">
    <cellStyle name="20% - Accent1" xfId="1112"/>
    <cellStyle name="20% - Accent1 2" xfId="1"/>
    <cellStyle name="20% - Accent2" xfId="1116"/>
    <cellStyle name="20% - Accent2 2" xfId="2"/>
    <cellStyle name="20% - Accent3" xfId="1120"/>
    <cellStyle name="20% - Accent3 2" xfId="3"/>
    <cellStyle name="20% - Accent4" xfId="1124"/>
    <cellStyle name="20% - Accent4 2" xfId="4"/>
    <cellStyle name="20% - Accent5" xfId="1128"/>
    <cellStyle name="20% - Accent5 2" xfId="5"/>
    <cellStyle name="20% - Accent6" xfId="1132"/>
    <cellStyle name="20% - Accent6 2" xfId="6"/>
    <cellStyle name="20% - Énfasis1 2" xfId="7"/>
    <cellStyle name="20% - Énfasis1 2 2" xfId="8"/>
    <cellStyle name="20% - Énfasis2 2" xfId="9"/>
    <cellStyle name="20% - Énfasis2 2 2" xfId="10"/>
    <cellStyle name="20% - Énfasis3 2" xfId="11"/>
    <cellStyle name="20% - Énfasis3 2 2" xfId="12"/>
    <cellStyle name="20% - Énfasis4 2" xfId="13"/>
    <cellStyle name="20% - Énfasis4 2 2" xfId="14"/>
    <cellStyle name="20% - Énfasis5 2" xfId="15"/>
    <cellStyle name="20% - Énfasis5 2 2" xfId="16"/>
    <cellStyle name="20% - Énfasis6 2" xfId="17"/>
    <cellStyle name="20% - Énfasis6 2 2" xfId="18"/>
    <cellStyle name="40% - Accent1" xfId="1113"/>
    <cellStyle name="40% - Accent1 2" xfId="19"/>
    <cellStyle name="40% - Accent2" xfId="1117"/>
    <cellStyle name="40% - Accent2 2" xfId="20"/>
    <cellStyle name="40% - Accent3" xfId="1121"/>
    <cellStyle name="40% - Accent3 2" xfId="21"/>
    <cellStyle name="40% - Accent4" xfId="1125"/>
    <cellStyle name="40% - Accent4 2" xfId="22"/>
    <cellStyle name="40% - Accent5" xfId="1129"/>
    <cellStyle name="40% - Accent5 2" xfId="23"/>
    <cellStyle name="40% - Accent6" xfId="1133"/>
    <cellStyle name="40% - Accent6 2" xfId="24"/>
    <cellStyle name="40% - Énfasis1 2" xfId="25"/>
    <cellStyle name="40% - Énfasis1 2 2" xfId="26"/>
    <cellStyle name="40% - Énfasis2 2" xfId="27"/>
    <cellStyle name="40% - Énfasis2 2 2" xfId="28"/>
    <cellStyle name="40% - Énfasis3 2" xfId="29"/>
    <cellStyle name="40% - Énfasis3 2 2" xfId="30"/>
    <cellStyle name="40% - Énfasis4 2" xfId="31"/>
    <cellStyle name="40% - Énfasis4 2 2" xfId="32"/>
    <cellStyle name="40% - Énfasis5 2" xfId="33"/>
    <cellStyle name="40% - Énfasis5 2 2" xfId="34"/>
    <cellStyle name="40% - Énfasis6 2" xfId="35"/>
    <cellStyle name="40% - Énfasis6 2 2" xfId="36"/>
    <cellStyle name="60% - Accent1" xfId="1114"/>
    <cellStyle name="60% - Accent1 2" xfId="37"/>
    <cellStyle name="60% - Accent2" xfId="1118"/>
    <cellStyle name="60% - Accent2 2" xfId="38"/>
    <cellStyle name="60% - Accent3" xfId="1122"/>
    <cellStyle name="60% - Accent3 2" xfId="39"/>
    <cellStyle name="60% - Accent4" xfId="1126"/>
    <cellStyle name="60% - Accent4 2" xfId="40"/>
    <cellStyle name="60% - Accent5" xfId="1130"/>
    <cellStyle name="60% - Accent5 2" xfId="41"/>
    <cellStyle name="60% - Accent6" xfId="1134"/>
    <cellStyle name="60% - Accent6 2" xfId="42"/>
    <cellStyle name="60% - Énfasis1 2" xfId="43"/>
    <cellStyle name="60% - Énfasis1 2 2" xfId="44"/>
    <cellStyle name="60% - Énfasis2 2" xfId="45"/>
    <cellStyle name="60% - Énfasis2 2 2" xfId="46"/>
    <cellStyle name="60% - Énfasis3 2" xfId="47"/>
    <cellStyle name="60% - Énfasis3 2 2" xfId="48"/>
    <cellStyle name="60% - Énfasis4 2" xfId="49"/>
    <cellStyle name="60% - Énfasis4 2 2" xfId="50"/>
    <cellStyle name="60% - Énfasis5 2" xfId="51"/>
    <cellStyle name="60% - Énfasis5 2 2" xfId="52"/>
    <cellStyle name="60% - Énfasis6 2" xfId="53"/>
    <cellStyle name="60% - Énfasis6 2 2" xfId="54"/>
    <cellStyle name="Accent1" xfId="1111"/>
    <cellStyle name="Accent1 2" xfId="55"/>
    <cellStyle name="Accent2" xfId="1115"/>
    <cellStyle name="Accent2 2" xfId="56"/>
    <cellStyle name="Accent3" xfId="1119"/>
    <cellStyle name="Accent3 2" xfId="57"/>
    <cellStyle name="Accent4" xfId="1123"/>
    <cellStyle name="Accent4 2" xfId="58"/>
    <cellStyle name="Accent5" xfId="1127"/>
    <cellStyle name="Accent5 2" xfId="59"/>
    <cellStyle name="Accent6" xfId="1131"/>
    <cellStyle name="Accent6 2" xfId="60"/>
    <cellStyle name="Bad" xfId="1105"/>
    <cellStyle name="Bad 2" xfId="61"/>
    <cellStyle name="Buena 2" xfId="62"/>
    <cellStyle name="Buena 2 2" xfId="63"/>
    <cellStyle name="Bueno" xfId="279" builtinId="26" customBuiltin="1"/>
    <cellStyle name="Calculation" xfId="1108"/>
    <cellStyle name="Calculation 2" xfId="64"/>
    <cellStyle name="Calculation 2 2" xfId="2532"/>
    <cellStyle name="Calculation 3" xfId="2528"/>
    <cellStyle name="Cálculo 2" xfId="65"/>
    <cellStyle name="Cálculo 2 2" xfId="66"/>
    <cellStyle name="Cálculo 2 2 2" xfId="2533"/>
    <cellStyle name="Cálculo 2 3" xfId="2523"/>
    <cellStyle name="Cálculo 2 4" xfId="2618"/>
    <cellStyle name="Celda de comprobación" xfId="71" builtinId="23" customBuiltin="1"/>
    <cellStyle name="Celda de comprobación 2" xfId="67"/>
    <cellStyle name="Celda de comprobación 2 2" xfId="68"/>
    <cellStyle name="Celda vinculada" xfId="292" builtinId="24" customBuiltin="1"/>
    <cellStyle name="Celda vinculada 2" xfId="69"/>
    <cellStyle name="Celda vinculada 2 2" xfId="70"/>
    <cellStyle name="Check Cell 2" xfId="72"/>
    <cellStyle name="Comma 10" xfId="73"/>
    <cellStyle name="Comma 11" xfId="74"/>
    <cellStyle name="Comma 12" xfId="75"/>
    <cellStyle name="Comma 13" xfId="76"/>
    <cellStyle name="Comma 14" xfId="77"/>
    <cellStyle name="Comma 15" xfId="78"/>
    <cellStyle name="Comma 16" xfId="79"/>
    <cellStyle name="Comma 17" xfId="80"/>
    <cellStyle name="Comma 18" xfId="81"/>
    <cellStyle name="Comma 19" xfId="82"/>
    <cellStyle name="Comma 2" xfId="83"/>
    <cellStyle name="Comma 2 2" xfId="84"/>
    <cellStyle name="Comma 2 2 2" xfId="85"/>
    <cellStyle name="Comma 2 2 2 2" xfId="86"/>
    <cellStyle name="Comma 2 2 2 2 2" xfId="87"/>
    <cellStyle name="Comma 2 2 2 2 2 2" xfId="88"/>
    <cellStyle name="Comma 2 2 2 2 2 2 2" xfId="89"/>
    <cellStyle name="Comma 2 2 2 2 2 2 2 2" xfId="90"/>
    <cellStyle name="Comma 2 2 2 2 2 2 2 2 2" xfId="91"/>
    <cellStyle name="Comma 2 2 2 2 2 2 2 2 2 2" xfId="92"/>
    <cellStyle name="Comma 2 2 2 2 2 2 2 2 2 2 2" xfId="93"/>
    <cellStyle name="Comma 2 2 2 2 2 2 2 2 2 2 2 2" xfId="94"/>
    <cellStyle name="Comma 2 2 2 2 2 2 2 2 2 3" xfId="95"/>
    <cellStyle name="Comma 2 2 2 2 2 2 2 2 3" xfId="96"/>
    <cellStyle name="Comma 2 2 2 2 2 2 2 2 3 2" xfId="97"/>
    <cellStyle name="Comma 2 2 2 2 2 2 2 3" xfId="98"/>
    <cellStyle name="Comma 2 2 2 2 2 2 2 3 2" xfId="99"/>
    <cellStyle name="Comma 2 2 2 2 2 2 2 3 2 2" xfId="100"/>
    <cellStyle name="Comma 2 2 2 2 2 2 2 4" xfId="101"/>
    <cellStyle name="Comma 2 2 2 2 2 2 3" xfId="102"/>
    <cellStyle name="Comma 2 2 2 2 2 2 3 2" xfId="103"/>
    <cellStyle name="Comma 2 2 2 2 2 2 3 2 2" xfId="104"/>
    <cellStyle name="Comma 2 2 2 2 2 2 3 2 2 2" xfId="105"/>
    <cellStyle name="Comma 2 2 2 2 2 2 3 3" xfId="106"/>
    <cellStyle name="Comma 2 2 2 2 2 2 4" xfId="107"/>
    <cellStyle name="Comma 2 2 2 2 2 2 4 2" xfId="108"/>
    <cellStyle name="Comma 2 2 2 2 2 3" xfId="109"/>
    <cellStyle name="Comma 2 2 2 2 2 3 2" xfId="110"/>
    <cellStyle name="Comma 2 2 2 2 2 3 2 2" xfId="111"/>
    <cellStyle name="Comma 2 2 2 2 2 3 2 2 2" xfId="112"/>
    <cellStyle name="Comma 2 2 2 2 2 3 2 2 2 2" xfId="113"/>
    <cellStyle name="Comma 2 2 2 2 2 3 2 3" xfId="114"/>
    <cellStyle name="Comma 2 2 2 2 2 3 3" xfId="115"/>
    <cellStyle name="Comma 2 2 2 2 2 3 3 2" xfId="116"/>
    <cellStyle name="Comma 2 2 2 2 2 4" xfId="117"/>
    <cellStyle name="Comma 2 2 2 2 2 4 2" xfId="118"/>
    <cellStyle name="Comma 2 2 2 2 2 4 2 2" xfId="119"/>
    <cellStyle name="Comma 2 2 2 2 2 5" xfId="120"/>
    <cellStyle name="Comma 2 2 2 2 3" xfId="121"/>
    <cellStyle name="Comma 2 2 2 2 3 2" xfId="122"/>
    <cellStyle name="Comma 2 2 2 2 3 2 2" xfId="123"/>
    <cellStyle name="Comma 2 2 2 2 3 2 2 2" xfId="124"/>
    <cellStyle name="Comma 2 2 2 2 3 2 2 2 2" xfId="125"/>
    <cellStyle name="Comma 2 2 2 2 3 2 2 2 2 2" xfId="126"/>
    <cellStyle name="Comma 2 2 2 2 3 2 2 3" xfId="127"/>
    <cellStyle name="Comma 2 2 2 2 3 2 3" xfId="128"/>
    <cellStyle name="Comma 2 2 2 2 3 2 3 2" xfId="129"/>
    <cellStyle name="Comma 2 2 2 2 3 3" xfId="130"/>
    <cellStyle name="Comma 2 2 2 2 3 3 2" xfId="131"/>
    <cellStyle name="Comma 2 2 2 2 3 3 2 2" xfId="132"/>
    <cellStyle name="Comma 2 2 2 2 3 4" xfId="133"/>
    <cellStyle name="Comma 2 2 2 2 4" xfId="134"/>
    <cellStyle name="Comma 2 2 2 2 4 2" xfId="135"/>
    <cellStyle name="Comma 2 2 2 2 4 2 2" xfId="136"/>
    <cellStyle name="Comma 2 2 2 2 4 2 2 2" xfId="137"/>
    <cellStyle name="Comma 2 2 2 2 4 3" xfId="138"/>
    <cellStyle name="Comma 2 2 2 2 5" xfId="139"/>
    <cellStyle name="Comma 2 2 2 2 5 2" xfId="140"/>
    <cellStyle name="Comma 2 2 2 3" xfId="141"/>
    <cellStyle name="Comma 2 2 2 3 2" xfId="142"/>
    <cellStyle name="Comma 2 2 2 3 2 2" xfId="143"/>
    <cellStyle name="Comma 2 2 2 3 2 2 2" xfId="144"/>
    <cellStyle name="Comma 2 2 2 3 2 2 2 2" xfId="145"/>
    <cellStyle name="Comma 2 2 2 3 2 2 2 2 2" xfId="146"/>
    <cellStyle name="Comma 2 2 2 3 2 2 2 2 2 2" xfId="147"/>
    <cellStyle name="Comma 2 2 2 3 2 2 2 3" xfId="148"/>
    <cellStyle name="Comma 2 2 2 3 2 2 3" xfId="149"/>
    <cellStyle name="Comma 2 2 2 3 2 2 3 2" xfId="150"/>
    <cellStyle name="Comma 2 2 2 3 2 3" xfId="151"/>
    <cellStyle name="Comma 2 2 2 3 2 3 2" xfId="152"/>
    <cellStyle name="Comma 2 2 2 3 2 3 2 2" xfId="153"/>
    <cellStyle name="Comma 2 2 2 3 2 4" xfId="154"/>
    <cellStyle name="Comma 2 2 2 3 3" xfId="155"/>
    <cellStyle name="Comma 2 2 2 3 3 2" xfId="156"/>
    <cellStyle name="Comma 2 2 2 3 3 2 2" xfId="157"/>
    <cellStyle name="Comma 2 2 2 3 3 2 2 2" xfId="158"/>
    <cellStyle name="Comma 2 2 2 3 3 3" xfId="159"/>
    <cellStyle name="Comma 2 2 2 3 4" xfId="160"/>
    <cellStyle name="Comma 2 2 2 3 4 2" xfId="161"/>
    <cellStyle name="Comma 2 2 2 4" xfId="162"/>
    <cellStyle name="Comma 2 2 2 4 2" xfId="163"/>
    <cellStyle name="Comma 2 2 2 4 2 2" xfId="164"/>
    <cellStyle name="Comma 2 2 2 4 2 2 2" xfId="165"/>
    <cellStyle name="Comma 2 2 2 4 2 2 2 2" xfId="166"/>
    <cellStyle name="Comma 2 2 2 4 2 3" xfId="167"/>
    <cellStyle name="Comma 2 2 2 4 3" xfId="168"/>
    <cellStyle name="Comma 2 2 2 4 3 2" xfId="169"/>
    <cellStyle name="Comma 2 2 2 5" xfId="170"/>
    <cellStyle name="Comma 2 2 2 5 2" xfId="171"/>
    <cellStyle name="Comma 2 2 2 5 2 2" xfId="172"/>
    <cellStyle name="Comma 2 2 2 6" xfId="173"/>
    <cellStyle name="Comma 2 2 3" xfId="174"/>
    <cellStyle name="Comma 2 2 3 2" xfId="175"/>
    <cellStyle name="Comma 2 2 3 2 2" xfId="176"/>
    <cellStyle name="Comma 2 2 3 2 2 2" xfId="177"/>
    <cellStyle name="Comma 2 2 3 2 2 2 2" xfId="178"/>
    <cellStyle name="Comma 2 2 3 2 2 2 2 2" xfId="179"/>
    <cellStyle name="Comma 2 2 3 2 2 2 2 2 2" xfId="180"/>
    <cellStyle name="Comma 2 2 3 2 2 2 2 2 2 2" xfId="181"/>
    <cellStyle name="Comma 2 2 3 2 2 2 2 3" xfId="182"/>
    <cellStyle name="Comma 2 2 3 2 2 2 3" xfId="183"/>
    <cellStyle name="Comma 2 2 3 2 2 2 3 2" xfId="184"/>
    <cellStyle name="Comma 2 2 3 2 2 3" xfId="185"/>
    <cellStyle name="Comma 2 2 3 2 2 3 2" xfId="186"/>
    <cellStyle name="Comma 2 2 3 2 2 3 2 2" xfId="187"/>
    <cellStyle name="Comma 2 2 3 2 2 4" xfId="188"/>
    <cellStyle name="Comma 2 2 3 2 3" xfId="189"/>
    <cellStyle name="Comma 2 2 3 2 3 2" xfId="190"/>
    <cellStyle name="Comma 2 2 3 2 3 2 2" xfId="191"/>
    <cellStyle name="Comma 2 2 3 2 3 2 2 2" xfId="192"/>
    <cellStyle name="Comma 2 2 3 2 3 3" xfId="193"/>
    <cellStyle name="Comma 2 2 3 2 4" xfId="194"/>
    <cellStyle name="Comma 2 2 3 2 4 2" xfId="195"/>
    <cellStyle name="Comma 2 2 3 3" xfId="196"/>
    <cellStyle name="Comma 2 2 3 3 2" xfId="197"/>
    <cellStyle name="Comma 2 2 3 3 2 2" xfId="198"/>
    <cellStyle name="Comma 2 2 3 3 2 2 2" xfId="199"/>
    <cellStyle name="Comma 2 2 3 3 2 2 2 2" xfId="200"/>
    <cellStyle name="Comma 2 2 3 3 2 3" xfId="201"/>
    <cellStyle name="Comma 2 2 3 3 3" xfId="202"/>
    <cellStyle name="Comma 2 2 3 3 3 2" xfId="203"/>
    <cellStyle name="Comma 2 2 3 4" xfId="204"/>
    <cellStyle name="Comma 2 2 3 4 2" xfId="205"/>
    <cellStyle name="Comma 2 2 3 4 2 2" xfId="206"/>
    <cellStyle name="Comma 2 2 3 5" xfId="207"/>
    <cellStyle name="Comma 2 2 4" xfId="208"/>
    <cellStyle name="Comma 2 2 4 2" xfId="209"/>
    <cellStyle name="Comma 2 2 4 2 2" xfId="210"/>
    <cellStyle name="Comma 2 2 4 2 2 2" xfId="211"/>
    <cellStyle name="Comma 2 2 4 2 2 2 2" xfId="212"/>
    <cellStyle name="Comma 2 2 4 2 2 2 2 2" xfId="213"/>
    <cellStyle name="Comma 2 2 4 2 2 3" xfId="214"/>
    <cellStyle name="Comma 2 2 4 2 3" xfId="215"/>
    <cellStyle name="Comma 2 2 4 2 3 2" xfId="216"/>
    <cellStyle name="Comma 2 2 4 3" xfId="217"/>
    <cellStyle name="Comma 2 2 4 3 2" xfId="218"/>
    <cellStyle name="Comma 2 2 4 3 2 2" xfId="219"/>
    <cellStyle name="Comma 2 2 4 4" xfId="220"/>
    <cellStyle name="Comma 2 2 5" xfId="221"/>
    <cellStyle name="Comma 2 2 5 2" xfId="222"/>
    <cellStyle name="Comma 2 2 5 2 2" xfId="223"/>
    <cellStyle name="Comma 2 2 5 2 2 2" xfId="224"/>
    <cellStyle name="Comma 2 2 5 3" xfId="225"/>
    <cellStyle name="Comma 2 2 6" xfId="226"/>
    <cellStyle name="Comma 2 2 6 2" xfId="227"/>
    <cellStyle name="Comma 2 2 7" xfId="1636"/>
    <cellStyle name="Comma 2 3" xfId="228"/>
    <cellStyle name="Comma 2 3 2" xfId="628"/>
    <cellStyle name="Comma 2 3 3" xfId="2493"/>
    <cellStyle name="Comma 2 4" xfId="229"/>
    <cellStyle name="Comma 2 4 2" xfId="230"/>
    <cellStyle name="Comma 2 4 3" xfId="231"/>
    <cellStyle name="Comma 2 4 4" xfId="232"/>
    <cellStyle name="Comma 2 4 5" xfId="233"/>
    <cellStyle name="Comma 2 4 6" xfId="629"/>
    <cellStyle name="Comma 2 5" xfId="234"/>
    <cellStyle name="Comma 2 6" xfId="235"/>
    <cellStyle name="Comma 2 7" xfId="236"/>
    <cellStyle name="Comma 2 8" xfId="1140"/>
    <cellStyle name="Comma 20" xfId="237"/>
    <cellStyle name="Comma 21" xfId="238"/>
    <cellStyle name="Comma 22" xfId="239"/>
    <cellStyle name="Comma 22 2" xfId="240"/>
    <cellStyle name="Comma 23" xfId="241"/>
    <cellStyle name="Comma 24" xfId="242"/>
    <cellStyle name="Comma 24 2" xfId="243"/>
    <cellStyle name="Comma 25" xfId="244"/>
    <cellStyle name="Comma 26" xfId="245"/>
    <cellStyle name="Comma 26 2" xfId="246"/>
    <cellStyle name="Comma 29" xfId="247"/>
    <cellStyle name="Comma 3" xfId="248"/>
    <cellStyle name="Comma 3 2" xfId="249"/>
    <cellStyle name="Comma 3 3" xfId="250"/>
    <cellStyle name="Comma 3 4" xfId="251"/>
    <cellStyle name="Comma 3 5" xfId="252"/>
    <cellStyle name="Comma 3 6" xfId="253"/>
    <cellStyle name="Comma 3 7" xfId="630"/>
    <cellStyle name="Comma 4" xfId="254"/>
    <cellStyle name="Comma 5" xfId="255"/>
    <cellStyle name="Comma 5 2" xfId="631"/>
    <cellStyle name="Comma 6" xfId="256"/>
    <cellStyle name="Comma 7" xfId="257"/>
    <cellStyle name="Comma 8" xfId="258"/>
    <cellStyle name="Comma 9" xfId="259"/>
    <cellStyle name="Currency 2 2" xfId="632"/>
    <cellStyle name="Currency 2 3" xfId="633"/>
    <cellStyle name="Currency 2 4" xfId="634"/>
    <cellStyle name="Currency 2 5" xfId="635"/>
    <cellStyle name="Currency_CI-Prov" xfId="636"/>
    <cellStyle name="Diseño" xfId="260"/>
    <cellStyle name="Encabezado 1" xfId="281" builtinId="16" customBuiltin="1"/>
    <cellStyle name="Encabezado 4" xfId="285" builtinId="19" customBuiltin="1"/>
    <cellStyle name="Encabezado 4 2" xfId="261"/>
    <cellStyle name="Encabezado 4 2 2" xfId="262"/>
    <cellStyle name="Énfasis1 2" xfId="263"/>
    <cellStyle name="Énfasis1 2 2" xfId="264"/>
    <cellStyle name="Énfasis2 2" xfId="265"/>
    <cellStyle name="Énfasis2 2 2" xfId="266"/>
    <cellStyle name="Énfasis3 2" xfId="267"/>
    <cellStyle name="Énfasis3 2 2" xfId="268"/>
    <cellStyle name="Énfasis4 2" xfId="269"/>
    <cellStyle name="Énfasis4 2 2" xfId="270"/>
    <cellStyle name="Énfasis5 2" xfId="271"/>
    <cellStyle name="Énfasis5 2 2" xfId="272"/>
    <cellStyle name="Énfasis6 2" xfId="273"/>
    <cellStyle name="Énfasis6 2 2" xfId="274"/>
    <cellStyle name="Entrada" xfId="290" builtinId="20" customBuiltin="1"/>
    <cellStyle name="Entrada 2" xfId="275"/>
    <cellStyle name="Entrada 2 2" xfId="276"/>
    <cellStyle name="Entrada 2 2 2" xfId="2534"/>
    <cellStyle name="Entrada 2 3" xfId="2524"/>
    <cellStyle name="Entrada 2 4" xfId="2619"/>
    <cellStyle name="Entrada 3" xfId="2620"/>
    <cellStyle name="Euro" xfId="277"/>
    <cellStyle name="Euro 2" xfId="600"/>
    <cellStyle name="Euro 2 2" xfId="1141"/>
    <cellStyle name="Euro 3" xfId="637"/>
    <cellStyle name="Euro 3 2" xfId="1637"/>
    <cellStyle name="Euro 4" xfId="638"/>
    <cellStyle name="Euro 4 2" xfId="1012"/>
    <cellStyle name="Euro 5" xfId="1066"/>
    <cellStyle name="Euro 6" xfId="2476"/>
    <cellStyle name="Explanatory Text" xfId="1109"/>
    <cellStyle name="Explanatory Text 2" xfId="278"/>
    <cellStyle name="Followed Hyperlink" xfId="639"/>
    <cellStyle name="Followed Hyperlink 2" xfId="640"/>
    <cellStyle name="Good 2" xfId="280"/>
    <cellStyle name="Heading 1 2" xfId="282"/>
    <cellStyle name="Heading 2" xfId="1103"/>
    <cellStyle name="Heading 2 2" xfId="283"/>
    <cellStyle name="Heading 3" xfId="1104"/>
    <cellStyle name="Heading 3 2" xfId="284"/>
    <cellStyle name="Heading 4 2" xfId="286"/>
    <cellStyle name="Hipervínculo" xfId="1087"/>
    <cellStyle name="Hipervínculo 2" xfId="287"/>
    <cellStyle name="Hipervínculo 2 2" xfId="1142"/>
    <cellStyle name="Hipervínculo 3" xfId="1100"/>
    <cellStyle name="Hipervínculo 3 2" xfId="2494"/>
    <cellStyle name="Hipervínculo 4" xfId="2576"/>
    <cellStyle name="Hipervínculo 5" xfId="2579"/>
    <cellStyle name="Hipervínculo 5 2" xfId="2654"/>
    <cellStyle name="Hyperlink" xfId="641"/>
    <cellStyle name="Hyperlink 2" xfId="642"/>
    <cellStyle name="Incorrecto 2" xfId="288"/>
    <cellStyle name="Incorrecto 2 2" xfId="289"/>
    <cellStyle name="Input 2" xfId="291"/>
    <cellStyle name="Input 2 2" xfId="2535"/>
    <cellStyle name="Input 3" xfId="2529"/>
    <cellStyle name="Linked Cell 2" xfId="293"/>
    <cellStyle name="Millares" xfId="294" builtinId="3"/>
    <cellStyle name="Millares 10" xfId="643"/>
    <cellStyle name="Millares 10 2" xfId="577"/>
    <cellStyle name="Millares 10 2 2" xfId="644"/>
    <cellStyle name="Millares 10 2 2 2" xfId="645"/>
    <cellStyle name="Millares 10 2 2 2 2" xfId="646"/>
    <cellStyle name="Millares 10 2 2 2 2 2" xfId="1143"/>
    <cellStyle name="Millares 10 2 2 2 2 2 2" xfId="1638"/>
    <cellStyle name="Millares 10 2 2 2 2 3" xfId="1639"/>
    <cellStyle name="Millares 10 2 2 2 3" xfId="1144"/>
    <cellStyle name="Millares 10 2 2 2 3 2" xfId="1640"/>
    <cellStyle name="Millares 10 2 2 2 4" xfId="1641"/>
    <cellStyle name="Millares 10 2 2 3" xfId="647"/>
    <cellStyle name="Millares 10 2 2 3 2" xfId="1145"/>
    <cellStyle name="Millares 10 2 2 3 2 2" xfId="1642"/>
    <cellStyle name="Millares 10 2 2 3 3" xfId="1643"/>
    <cellStyle name="Millares 10 2 2 4" xfId="1146"/>
    <cellStyle name="Millares 10 2 2 4 2" xfId="1644"/>
    <cellStyle name="Millares 10 2 2 5" xfId="1645"/>
    <cellStyle name="Millares 10 2 3" xfId="648"/>
    <cellStyle name="Millares 10 2 3 2" xfId="649"/>
    <cellStyle name="Millares 10 2 3 2 2" xfId="1147"/>
    <cellStyle name="Millares 10 2 3 2 2 2" xfId="1646"/>
    <cellStyle name="Millares 10 2 3 2 3" xfId="1647"/>
    <cellStyle name="Millares 10 2 3 3" xfId="1148"/>
    <cellStyle name="Millares 10 2 3 3 2" xfId="1648"/>
    <cellStyle name="Millares 10 2 3 4" xfId="1649"/>
    <cellStyle name="Millares 10 2 4" xfId="650"/>
    <cellStyle name="Millares 10 2 4 2" xfId="1149"/>
    <cellStyle name="Millares 10 2 4 2 2" xfId="1650"/>
    <cellStyle name="Millares 10 2 4 3" xfId="1651"/>
    <cellStyle name="Millares 10 2 5" xfId="651"/>
    <cellStyle name="Millares 10 2 5 2" xfId="2612"/>
    <cellStyle name="Millares 10 2 6" xfId="1150"/>
    <cellStyle name="Millares 10 2 7" xfId="2492"/>
    <cellStyle name="Millares 10 2 8" xfId="2611"/>
    <cellStyle name="Millares 10 3" xfId="652"/>
    <cellStyle name="Millares 10 3 2" xfId="1652"/>
    <cellStyle name="Millares 10 4" xfId="2489"/>
    <cellStyle name="Millares 11" xfId="653"/>
    <cellStyle name="Millares 11 10" xfId="1653"/>
    <cellStyle name="Millares 11 2" xfId="654"/>
    <cellStyle name="Millares 11 2 2" xfId="1654"/>
    <cellStyle name="Millares 11 2 3" xfId="2597"/>
    <cellStyle name="Millares 11 3" xfId="655"/>
    <cellStyle name="Millares 11 3 2" xfId="1655"/>
    <cellStyle name="Millares 11 4" xfId="656"/>
    <cellStyle name="Millares 11 4 2" xfId="1656"/>
    <cellStyle name="Millares 11 5" xfId="657"/>
    <cellStyle name="Millares 11 5 2" xfId="1657"/>
    <cellStyle name="Millares 11 6" xfId="658"/>
    <cellStyle name="Millares 11 6 2" xfId="1658"/>
    <cellStyle name="Millares 11 7" xfId="659"/>
    <cellStyle name="Millares 11 7 2" xfId="1659"/>
    <cellStyle name="Millares 11 8" xfId="660"/>
    <cellStyle name="Millares 11 8 2" xfId="1660"/>
    <cellStyle name="Millares 11 9" xfId="661"/>
    <cellStyle name="Millares 11 9 2" xfId="1661"/>
    <cellStyle name="Millares 12" xfId="662"/>
    <cellStyle name="Millares 12 2" xfId="1013"/>
    <cellStyle name="Millares 12 3" xfId="1151"/>
    <cellStyle name="Millares 13" xfId="663"/>
    <cellStyle name="Millares 13 10" xfId="1014"/>
    <cellStyle name="Millares 13 10 2" xfId="1152"/>
    <cellStyle name="Millares 13 11" xfId="1153"/>
    <cellStyle name="Millares 13 11 2" xfId="1662"/>
    <cellStyle name="Millares 13 12" xfId="664"/>
    <cellStyle name="Millares 13 12 2" xfId="1663"/>
    <cellStyle name="Millares 13 13" xfId="665"/>
    <cellStyle name="Millares 13 13 2" xfId="1664"/>
    <cellStyle name="Millares 13 14" xfId="1154"/>
    <cellStyle name="Millares 13 14 2" xfId="1665"/>
    <cellStyle name="Millares 13 15" xfId="1155"/>
    <cellStyle name="Millares 13 15 2" xfId="1666"/>
    <cellStyle name="Millares 13 16" xfId="1156"/>
    <cellStyle name="Millares 13 16 2" xfId="1667"/>
    <cellStyle name="Millares 13 17" xfId="1668"/>
    <cellStyle name="Millares 13 2" xfId="666"/>
    <cellStyle name="Millares 13 2 2" xfId="667"/>
    <cellStyle name="Millares 13 2 2 2" xfId="668"/>
    <cellStyle name="Millares 13 2 2 2 2" xfId="1157"/>
    <cellStyle name="Millares 13 2 2 2 2 2" xfId="1669"/>
    <cellStyle name="Millares 13 2 2 2 3" xfId="1670"/>
    <cellStyle name="Millares 13 2 2 3" xfId="1158"/>
    <cellStyle name="Millares 13 2 2 3 2" xfId="1671"/>
    <cellStyle name="Millares 13 2 2 4" xfId="1672"/>
    <cellStyle name="Millares 13 2 3" xfId="669"/>
    <cellStyle name="Millares 13 2 3 2" xfId="1159"/>
    <cellStyle name="Millares 13 2 3 2 2" xfId="1673"/>
    <cellStyle name="Millares 13 2 3 3" xfId="1674"/>
    <cellStyle name="Millares 13 2 4" xfId="1160"/>
    <cellStyle name="Millares 13 2 4 2" xfId="1675"/>
    <cellStyle name="Millares 13 2 5" xfId="1676"/>
    <cellStyle name="Millares 13 3" xfId="670"/>
    <cellStyle name="Millares 13 3 2" xfId="671"/>
    <cellStyle name="Millares 13 3 2 2" xfId="1161"/>
    <cellStyle name="Millares 13 3 2 2 2" xfId="1677"/>
    <cellStyle name="Millares 13 3 2 3" xfId="1678"/>
    <cellStyle name="Millares 13 3 3" xfId="1162"/>
    <cellStyle name="Millares 13 3 3 2" xfId="1679"/>
    <cellStyle name="Millares 13 3 4" xfId="1680"/>
    <cellStyle name="Millares 13 4" xfId="672"/>
    <cellStyle name="Millares 13 4 2" xfId="1163"/>
    <cellStyle name="Millares 13 4 2 2" xfId="1681"/>
    <cellStyle name="Millares 13 4 3" xfId="1682"/>
    <cellStyle name="Millares 13 5" xfId="673"/>
    <cellStyle name="Millares 13 5 2" xfId="1683"/>
    <cellStyle name="Millares 13 6" xfId="674"/>
    <cellStyle name="Millares 13 6 2" xfId="1684"/>
    <cellStyle name="Millares 13 7" xfId="675"/>
    <cellStyle name="Millares 13 7 2" xfId="1685"/>
    <cellStyle name="Millares 13 8" xfId="676"/>
    <cellStyle name="Millares 13 8 2" xfId="1686"/>
    <cellStyle name="Millares 13 9" xfId="677"/>
    <cellStyle name="Millares 13 9 2" xfId="1164"/>
    <cellStyle name="Millares 13 9 2 2" xfId="1687"/>
    <cellStyle name="Millares 13 9 3" xfId="1688"/>
    <cellStyle name="Millares 14" xfId="678"/>
    <cellStyle name="Millares 14 2" xfId="1015"/>
    <cellStyle name="Millares 14 2 2" xfId="1167"/>
    <cellStyle name="Millares 14 2 2 2" xfId="1168"/>
    <cellStyle name="Millares 14 2 2 2 2" xfId="1169"/>
    <cellStyle name="Millares 14 2 2 2 2 2" xfId="1170"/>
    <cellStyle name="Millares 14 2 2 2 2 2 2" xfId="1689"/>
    <cellStyle name="Millares 14 2 2 2 2 3" xfId="1690"/>
    <cellStyle name="Millares 14 2 2 2 3" xfId="1691"/>
    <cellStyle name="Millares 14 2 2 3" xfId="1692"/>
    <cellStyle name="Millares 14 2 3" xfId="1166"/>
    <cellStyle name="Millares 14 3" xfId="1079"/>
    <cellStyle name="Millares 14 4" xfId="1165"/>
    <cellStyle name="Millares 15" xfId="295"/>
    <cellStyle name="Millares 15 2" xfId="1171"/>
    <cellStyle name="Millares 16" xfId="679"/>
    <cellStyle name="Millares 16 2" xfId="1016"/>
    <cellStyle name="Millares 16 2 2" xfId="1693"/>
    <cellStyle name="Millares 16 3" xfId="1172"/>
    <cellStyle name="Millares 17" xfId="1017"/>
    <cellStyle name="Millares 17 2" xfId="1174"/>
    <cellStyle name="Millares 17 2 2" xfId="1694"/>
    <cellStyle name="Millares 17 3" xfId="1173"/>
    <cellStyle name="Millares 18" xfId="1060"/>
    <cellStyle name="Millares 18 2" xfId="1067"/>
    <cellStyle name="Millares 18 3" xfId="1175"/>
    <cellStyle name="Millares 19" xfId="1076"/>
    <cellStyle name="Millares 19 2" xfId="1082"/>
    <cellStyle name="Millares 19 2 2" xfId="1695"/>
    <cellStyle name="Millares 19 3" xfId="1176"/>
    <cellStyle name="Millares 2" xfId="296"/>
    <cellStyle name="Millares 2 10" xfId="680"/>
    <cellStyle name="Millares 2 11" xfId="1090"/>
    <cellStyle name="Millares 2 2" xfId="297"/>
    <cellStyle name="Millares 2 2 2" xfId="681"/>
    <cellStyle name="Millares 2 2 2 2" xfId="1177"/>
    <cellStyle name="Millares 2 2 3" xfId="682"/>
    <cellStyle name="Millares 2 2 3 2" xfId="1696"/>
    <cellStyle name="Millares 2 2 4" xfId="2598"/>
    <cellStyle name="Millares 2 3" xfId="298"/>
    <cellStyle name="Millares 2 3 2" xfId="683"/>
    <cellStyle name="Millares 2 4" xfId="299"/>
    <cellStyle name="Millares 2 4 2" xfId="300"/>
    <cellStyle name="Millares 2 4 2 2" xfId="1697"/>
    <cellStyle name="Millares 2 5" xfId="301"/>
    <cellStyle name="Millares 2 5 2" xfId="1178"/>
    <cellStyle name="Millares 2 6" xfId="302"/>
    <cellStyle name="Millares 2 6 2" xfId="1179"/>
    <cellStyle name="Millares 2 7" xfId="303"/>
    <cellStyle name="Millares 2 7 2" xfId="2587"/>
    <cellStyle name="Millares 2 8" xfId="304"/>
    <cellStyle name="Millares 2 9" xfId="305"/>
    <cellStyle name="Millares 20" xfId="1085"/>
    <cellStyle name="Millares 21" xfId="1096"/>
    <cellStyle name="Millares 21 2" xfId="2473"/>
    <cellStyle name="Millares 21 3" xfId="2644"/>
    <cellStyle name="Millares 22" xfId="2474"/>
    <cellStyle name="Millares 23" xfId="2477"/>
    <cellStyle name="Millares 23 2" xfId="2586"/>
    <cellStyle name="Millares 24" xfId="2485"/>
    <cellStyle name="Millares 25" xfId="2545"/>
    <cellStyle name="Millares 25 2" xfId="2556"/>
    <cellStyle name="Millares 25 3" xfId="2649"/>
    <cellStyle name="Millares 26" xfId="2550"/>
    <cellStyle name="Millares 26 2" xfId="2560"/>
    <cellStyle name="Millares 26 3" xfId="2652"/>
    <cellStyle name="Millares 27" xfId="2566"/>
    <cellStyle name="Millares 28" xfId="2568"/>
    <cellStyle name="Millares 29" xfId="2571"/>
    <cellStyle name="Millares 3" xfId="306"/>
    <cellStyle name="Millares 3 10" xfId="1180"/>
    <cellStyle name="Millares 3 10 2" xfId="1698"/>
    <cellStyle name="Millares 3 11" xfId="1181"/>
    <cellStyle name="Millares 3 11 2" xfId="1699"/>
    <cellStyle name="Millares 3 12" xfId="1182"/>
    <cellStyle name="Millares 3 12 2" xfId="1700"/>
    <cellStyle name="Millares 3 13" xfId="1183"/>
    <cellStyle name="Millares 3 13 2" xfId="1701"/>
    <cellStyle name="Millares 3 14" xfId="1184"/>
    <cellStyle name="Millares 3 14 2" xfId="1702"/>
    <cellStyle name="Millares 3 15" xfId="1185"/>
    <cellStyle name="Millares 3 15 2" xfId="1703"/>
    <cellStyle name="Millares 3 16" xfId="1186"/>
    <cellStyle name="Millares 3 16 2" xfId="1704"/>
    <cellStyle name="Millares 3 17" xfId="1705"/>
    <cellStyle name="Millares 3 18" xfId="2599"/>
    <cellStyle name="Millares 3 2" xfId="684"/>
    <cellStyle name="Millares 3 2 2" xfId="1706"/>
    <cellStyle name="Millares 3 3" xfId="685"/>
    <cellStyle name="Millares 3 3 2" xfId="1707"/>
    <cellStyle name="Millares 3 4" xfId="686"/>
    <cellStyle name="Millares 3 4 2" xfId="1708"/>
    <cellStyle name="Millares 3 5" xfId="687"/>
    <cellStyle name="Millares 3 5 2" xfId="1709"/>
    <cellStyle name="Millares 3 6" xfId="688"/>
    <cellStyle name="Millares 3 6 2" xfId="1710"/>
    <cellStyle name="Millares 3 7" xfId="689"/>
    <cellStyle name="Millares 3 7 2" xfId="1711"/>
    <cellStyle name="Millares 3 8" xfId="690"/>
    <cellStyle name="Millares 3 8 2" xfId="1712"/>
    <cellStyle name="Millares 3 9" xfId="1187"/>
    <cellStyle name="Millares 3 9 2" xfId="1713"/>
    <cellStyle name="Millares 30" xfId="2572"/>
    <cellStyle name="Millares 31" xfId="2573"/>
    <cellStyle name="Millares 32" xfId="2577"/>
    <cellStyle name="Millares 33" xfId="2588"/>
    <cellStyle name="Millares 34" xfId="2593"/>
    <cellStyle name="Millares 34 2" xfId="2656"/>
    <cellStyle name="Millares 4" xfId="307"/>
    <cellStyle name="Millares 4 2" xfId="691"/>
    <cellStyle name="Millares 4 2 2" xfId="1714"/>
    <cellStyle name="Millares 4 3" xfId="1715"/>
    <cellStyle name="Millares 5" xfId="308"/>
    <cellStyle name="Millares 5 2" xfId="309"/>
    <cellStyle name="Millares 5 2 2" xfId="1188"/>
    <cellStyle name="Millares 6" xfId="310"/>
    <cellStyle name="Millares 6 2" xfId="554"/>
    <cellStyle name="Millares 6 2 2" xfId="1189"/>
    <cellStyle name="Millares 6 3" xfId="692"/>
    <cellStyle name="Millares 6 3 2" xfId="1716"/>
    <cellStyle name="Millares 6 4" xfId="693"/>
    <cellStyle name="Millares 6 4 2" xfId="1717"/>
    <cellStyle name="Millares 6 5" xfId="694"/>
    <cellStyle name="Millares 6 5 2" xfId="1718"/>
    <cellStyle name="Millares 6 6" xfId="695"/>
    <cellStyle name="Millares 6 6 2" xfId="1719"/>
    <cellStyle name="Millares 6 7" xfId="696"/>
    <cellStyle name="Millares 6 7 2" xfId="1720"/>
    <cellStyle name="Millares 6 8" xfId="1721"/>
    <cellStyle name="Millares 7" xfId="311"/>
    <cellStyle name="Millares 7 2" xfId="312"/>
    <cellStyle name="Millares 7 2 2" xfId="697"/>
    <cellStyle name="Millares 7 2 2 2" xfId="1722"/>
    <cellStyle name="Millares 7 2 3" xfId="1723"/>
    <cellStyle name="Millares 7 3" xfId="698"/>
    <cellStyle name="Millares 7 3 2" xfId="1724"/>
    <cellStyle name="Millares 7 4" xfId="699"/>
    <cellStyle name="Millares 7 4 2" xfId="1725"/>
    <cellStyle name="Millares 7 5" xfId="700"/>
    <cellStyle name="Millares 7 5 2" xfId="1726"/>
    <cellStyle name="Millares 7 6" xfId="701"/>
    <cellStyle name="Millares 7 6 2" xfId="1727"/>
    <cellStyle name="Millares 7 7" xfId="702"/>
    <cellStyle name="Millares 7 7 2" xfId="1728"/>
    <cellStyle name="Millares 7 8" xfId="703"/>
    <cellStyle name="Millares 7 8 2" xfId="1729"/>
    <cellStyle name="Millares 7 9" xfId="1190"/>
    <cellStyle name="Millares 7 9 2" xfId="2614"/>
    <cellStyle name="Millares 8" xfId="313"/>
    <cellStyle name="Millares 8 2" xfId="704"/>
    <cellStyle name="Millares 8 2 2" xfId="1730"/>
    <cellStyle name="Millares 8 3" xfId="1191"/>
    <cellStyle name="Millares 9" xfId="597"/>
    <cellStyle name="Millares 9 2" xfId="705"/>
    <cellStyle name="Millares 9 2 2" xfId="706"/>
    <cellStyle name="Moneda 10" xfId="1731"/>
    <cellStyle name="Moneda 11" xfId="2590"/>
    <cellStyle name="Moneda 2" xfId="314"/>
    <cellStyle name="Moneda 2 2" xfId="552"/>
    <cellStyle name="Moneda 2 3" xfId="1192"/>
    <cellStyle name="Moneda 2 4" xfId="2600"/>
    <cellStyle name="Moneda 3" xfId="1193"/>
    <cellStyle name="Moneda 3 2" xfId="1732"/>
    <cellStyle name="Moneda 3 3" xfId="2479"/>
    <cellStyle name="Moneda 4" xfId="1194"/>
    <cellStyle name="Moneda 4 2" xfId="1733"/>
    <cellStyle name="Moneda 4 3" xfId="2481"/>
    <cellStyle name="Moneda 5" xfId="1195"/>
    <cellStyle name="Moneda 5 2" xfId="1734"/>
    <cellStyle name="Moneda 5 3" xfId="2482"/>
    <cellStyle name="Moneda 6" xfId="1196"/>
    <cellStyle name="Moneda 6 2" xfId="1735"/>
    <cellStyle name="Moneda 7" xfId="1197"/>
    <cellStyle name="Moneda 7 2" xfId="1736"/>
    <cellStyle name="Moneda 8" xfId="1198"/>
    <cellStyle name="Moneda 8 2" xfId="1737"/>
    <cellStyle name="Moneda 9" xfId="1199"/>
    <cellStyle name="Moneda 9 2" xfId="1738"/>
    <cellStyle name="Neutral" xfId="1106" builtinId="28" customBuiltin="1"/>
    <cellStyle name="Neutral 2" xfId="315"/>
    <cellStyle name="Neutral 2 2" xfId="316"/>
    <cellStyle name="Normal" xfId="0" builtinId="0"/>
    <cellStyle name="Normal 10" xfId="317"/>
    <cellStyle name="Normal 10 2" xfId="318"/>
    <cellStyle name="Normal 10 2 2" xfId="319"/>
    <cellStyle name="Normal 10 2 2 2" xfId="570"/>
    <cellStyle name="Normal 10 2 2 2 2" xfId="1018"/>
    <cellStyle name="Normal 10 2 2 2 2 2" xfId="1203"/>
    <cellStyle name="Normal 10 2 2 2 3" xfId="1202"/>
    <cellStyle name="Normal 10 2 2 3" xfId="1204"/>
    <cellStyle name="Normal 10 2 2 3 2" xfId="1739"/>
    <cellStyle name="Normal 10 2 2 4" xfId="1201"/>
    <cellStyle name="Normal 10 2 3" xfId="601"/>
    <cellStyle name="Normal 10 2 3 2" xfId="1206"/>
    <cellStyle name="Normal 10 2 3 2 2" xfId="1740"/>
    <cellStyle name="Normal 10 2 3 3" xfId="1205"/>
    <cellStyle name="Normal 10 2 4" xfId="1207"/>
    <cellStyle name="Normal 10 2 4 2" xfId="1741"/>
    <cellStyle name="Normal 10 2 5" xfId="1200"/>
    <cellStyle name="Normal 10 3" xfId="320"/>
    <cellStyle name="Normal 10 3 2" xfId="321"/>
    <cellStyle name="Normal 10 3 2 2" xfId="1210"/>
    <cellStyle name="Normal 10 3 2 2 2" xfId="1742"/>
    <cellStyle name="Normal 10 3 2 3" xfId="1209"/>
    <cellStyle name="Normal 10 3 3" xfId="1211"/>
    <cellStyle name="Normal 10 3 3 2" xfId="1743"/>
    <cellStyle name="Normal 10 3 4" xfId="1208"/>
    <cellStyle name="Normal 10 4" xfId="322"/>
    <cellStyle name="Normal 10 4 2" xfId="1213"/>
    <cellStyle name="Normal 10 4 2 2" xfId="1744"/>
    <cellStyle name="Normal 10 4 3" xfId="1212"/>
    <cellStyle name="Normal 10 5" xfId="707"/>
    <cellStyle name="Normal 10 5 2" xfId="1745"/>
    <cellStyle name="Normal 10 6" xfId="1214"/>
    <cellStyle name="Normal 10 6 2" xfId="1137"/>
    <cellStyle name="Normal 10 6 2 2" xfId="1215"/>
    <cellStyle name="Normal 10 6 2 2 2" xfId="1746"/>
    <cellStyle name="Normal 10 6 2 2 3" xfId="2495"/>
    <cellStyle name="Normal 10 6 2 3" xfId="1216"/>
    <cellStyle name="Normal 10 6 2 3 2" xfId="1747"/>
    <cellStyle name="Normal 10 6 2 4" xfId="1748"/>
    <cellStyle name="Normal 10 6 2 5" xfId="2496"/>
    <cellStyle name="Normal 10 6 3" xfId="1749"/>
    <cellStyle name="Normal 10 7" xfId="1217"/>
    <cellStyle name="Normal 10 7 2" xfId="1218"/>
    <cellStyle name="Normal 10 7 2 2" xfId="1750"/>
    <cellStyle name="Normal 10 7 3" xfId="1751"/>
    <cellStyle name="Normal 10 8" xfId="1752"/>
    <cellStyle name="Normal 10 9" xfId="2491"/>
    <cellStyle name="Normal 100" xfId="708"/>
    <cellStyle name="Normal 101" xfId="709"/>
    <cellStyle name="Normal 101 2" xfId="1019"/>
    <cellStyle name="Normal 102" xfId="710"/>
    <cellStyle name="Normal 102 2" xfId="1020"/>
    <cellStyle name="Normal 103" xfId="711"/>
    <cellStyle name="Normal 103 2" xfId="1021"/>
    <cellStyle name="Normal 104" xfId="712"/>
    <cellStyle name="Normal 104 2" xfId="1022"/>
    <cellStyle name="Normal 105" xfId="713"/>
    <cellStyle name="Normal 106" xfId="714"/>
    <cellStyle name="Normal 107" xfId="715"/>
    <cellStyle name="Normal 107 2" xfId="1023"/>
    <cellStyle name="Normal 108" xfId="1024"/>
    <cellStyle name="Normal 109" xfId="1025"/>
    <cellStyle name="Normal 11" xfId="323"/>
    <cellStyle name="Normal 11 2" xfId="324"/>
    <cellStyle name="Normal 11 2 2" xfId="325"/>
    <cellStyle name="Normal 11 2 2 2" xfId="716"/>
    <cellStyle name="Normal 11 2 2 2 2" xfId="717"/>
    <cellStyle name="Normal 11 2 2 2 2 2" xfId="1219"/>
    <cellStyle name="Normal 11 2 2 2 2 2 2" xfId="1753"/>
    <cellStyle name="Normal 11 2 2 2 2 3" xfId="1754"/>
    <cellStyle name="Normal 11 2 2 2 3" xfId="1220"/>
    <cellStyle name="Normal 11 2 2 2 3 2" xfId="1755"/>
    <cellStyle name="Normal 11 2 2 2 4" xfId="1756"/>
    <cellStyle name="Normal 11 2 2 3" xfId="718"/>
    <cellStyle name="Normal 11 2 2 3 2" xfId="1221"/>
    <cellStyle name="Normal 11 2 2 3 2 2" xfId="1757"/>
    <cellStyle name="Normal 11 2 2 3 3" xfId="1758"/>
    <cellStyle name="Normal 11 2 2 4" xfId="1222"/>
    <cellStyle name="Normal 11 2 2 4 2" xfId="1759"/>
    <cellStyle name="Normal 11 2 2 5" xfId="1760"/>
    <cellStyle name="Normal 11 2 3" xfId="719"/>
    <cellStyle name="Normal 11 2 3 2" xfId="720"/>
    <cellStyle name="Normal 11 2 3 2 2" xfId="1223"/>
    <cellStyle name="Normal 11 2 3 2 2 2" xfId="1761"/>
    <cellStyle name="Normal 11 2 3 2 3" xfId="1762"/>
    <cellStyle name="Normal 11 2 3 3" xfId="1224"/>
    <cellStyle name="Normal 11 2 3 3 2" xfId="1763"/>
    <cellStyle name="Normal 11 2 3 4" xfId="1764"/>
    <cellStyle name="Normal 11 2 4" xfId="721"/>
    <cellStyle name="Normal 11 2 4 2" xfId="1225"/>
    <cellStyle name="Normal 11 2 4 2 2" xfId="1765"/>
    <cellStyle name="Normal 11 2 4 3" xfId="1766"/>
    <cellStyle name="Normal 11 2 5" xfId="1226"/>
    <cellStyle name="Normal 11 2 5 2" xfId="1767"/>
    <cellStyle name="Normal 11 2 6" xfId="1768"/>
    <cellStyle name="Normal 11 3" xfId="326"/>
    <cellStyle name="Normal 11 3 2" xfId="722"/>
    <cellStyle name="Normal 11 3 2 2" xfId="723"/>
    <cellStyle name="Normal 11 3 2 2 2" xfId="724"/>
    <cellStyle name="Normal 11 3 2 2 2 2" xfId="1227"/>
    <cellStyle name="Normal 11 3 2 2 2 2 2" xfId="1769"/>
    <cellStyle name="Normal 11 3 2 2 2 3" xfId="1770"/>
    <cellStyle name="Normal 11 3 2 2 3" xfId="1228"/>
    <cellStyle name="Normal 11 3 2 2 3 2" xfId="1771"/>
    <cellStyle name="Normal 11 3 2 2 4" xfId="1772"/>
    <cellStyle name="Normal 11 3 2 3" xfId="725"/>
    <cellStyle name="Normal 11 3 2 3 2" xfId="1229"/>
    <cellStyle name="Normal 11 3 2 3 2 2" xfId="1773"/>
    <cellStyle name="Normal 11 3 2 3 3" xfId="1774"/>
    <cellStyle name="Normal 11 3 2 4" xfId="1230"/>
    <cellStyle name="Normal 11 3 2 4 2" xfId="1775"/>
    <cellStyle name="Normal 11 3 2 5" xfId="1776"/>
    <cellStyle name="Normal 11 3 3" xfId="726"/>
    <cellStyle name="Normal 11 3 3 2" xfId="727"/>
    <cellStyle name="Normal 11 3 3 2 2" xfId="1231"/>
    <cellStyle name="Normal 11 3 3 2 2 2" xfId="1777"/>
    <cellStyle name="Normal 11 3 3 2 3" xfId="1778"/>
    <cellStyle name="Normal 11 3 3 3" xfId="1232"/>
    <cellStyle name="Normal 11 3 3 3 2" xfId="1779"/>
    <cellStyle name="Normal 11 3 3 4" xfId="1780"/>
    <cellStyle name="Normal 11 3 4" xfId="728"/>
    <cellStyle name="Normal 11 3 4 2" xfId="1233"/>
    <cellStyle name="Normal 11 3 4 2 2" xfId="1781"/>
    <cellStyle name="Normal 11 3 4 3" xfId="1782"/>
    <cellStyle name="Normal 11 3 5" xfId="1234"/>
    <cellStyle name="Normal 11 3 5 2" xfId="1783"/>
    <cellStyle name="Normal 11 3 6" xfId="1784"/>
    <cellStyle name="Normal 11 4" xfId="729"/>
    <cellStyle name="Normal 11 4 2" xfId="730"/>
    <cellStyle name="Normal 11 4 2 2" xfId="731"/>
    <cellStyle name="Normal 11 4 2 2 2" xfId="1235"/>
    <cellStyle name="Normal 11 4 2 2 2 2" xfId="1785"/>
    <cellStyle name="Normal 11 4 2 2 3" xfId="1786"/>
    <cellStyle name="Normal 11 4 2 3" xfId="1236"/>
    <cellStyle name="Normal 11 4 2 3 2" xfId="1787"/>
    <cellStyle name="Normal 11 4 2 4" xfId="1788"/>
    <cellStyle name="Normal 11 4 3" xfId="732"/>
    <cellStyle name="Normal 11 4 3 2" xfId="1237"/>
    <cellStyle name="Normal 11 4 3 2 2" xfId="1789"/>
    <cellStyle name="Normal 11 4 3 3" xfId="1790"/>
    <cellStyle name="Normal 11 4 4" xfId="1238"/>
    <cellStyle name="Normal 11 4 4 2" xfId="1791"/>
    <cellStyle name="Normal 11 4 5" xfId="1792"/>
    <cellStyle name="Normal 11 5" xfId="733"/>
    <cellStyle name="Normal 11 5 2" xfId="734"/>
    <cellStyle name="Normal 11 5 2 2" xfId="1239"/>
    <cellStyle name="Normal 11 5 2 2 2" xfId="1793"/>
    <cellStyle name="Normal 11 5 2 3" xfId="1794"/>
    <cellStyle name="Normal 11 5 3" xfId="1240"/>
    <cellStyle name="Normal 11 5 3 2" xfId="1795"/>
    <cellStyle name="Normal 11 5 4" xfId="1796"/>
    <cellStyle name="Normal 11 6" xfId="735"/>
    <cellStyle name="Normal 11 6 2" xfId="1241"/>
    <cellStyle name="Normal 11 6 2 2" xfId="1797"/>
    <cellStyle name="Normal 11 6 3" xfId="1798"/>
    <cellStyle name="Normal 11 7" xfId="1242"/>
    <cellStyle name="Normal 11 7 2" xfId="1799"/>
    <cellStyle name="Normal 11 8" xfId="1800"/>
    <cellStyle name="Normal 11 9" xfId="2613"/>
    <cellStyle name="Normal 110" xfId="1026"/>
    <cellStyle name="Normal 111" xfId="1027"/>
    <cellStyle name="Normal 112" xfId="1028"/>
    <cellStyle name="Normal 112 2" xfId="1069"/>
    <cellStyle name="Normal 113" xfId="1029"/>
    <cellStyle name="Normal 113 2" xfId="1073"/>
    <cellStyle name="Normal 114" xfId="1059"/>
    <cellStyle name="Normal 114 2" xfId="1071"/>
    <cellStyle name="Normal 114 3" xfId="1084"/>
    <cellStyle name="Normal 115" xfId="1064"/>
    <cellStyle name="Normal 115 2" xfId="1086"/>
    <cellStyle name="Normal 115 3" xfId="2563"/>
    <cellStyle name="Normal 116" xfId="1065"/>
    <cellStyle name="Normal 116 2" xfId="1099"/>
    <cellStyle name="Normal 116 3" xfId="2637"/>
    <cellStyle name="Normal 117" xfId="1070"/>
    <cellStyle name="Normal 117 2" xfId="1078"/>
    <cellStyle name="Normal 117 3" xfId="2471"/>
    <cellStyle name="Normal 118" xfId="1072"/>
    <cellStyle name="Normal 118 2" xfId="2467"/>
    <cellStyle name="Normal 118 3" xfId="2638"/>
    <cellStyle name="Normal 119" xfId="1074"/>
    <cellStyle name="Normal 119 2" xfId="2472"/>
    <cellStyle name="Normal 119 3" xfId="2639"/>
    <cellStyle name="Normal 12" xfId="327"/>
    <cellStyle name="Normal 12 2" xfId="328"/>
    <cellStyle name="Normal 12 2 2" xfId="329"/>
    <cellStyle name="Normal 12 2 2 2" xfId="736"/>
    <cellStyle name="Normal 12 2 2 2 2" xfId="1243"/>
    <cellStyle name="Normal 12 2 2 2 2 2" xfId="1801"/>
    <cellStyle name="Normal 12 2 2 2 3" xfId="1802"/>
    <cellStyle name="Normal 12 2 2 3" xfId="1244"/>
    <cellStyle name="Normal 12 2 2 3 2" xfId="1803"/>
    <cellStyle name="Normal 12 2 2 4" xfId="1804"/>
    <cellStyle name="Normal 12 2 3" xfId="737"/>
    <cellStyle name="Normal 12 2 3 2" xfId="1245"/>
    <cellStyle name="Normal 12 2 3 2 2" xfId="1805"/>
    <cellStyle name="Normal 12 2 3 3" xfId="1806"/>
    <cellStyle name="Normal 12 2 4" xfId="1246"/>
    <cellStyle name="Normal 12 2 4 2" xfId="1807"/>
    <cellStyle name="Normal 12 2 5" xfId="1808"/>
    <cellStyle name="Normal 12 3" xfId="330"/>
    <cellStyle name="Normal 12 3 2" xfId="738"/>
    <cellStyle name="Normal 12 3 2 2" xfId="1247"/>
    <cellStyle name="Normal 12 3 2 2 2" xfId="1809"/>
    <cellStyle name="Normal 12 3 2 3" xfId="1810"/>
    <cellStyle name="Normal 12 3 3" xfId="1248"/>
    <cellStyle name="Normal 12 3 3 2" xfId="1811"/>
    <cellStyle name="Normal 12 3 4" xfId="1812"/>
    <cellStyle name="Normal 12 4" xfId="739"/>
    <cellStyle name="Normal 12 4 2" xfId="1249"/>
    <cellStyle name="Normal 12 4 2 2" xfId="1813"/>
    <cellStyle name="Normal 12 4 3" xfId="1814"/>
    <cellStyle name="Normal 12 5" xfId="1250"/>
    <cellStyle name="Normal 12 5 2" xfId="1815"/>
    <cellStyle name="Normal 12 6" xfId="1816"/>
    <cellStyle name="Normal 120" xfId="1075"/>
    <cellStyle name="Normal 120 2" xfId="2475"/>
    <cellStyle name="Normal 120 3" xfId="2640"/>
    <cellStyle name="Normal 121" xfId="1081"/>
    <cellStyle name="Normal 121 2" xfId="2480"/>
    <cellStyle name="Normal 121 3" xfId="2641"/>
    <cellStyle name="Normal 122" xfId="1088"/>
    <cellStyle name="Normal 123" xfId="1091"/>
    <cellStyle name="Normal 123 2" xfId="2466"/>
    <cellStyle name="Normal 124" xfId="1092"/>
    <cellStyle name="Normal 125" xfId="1093"/>
    <cellStyle name="Normal 125 2" xfId="2483"/>
    <cellStyle name="Normal 126" xfId="1094"/>
    <cellStyle name="Normal 126 2" xfId="2487"/>
    <cellStyle name="Normal 126 3" xfId="2642"/>
    <cellStyle name="Normal 127" xfId="1095"/>
    <cellStyle name="Normal 127 2" xfId="2554"/>
    <cellStyle name="Normal 127 3" xfId="2643"/>
    <cellStyle name="Normal 128" xfId="1098"/>
    <cellStyle name="Normal 128 2" xfId="2555"/>
    <cellStyle name="Normal 128 3" xfId="2645"/>
    <cellStyle name="Normal 129" xfId="1102"/>
    <cellStyle name="Normal 129 2" xfId="2557"/>
    <cellStyle name="Normal 129 3" xfId="2646"/>
    <cellStyle name="Normal 13" xfId="331"/>
    <cellStyle name="Normal 13 10" xfId="1251"/>
    <cellStyle name="Normal 13 10 2" xfId="1817"/>
    <cellStyle name="Normal 13 11" xfId="1252"/>
    <cellStyle name="Normal 13 11 2" xfId="1818"/>
    <cellStyle name="Normal 13 12" xfId="1253"/>
    <cellStyle name="Normal 13 12 2" xfId="1819"/>
    <cellStyle name="Normal 13 13" xfId="1254"/>
    <cellStyle name="Normal 13 13 2" xfId="1820"/>
    <cellStyle name="Normal 13 14" xfId="1255"/>
    <cellStyle name="Normal 13 14 2" xfId="1821"/>
    <cellStyle name="Normal 13 15" xfId="1256"/>
    <cellStyle name="Normal 13 15 2" xfId="1822"/>
    <cellStyle name="Normal 13 16" xfId="1257"/>
    <cellStyle name="Normal 13 16 2" xfId="1823"/>
    <cellStyle name="Normal 13 2" xfId="332"/>
    <cellStyle name="Normal 13 2 2" xfId="333"/>
    <cellStyle name="Normal 13 2 2 2" xfId="740"/>
    <cellStyle name="Normal 13 2 2 2 2" xfId="1258"/>
    <cellStyle name="Normal 13 2 2 2 2 2" xfId="1824"/>
    <cellStyle name="Normal 13 2 2 2 3" xfId="1825"/>
    <cellStyle name="Normal 13 2 2 3" xfId="1259"/>
    <cellStyle name="Normal 13 2 2 3 2" xfId="1826"/>
    <cellStyle name="Normal 13 2 2 4" xfId="1827"/>
    <cellStyle name="Normal 13 2 3" xfId="741"/>
    <cellStyle name="Normal 13 2 3 2" xfId="1260"/>
    <cellStyle name="Normal 13 2 3 2 2" xfId="1828"/>
    <cellStyle name="Normal 13 2 3 3" xfId="1829"/>
    <cellStyle name="Normal 13 2 4" xfId="742"/>
    <cellStyle name="Normal 13 2 4 2" xfId="1139"/>
    <cellStyle name="Normal 13 2 4 2 2" xfId="1261"/>
    <cellStyle name="Normal 13 2 4 2 2 2" xfId="1830"/>
    <cellStyle name="Normal 13 2 4 2 3" xfId="1262"/>
    <cellStyle name="Normal 13 2 4 2 3 2" xfId="1831"/>
    <cellStyle name="Normal 13 2 4 2 4" xfId="1832"/>
    <cellStyle name="Normal 13 2 4 3" xfId="1263"/>
    <cellStyle name="Normal 13 2 5" xfId="1264"/>
    <cellStyle name="Normal 13 2 5 2" xfId="1265"/>
    <cellStyle name="Normal 13 2 5 3" xfId="1833"/>
    <cellStyle name="Normal 13 3" xfId="334"/>
    <cellStyle name="Normal 13 3 2" xfId="743"/>
    <cellStyle name="Normal 13 3 2 2" xfId="1266"/>
    <cellStyle name="Normal 13 3 2 2 2" xfId="1834"/>
    <cellStyle name="Normal 13 3 2 3" xfId="1835"/>
    <cellStyle name="Normal 13 3 3" xfId="1267"/>
    <cellStyle name="Normal 13 3 3 2" xfId="1836"/>
    <cellStyle name="Normal 13 3 4" xfId="1837"/>
    <cellStyle name="Normal 13 4" xfId="744"/>
    <cellStyle name="Normal 13 4 2" xfId="1268"/>
    <cellStyle name="Normal 13 4 2 2" xfId="1838"/>
    <cellStyle name="Normal 13 4 3" xfId="1839"/>
    <cellStyle name="Normal 13 5" xfId="745"/>
    <cellStyle name="Normal 13 5 2" xfId="1840"/>
    <cellStyle name="Normal 13 6" xfId="746"/>
    <cellStyle name="Normal 13 6 2" xfId="1841"/>
    <cellStyle name="Normal 13 7" xfId="747"/>
    <cellStyle name="Normal 13 7 2" xfId="1842"/>
    <cellStyle name="Normal 13 8" xfId="748"/>
    <cellStyle name="Normal 13 8 2" xfId="1843"/>
    <cellStyle name="Normal 13 9" xfId="1269"/>
    <cellStyle name="Normal 13 9 2" xfId="1844"/>
    <cellStyle name="Normal 130" xfId="1135"/>
    <cellStyle name="Normal 130 2" xfId="2558"/>
    <cellStyle name="Normal 131" xfId="2465"/>
    <cellStyle name="Normal 132" xfId="2468"/>
    <cellStyle name="Normal 132 2" xfId="2470"/>
    <cellStyle name="Normal 133" xfId="2543"/>
    <cellStyle name="Normal 133 2" xfId="2561"/>
    <cellStyle name="Normal 133 3" xfId="2647"/>
    <cellStyle name="Normal 134" xfId="2544"/>
    <cellStyle name="Normal 134 2" xfId="2562"/>
    <cellStyle name="Normal 134 3" xfId="2648"/>
    <cellStyle name="Normal 135" xfId="2547"/>
    <cellStyle name="Normal 135 2" xfId="2564"/>
    <cellStyle name="Normal 135 2 2" xfId="2581"/>
    <cellStyle name="Normal 136" xfId="2549"/>
    <cellStyle name="Normal 136 2" xfId="2567"/>
    <cellStyle name="Normal 136 3" xfId="2651"/>
    <cellStyle name="Normal 137" xfId="2569"/>
    <cellStyle name="Normal 138" xfId="2570"/>
    <cellStyle name="Normal 139" xfId="2575"/>
    <cellStyle name="Normal 14" xfId="335"/>
    <cellStyle name="Normal 14 2" xfId="336"/>
    <cellStyle name="Normal 14 2 2" xfId="337"/>
    <cellStyle name="Normal 14 2 2 2" xfId="749"/>
    <cellStyle name="Normal 14 2 2 2 2" xfId="1270"/>
    <cellStyle name="Normal 14 2 2 2 2 2" xfId="1845"/>
    <cellStyle name="Normal 14 2 2 2 3" xfId="1846"/>
    <cellStyle name="Normal 14 2 2 3" xfId="1271"/>
    <cellStyle name="Normal 14 2 2 3 2" xfId="1847"/>
    <cellStyle name="Normal 14 2 2 4" xfId="1848"/>
    <cellStyle name="Normal 14 2 3" xfId="750"/>
    <cellStyle name="Normal 14 2 3 2" xfId="1272"/>
    <cellStyle name="Normal 14 2 3 2 2" xfId="1849"/>
    <cellStyle name="Normal 14 2 3 3" xfId="1850"/>
    <cellStyle name="Normal 14 2 4" xfId="1273"/>
    <cellStyle name="Normal 14 2 4 2" xfId="1851"/>
    <cellStyle name="Normal 14 2 5" xfId="1852"/>
    <cellStyle name="Normal 14 3" xfId="338"/>
    <cellStyle name="Normal 14 3 2" xfId="751"/>
    <cellStyle name="Normal 14 3 2 2" xfId="1274"/>
    <cellStyle name="Normal 14 3 2 2 2" xfId="1853"/>
    <cellStyle name="Normal 14 3 2 3" xfId="1854"/>
    <cellStyle name="Normal 14 3 3" xfId="1275"/>
    <cellStyle name="Normal 14 3 3 2" xfId="1855"/>
    <cellStyle name="Normal 14 3 4" xfId="1856"/>
    <cellStyle name="Normal 14 4" xfId="752"/>
    <cellStyle name="Normal 14 4 2" xfId="1276"/>
    <cellStyle name="Normal 14 4 2 2" xfId="1857"/>
    <cellStyle name="Normal 14 4 3" xfId="1858"/>
    <cellStyle name="Normal 14 5" xfId="1277"/>
    <cellStyle name="Normal 14 5 2" xfId="1859"/>
    <cellStyle name="Normal 14 6" xfId="1860"/>
    <cellStyle name="Normal 140" xfId="2580"/>
    <cellStyle name="Normal 141" xfId="2553"/>
    <cellStyle name="Normal 141 2" xfId="2582"/>
    <cellStyle name="Normal 141 3" xfId="2653"/>
    <cellStyle name="Normal 142" xfId="2584"/>
    <cellStyle name="Normal 143" xfId="2585"/>
    <cellStyle name="Normal 144" xfId="2589"/>
    <cellStyle name="Normal 145" xfId="2591"/>
    <cellStyle name="Normal 146" xfId="2592"/>
    <cellStyle name="Normal 146 2" xfId="2655"/>
    <cellStyle name="Normal 147" xfId="2606"/>
    <cellStyle name="Normal 147 2" xfId="2658"/>
    <cellStyle name="Normal 148" xfId="2607"/>
    <cellStyle name="Normal 149" xfId="2608"/>
    <cellStyle name="Normal 149 2" xfId="2659"/>
    <cellStyle name="Normal 15" xfId="339"/>
    <cellStyle name="Normal 15 2" xfId="340"/>
    <cellStyle name="Normal 15 2 2" xfId="341"/>
    <cellStyle name="Normal 15 2 2 2" xfId="753"/>
    <cellStyle name="Normal 15 2 2 2 2" xfId="1278"/>
    <cellStyle name="Normal 15 2 2 2 2 2" xfId="1861"/>
    <cellStyle name="Normal 15 2 2 2 3" xfId="1862"/>
    <cellStyle name="Normal 15 2 2 3" xfId="1279"/>
    <cellStyle name="Normal 15 2 2 3 2" xfId="1863"/>
    <cellStyle name="Normal 15 2 2 4" xfId="1864"/>
    <cellStyle name="Normal 15 2 3" xfId="754"/>
    <cellStyle name="Normal 15 2 3 2" xfId="1280"/>
    <cellStyle name="Normal 15 2 3 2 2" xfId="1865"/>
    <cellStyle name="Normal 15 2 3 3" xfId="1866"/>
    <cellStyle name="Normal 15 2 4" xfId="1281"/>
    <cellStyle name="Normal 15 2 4 2" xfId="1867"/>
    <cellStyle name="Normal 15 2 5" xfId="1868"/>
    <cellStyle name="Normal 15 3" xfId="342"/>
    <cellStyle name="Normal 15 3 2" xfId="755"/>
    <cellStyle name="Normal 15 3 2 2" xfId="1282"/>
    <cellStyle name="Normal 15 3 2 2 2" xfId="1869"/>
    <cellStyle name="Normal 15 3 2 3" xfId="1870"/>
    <cellStyle name="Normal 15 3 3" xfId="1283"/>
    <cellStyle name="Normal 15 3 3 2" xfId="1871"/>
    <cellStyle name="Normal 15 3 4" xfId="1872"/>
    <cellStyle name="Normal 15 4" xfId="756"/>
    <cellStyle name="Normal 15 4 2" xfId="1284"/>
    <cellStyle name="Normal 15 4 2 2" xfId="1873"/>
    <cellStyle name="Normal 15 4 3" xfId="1874"/>
    <cellStyle name="Normal 15 5" xfId="1285"/>
    <cellStyle name="Normal 15 5 2" xfId="1875"/>
    <cellStyle name="Normal 15 6" xfId="1876"/>
    <cellStyle name="Normal 150" xfId="2609"/>
    <cellStyle name="Normal 151" xfId="2610"/>
    <cellStyle name="Normal 151 2" xfId="2660"/>
    <cellStyle name="Normal 152" xfId="2615"/>
    <cellStyle name="Normal 153" xfId="2616"/>
    <cellStyle name="Normal 154" xfId="2617"/>
    <cellStyle name="Normal 155" xfId="2636"/>
    <cellStyle name="Normal 156" xfId="2635"/>
    <cellStyle name="Normal 16" xfId="343"/>
    <cellStyle name="Normal 16 2" xfId="344"/>
    <cellStyle name="Normal 16 2 2" xfId="345"/>
    <cellStyle name="Normal 16 2 2 2" xfId="757"/>
    <cellStyle name="Normal 16 2 2 2 2" xfId="1286"/>
    <cellStyle name="Normal 16 2 2 2 2 2" xfId="1877"/>
    <cellStyle name="Normal 16 2 2 2 3" xfId="1878"/>
    <cellStyle name="Normal 16 2 2 3" xfId="1287"/>
    <cellStyle name="Normal 16 2 2 3 2" xfId="1879"/>
    <cellStyle name="Normal 16 2 2 4" xfId="1880"/>
    <cellStyle name="Normal 16 2 3" xfId="758"/>
    <cellStyle name="Normal 16 2 3 2" xfId="1288"/>
    <cellStyle name="Normal 16 2 3 2 2" xfId="1881"/>
    <cellStyle name="Normal 16 2 3 3" xfId="1882"/>
    <cellStyle name="Normal 16 2 4" xfId="1289"/>
    <cellStyle name="Normal 16 2 4 2" xfId="1883"/>
    <cellStyle name="Normal 16 2 5" xfId="1884"/>
    <cellStyle name="Normal 16 3" xfId="346"/>
    <cellStyle name="Normal 16 3 2" xfId="759"/>
    <cellStyle name="Normal 16 3 2 2" xfId="1290"/>
    <cellStyle name="Normal 16 3 2 2 2" xfId="1885"/>
    <cellStyle name="Normal 16 3 2 3" xfId="1886"/>
    <cellStyle name="Normal 16 3 3" xfId="1291"/>
    <cellStyle name="Normal 16 3 3 2" xfId="1887"/>
    <cellStyle name="Normal 16 3 4" xfId="1888"/>
    <cellStyle name="Normal 16 4" xfId="760"/>
    <cellStyle name="Normal 16 4 2" xfId="1292"/>
    <cellStyle name="Normal 16 4 2 2" xfId="1889"/>
    <cellStyle name="Normal 16 4 3" xfId="1890"/>
    <cellStyle name="Normal 16 5" xfId="1293"/>
    <cellStyle name="Normal 16 5 2" xfId="1891"/>
    <cellStyle name="Normal 16 6" xfId="1892"/>
    <cellStyle name="Normal 17" xfId="347"/>
    <cellStyle name="Normal 17 2" xfId="348"/>
    <cellStyle name="Normal 17 2 2" xfId="349"/>
    <cellStyle name="Normal 17 3" xfId="350"/>
    <cellStyle name="Normal 17 3 2" xfId="1294"/>
    <cellStyle name="Normal 18" xfId="351"/>
    <cellStyle name="Normal 18 2" xfId="352"/>
    <cellStyle name="Normal 18 2 2" xfId="353"/>
    <cellStyle name="Normal 18 2 2 2" xfId="1297"/>
    <cellStyle name="Normal 18 2 2 2 2" xfId="1893"/>
    <cellStyle name="Normal 18 2 2 3" xfId="1296"/>
    <cellStyle name="Normal 18 2 3" xfId="1298"/>
    <cellStyle name="Normal 18 2 3 2" xfId="1894"/>
    <cellStyle name="Normal 18 2 4" xfId="1295"/>
    <cellStyle name="Normal 18 3" xfId="354"/>
    <cellStyle name="Normal 18 3 2" xfId="1300"/>
    <cellStyle name="Normal 18 3 2 2" xfId="1895"/>
    <cellStyle name="Normal 18 3 3" xfId="1299"/>
    <cellStyle name="Normal 18 4" xfId="761"/>
    <cellStyle name="Normal 18 4 2" xfId="1896"/>
    <cellStyle name="Normal 18 5" xfId="762"/>
    <cellStyle name="Normal 18 5 2" xfId="1301"/>
    <cellStyle name="Normal 18 5 2 2" xfId="1897"/>
    <cellStyle name="Normal 18 5 3" xfId="1898"/>
    <cellStyle name="Normal 18 6" xfId="1302"/>
    <cellStyle name="Normal 18 6 2" xfId="1899"/>
    <cellStyle name="Normal 18 7" xfId="1303"/>
    <cellStyle name="Normal 18 7 2" xfId="1900"/>
    <cellStyle name="Normal 18 8" xfId="1304"/>
    <cellStyle name="Normal 18 8 2" xfId="1901"/>
    <cellStyle name="Normal 18 9" xfId="1902"/>
    <cellStyle name="Normal 19" xfId="355"/>
    <cellStyle name="Normal 19 2" xfId="356"/>
    <cellStyle name="Normal 19 2 2" xfId="357"/>
    <cellStyle name="Normal 19 2 2 2" xfId="1308"/>
    <cellStyle name="Normal 19 2 2 2 2" xfId="1903"/>
    <cellStyle name="Normal 19 2 2 3" xfId="1307"/>
    <cellStyle name="Normal 19 2 3" xfId="1309"/>
    <cellStyle name="Normal 19 2 3 2" xfId="1904"/>
    <cellStyle name="Normal 19 2 4" xfId="1306"/>
    <cellStyle name="Normal 19 3" xfId="358"/>
    <cellStyle name="Normal 19 3 2" xfId="1311"/>
    <cellStyle name="Normal 19 3 2 2" xfId="1905"/>
    <cellStyle name="Normal 19 3 3" xfId="1310"/>
    <cellStyle name="Normal 19 4" xfId="1312"/>
    <cellStyle name="Normal 19 4 2" xfId="1906"/>
    <cellStyle name="Normal 19 5" xfId="1305"/>
    <cellStyle name="Normal 2" xfId="359"/>
    <cellStyle name="Normal 2 10" xfId="360"/>
    <cellStyle name="Normal 2 10 2" xfId="2498"/>
    <cellStyle name="Normal 2 10 3" xfId="2497"/>
    <cellStyle name="Normal 2 11" xfId="361"/>
    <cellStyle name="Normal 2 11 2" xfId="2499"/>
    <cellStyle name="Normal 2 12" xfId="362"/>
    <cellStyle name="Normal 2 12 2" xfId="568"/>
    <cellStyle name="Normal 2 12 3" xfId="2500"/>
    <cellStyle name="Normal 2 13" xfId="363"/>
    <cellStyle name="Normal 2 14" xfId="364"/>
    <cellStyle name="Normal 2 14 2" xfId="2484"/>
    <cellStyle name="Normal 2 14 3" xfId="2501"/>
    <cellStyle name="Normal 2 15" xfId="581"/>
    <cellStyle name="Normal 2 15 2" xfId="763"/>
    <cellStyle name="Normal 2 15 3" xfId="2502"/>
    <cellStyle name="Normal 2 15 4" xfId="2626"/>
    <cellStyle name="Normal 2 16" xfId="584"/>
    <cellStyle name="Normal 2 16 2" xfId="1030"/>
    <cellStyle name="Normal 2 16 3" xfId="1031"/>
    <cellStyle name="Normal 2 16 4" xfId="1032"/>
    <cellStyle name="Normal 2 16 4 2" xfId="2559"/>
    <cellStyle name="Normal 2 16 5" xfId="2503"/>
    <cellStyle name="Normal 2 17" xfId="1089"/>
    <cellStyle name="Normal 2 17 2" xfId="1101"/>
    <cellStyle name="Normal 2 18" xfId="1313"/>
    <cellStyle name="Normal 2 18 2" xfId="2504"/>
    <cellStyle name="Normal 2 19" xfId="2505"/>
    <cellStyle name="Normal 2 2" xfId="365"/>
    <cellStyle name="Normal 2 2 10" xfId="366"/>
    <cellStyle name="Normal 2 2 10 2" xfId="2552"/>
    <cellStyle name="Normal 2 2 11" xfId="367"/>
    <cellStyle name="Normal 2 2 12" xfId="368"/>
    <cellStyle name="Normal 2 2 2" xfId="369"/>
    <cellStyle name="Normal 2 2 2 2" xfId="370"/>
    <cellStyle name="Normal 2 2 2 2 2" xfId="1907"/>
    <cellStyle name="Normal 2 2 2 3" xfId="1908"/>
    <cellStyle name="Normal 2 2 3" xfId="371"/>
    <cellStyle name="Normal 2 2 3 2" xfId="372"/>
    <cellStyle name="Normal 2 2 3 3" xfId="1314"/>
    <cellStyle name="Normal 2 2 4" xfId="373"/>
    <cellStyle name="Normal 2 2 4 2" xfId="374"/>
    <cellStyle name="Normal 2 2 5" xfId="375"/>
    <cellStyle name="Normal 2 2 5 2" xfId="376"/>
    <cellStyle name="Normal 2 2 6" xfId="377"/>
    <cellStyle name="Normal 2 2 6 2" xfId="378"/>
    <cellStyle name="Normal 2 2 7" xfId="379"/>
    <cellStyle name="Normal 2 2 8" xfId="380"/>
    <cellStyle name="Normal 2 2 9" xfId="381"/>
    <cellStyle name="Normal 2 2_6a" xfId="382"/>
    <cellStyle name="Normal 2 20" xfId="2506"/>
    <cellStyle name="Normal 2 21" xfId="2507"/>
    <cellStyle name="Normal 2 3" xfId="383"/>
    <cellStyle name="Normal 2 3 2" xfId="384"/>
    <cellStyle name="Normal 2 3 2 2" xfId="1315"/>
    <cellStyle name="Normal 2 3 3" xfId="385"/>
    <cellStyle name="Normal 2 3 3 2" xfId="1316"/>
    <cellStyle name="Normal 2 3 4" xfId="386"/>
    <cellStyle name="Normal 2 3 4 2" xfId="1317"/>
    <cellStyle name="Normal 2 3 5" xfId="387"/>
    <cellStyle name="Normal 2 3_6a" xfId="388"/>
    <cellStyle name="Normal 2 4" xfId="389"/>
    <cellStyle name="Normal 2 4 2" xfId="390"/>
    <cellStyle name="Normal 2 4 2 2" xfId="764"/>
    <cellStyle name="Normal 2 4 3" xfId="391"/>
    <cellStyle name="Normal 2 4 4" xfId="392"/>
    <cellStyle name="Normal 2 4 5" xfId="393"/>
    <cellStyle name="Normal 2 5" xfId="394"/>
    <cellStyle name="Normal 2 5 2" xfId="395"/>
    <cellStyle name="Normal 2 5 2 2" xfId="1909"/>
    <cellStyle name="Normal 2 5 3" xfId="396"/>
    <cellStyle name="Normal 2 5 4" xfId="397"/>
    <cellStyle name="Normal 2 5 5" xfId="398"/>
    <cellStyle name="Normal 2 6" xfId="399"/>
    <cellStyle name="Normal 2 6 2" xfId="400"/>
    <cellStyle name="Normal 2 7" xfId="401"/>
    <cellStyle name="Normal 2 7 2" xfId="1318"/>
    <cellStyle name="Normal 2 7 2 2" xfId="2508"/>
    <cellStyle name="Normal 2 7 3" xfId="2509"/>
    <cellStyle name="Normal 2 8" xfId="402"/>
    <cellStyle name="Normal 2 8 2" xfId="1319"/>
    <cellStyle name="Normal 2 8 2 2" xfId="2510"/>
    <cellStyle name="Normal 2 8 3" xfId="2511"/>
    <cellStyle name="Normal 2 9" xfId="403"/>
    <cellStyle name="Normal 2 9 2" xfId="2513"/>
    <cellStyle name="Normal 2 9 3" xfId="2512"/>
    <cellStyle name="Normal 2_6a" xfId="404"/>
    <cellStyle name="Normal 20" xfId="405"/>
    <cellStyle name="Normal 20 2" xfId="406"/>
    <cellStyle name="Normal 20 2 2" xfId="407"/>
    <cellStyle name="Normal 20 2 2 2" xfId="1322"/>
    <cellStyle name="Normal 20 2 2 2 2" xfId="1910"/>
    <cellStyle name="Normal 20 2 2 3" xfId="1321"/>
    <cellStyle name="Normal 20 2 3" xfId="1323"/>
    <cellStyle name="Normal 20 2 3 2" xfId="1911"/>
    <cellStyle name="Normal 20 2 4" xfId="1320"/>
    <cellStyle name="Normal 20 3" xfId="408"/>
    <cellStyle name="Normal 20 3 2" xfId="1324"/>
    <cellStyle name="Normal 20 3 2 2" xfId="1912"/>
    <cellStyle name="Normal 20 3 3" xfId="1913"/>
    <cellStyle name="Normal 20 4" xfId="765"/>
    <cellStyle name="Normal 20 4 2" xfId="1914"/>
    <cellStyle name="Normal 20 5" xfId="766"/>
    <cellStyle name="Normal 20 5 2" xfId="1325"/>
    <cellStyle name="Normal 20 5 2 2" xfId="1915"/>
    <cellStyle name="Normal 20 5 3" xfId="1916"/>
    <cellStyle name="Normal 20 6" xfId="1326"/>
    <cellStyle name="Normal 20 6 2" xfId="1917"/>
    <cellStyle name="Normal 20 7" xfId="1327"/>
    <cellStyle name="Normal 20 7 2" xfId="1918"/>
    <cellStyle name="Normal 20 8" xfId="1328"/>
    <cellStyle name="Normal 20 8 2" xfId="1919"/>
    <cellStyle name="Normal 20 9" xfId="1920"/>
    <cellStyle name="Normal 21" xfId="409"/>
    <cellStyle name="Normal 21 2" xfId="410"/>
    <cellStyle name="Normal 21 2 2" xfId="411"/>
    <cellStyle name="Normal 21 2 2 2" xfId="1332"/>
    <cellStyle name="Normal 21 2 2 2 2" xfId="1921"/>
    <cellStyle name="Normal 21 2 2 3" xfId="1331"/>
    <cellStyle name="Normal 21 2 3" xfId="1333"/>
    <cellStyle name="Normal 21 2 3 2" xfId="1922"/>
    <cellStyle name="Normal 21 2 4" xfId="1330"/>
    <cellStyle name="Normal 21 3" xfId="412"/>
    <cellStyle name="Normal 21 3 2" xfId="1335"/>
    <cellStyle name="Normal 21 3 2 2" xfId="1923"/>
    <cellStyle name="Normal 21 3 3" xfId="1334"/>
    <cellStyle name="Normal 21 4" xfId="1336"/>
    <cellStyle name="Normal 21 4 2" xfId="1924"/>
    <cellStyle name="Normal 21 5" xfId="1329"/>
    <cellStyle name="Normal 22" xfId="413"/>
    <cellStyle name="Normal 22 2" xfId="414"/>
    <cellStyle name="Normal 22 2 2" xfId="767"/>
    <cellStyle name="Normal 22 2 2 2" xfId="1337"/>
    <cellStyle name="Normal 22 2 2 2 2" xfId="1925"/>
    <cellStyle name="Normal 22 2 2 3" xfId="1926"/>
    <cellStyle name="Normal 22 2 3" xfId="1338"/>
    <cellStyle name="Normal 22 2 3 2" xfId="1927"/>
    <cellStyle name="Normal 22 2 4" xfId="1928"/>
    <cellStyle name="Normal 22 3" xfId="602"/>
    <cellStyle name="Normal 22 3 2" xfId="1340"/>
    <cellStyle name="Normal 22 3 2 2" xfId="1929"/>
    <cellStyle name="Normal 22 3 3" xfId="1339"/>
    <cellStyle name="Normal 22 4" xfId="1341"/>
    <cellStyle name="Normal 22 4 2" xfId="1930"/>
    <cellStyle name="Normal 22 5" xfId="1931"/>
    <cellStyle name="Normal 23" xfId="415"/>
    <cellStyle name="Normal 23 2" xfId="416"/>
    <cellStyle name="Normal 23 2 2" xfId="768"/>
    <cellStyle name="Normal 23 2 2 2" xfId="1342"/>
    <cellStyle name="Normal 23 2 2 2 2" xfId="1932"/>
    <cellStyle name="Normal 23 2 2 3" xfId="1933"/>
    <cellStyle name="Normal 23 2 3" xfId="1343"/>
    <cellStyle name="Normal 23 2 3 2" xfId="1934"/>
    <cellStyle name="Normal 23 2 4" xfId="1935"/>
    <cellStyle name="Normal 23 3" xfId="769"/>
    <cellStyle name="Normal 23 3 2" xfId="1344"/>
    <cellStyle name="Normal 23 3 2 2" xfId="1936"/>
    <cellStyle name="Normal 23 3 3" xfId="1937"/>
    <cellStyle name="Normal 23 4" xfId="770"/>
    <cellStyle name="Normal 23 4 2" xfId="1938"/>
    <cellStyle name="Normal 23 5" xfId="771"/>
    <cellStyle name="Normal 23 5 2" xfId="1345"/>
    <cellStyle name="Normal 23 5 2 2" xfId="1939"/>
    <cellStyle name="Normal 23 5 3" xfId="1940"/>
    <cellStyle name="Normal 23 6" xfId="1033"/>
    <cellStyle name="Normal 23 6 2" xfId="1346"/>
    <cellStyle name="Normal 23 7" xfId="1347"/>
    <cellStyle name="Normal 23 7 2" xfId="1941"/>
    <cellStyle name="Normal 23 8" xfId="1348"/>
    <cellStyle name="Normal 23 8 2" xfId="1942"/>
    <cellStyle name="Normal 23 9" xfId="1943"/>
    <cellStyle name="Normal 24" xfId="417"/>
    <cellStyle name="Normal 24 2" xfId="418"/>
    <cellStyle name="Normal 24 2 2" xfId="1349"/>
    <cellStyle name="Normal 24 2 2 2" xfId="1944"/>
    <cellStyle name="Normal 24 2 3" xfId="1945"/>
    <cellStyle name="Normal 24 3" xfId="772"/>
    <cellStyle name="Normal 24 3 2" xfId="1350"/>
    <cellStyle name="Normal 24 4" xfId="1946"/>
    <cellStyle name="Normal 25" xfId="419"/>
    <cellStyle name="Normal 25 2" xfId="420"/>
    <cellStyle name="Normal 25 2 2" xfId="1352"/>
    <cellStyle name="Normal 25 3" xfId="622"/>
    <cellStyle name="Normal 25 4" xfId="1351"/>
    <cellStyle name="Normal 26" xfId="421"/>
    <cellStyle name="Normal 26 2" xfId="422"/>
    <cellStyle name="Normal 26 2 2" xfId="1353"/>
    <cellStyle name="Normal 26 2 2 2" xfId="1947"/>
    <cellStyle name="Normal 26 2 3" xfId="1948"/>
    <cellStyle name="Normal 26 3" xfId="603"/>
    <cellStyle name="Normal 26 3 2" xfId="1354"/>
    <cellStyle name="Normal 26 4" xfId="1949"/>
    <cellStyle name="Normal 27" xfId="423"/>
    <cellStyle name="Normal 27 2" xfId="555"/>
    <cellStyle name="Normal 27 2 2" xfId="1950"/>
    <cellStyle name="Normal 27 3" xfId="1951"/>
    <cellStyle name="Normal 28" xfId="424"/>
    <cellStyle name="Normal 28 2" xfId="556"/>
    <cellStyle name="Normal 28 2 2" xfId="1356"/>
    <cellStyle name="Normal 28 3" xfId="1355"/>
    <cellStyle name="Normal 29" xfId="425"/>
    <cellStyle name="Normal 29 2" xfId="557"/>
    <cellStyle name="Normal 29 2 2" xfId="1357"/>
    <cellStyle name="Normal 29 2 2 2" xfId="1952"/>
    <cellStyle name="Normal 29 2 3" xfId="1953"/>
    <cellStyle name="Normal 29 3" xfId="773"/>
    <cellStyle name="Normal 29 3 2" xfId="1954"/>
    <cellStyle name="Normal 29 4" xfId="1358"/>
    <cellStyle name="Normal 29 4 2" xfId="1955"/>
    <cellStyle name="Normal 29 5" xfId="1359"/>
    <cellStyle name="Normal 29 5 2" xfId="1956"/>
    <cellStyle name="Normal 29 6" xfId="1957"/>
    <cellStyle name="Normal 3" xfId="426"/>
    <cellStyle name="Normal 3 10" xfId="2548"/>
    <cellStyle name="Normal 3 11" xfId="2596"/>
    <cellStyle name="Normal 3 2" xfId="427"/>
    <cellStyle name="Normal 3 2 2" xfId="428"/>
    <cellStyle name="Normal 3 2 2 2" xfId="1360"/>
    <cellStyle name="Normal 3 3" xfId="429"/>
    <cellStyle name="Normal 3 3 2" xfId="430"/>
    <cellStyle name="Normal 3 3 2 2" xfId="431"/>
    <cellStyle name="Normal 3 3 2 3" xfId="1362"/>
    <cellStyle name="Normal 3 3 3" xfId="432"/>
    <cellStyle name="Normal 3 3 4" xfId="1361"/>
    <cellStyle name="Normal 3 4" xfId="433"/>
    <cellStyle name="Normal 3 4 2" xfId="434"/>
    <cellStyle name="Normal 3 5" xfId="435"/>
    <cellStyle name="Normal 3 5 2" xfId="1363"/>
    <cellStyle name="Normal 3 6" xfId="436"/>
    <cellStyle name="Normal 3 6 2" xfId="1364"/>
    <cellStyle name="Normal 3 7" xfId="437"/>
    <cellStyle name="Normal 3 7 2" xfId="1365"/>
    <cellStyle name="Normal 3 8" xfId="438"/>
    <cellStyle name="Normal 3 8 2" xfId="1366"/>
    <cellStyle name="Normal 3 9" xfId="2514"/>
    <cellStyle name="Normal 3_6a" xfId="439"/>
    <cellStyle name="Normal 30" xfId="440"/>
    <cellStyle name="Normal 30 2" xfId="558"/>
    <cellStyle name="Normal 30 2 2" xfId="1958"/>
    <cellStyle name="Normal 30 3" xfId="1959"/>
    <cellStyle name="Normal 31" xfId="441"/>
    <cellStyle name="Normal 31 2" xfId="559"/>
    <cellStyle name="Normal 31 2 2" xfId="1960"/>
    <cellStyle name="Normal 31 3" xfId="1961"/>
    <cellStyle name="Normal 32" xfId="442"/>
    <cellStyle name="Normal 32 2" xfId="560"/>
    <cellStyle name="Normal 32 3" xfId="1367"/>
    <cellStyle name="Normal 33" xfId="443"/>
    <cellStyle name="Normal 33 2" xfId="561"/>
    <cellStyle name="Normal 33 2 2" xfId="1962"/>
    <cellStyle name="Normal 33 3" xfId="1963"/>
    <cellStyle name="Normal 34" xfId="444"/>
    <cellStyle name="Normal 34 2" xfId="562"/>
    <cellStyle name="Normal 34 2 2" xfId="1964"/>
    <cellStyle name="Normal 34 3" xfId="1965"/>
    <cellStyle name="Normal 35" xfId="445"/>
    <cellStyle name="Normal 35 2" xfId="563"/>
    <cellStyle name="Normal 35 3" xfId="1368"/>
    <cellStyle name="Normal 36" xfId="446"/>
    <cellStyle name="Normal 36 2" xfId="564"/>
    <cellStyle name="Normal 36 2 2" xfId="1966"/>
    <cellStyle name="Normal 36 3" xfId="1967"/>
    <cellStyle name="Normal 37" xfId="447"/>
    <cellStyle name="Normal 37 2" xfId="565"/>
    <cellStyle name="Normal 37 2 2" xfId="1968"/>
    <cellStyle name="Normal 37 3" xfId="1969"/>
    <cellStyle name="Normal 38" xfId="448"/>
    <cellStyle name="Normal 38 2" xfId="566"/>
    <cellStyle name="Normal 39" xfId="449"/>
    <cellStyle name="Normal 39 2" xfId="567"/>
    <cellStyle name="Normal 39 2 2" xfId="1970"/>
    <cellStyle name="Normal 39 3" xfId="551"/>
    <cellStyle name="Normal 39 4" xfId="2621"/>
    <cellStyle name="Normal 4" xfId="450"/>
    <cellStyle name="Normal 4 10" xfId="774"/>
    <cellStyle name="Normal 4 10 2" xfId="1369"/>
    <cellStyle name="Normal 4 10 2 2" xfId="1971"/>
    <cellStyle name="Normal 4 10 3" xfId="1972"/>
    <cellStyle name="Normal 4 11" xfId="775"/>
    <cellStyle name="Normal 4 11 2" xfId="1973"/>
    <cellStyle name="Normal 4 12" xfId="776"/>
    <cellStyle name="Normal 4 12 2" xfId="1370"/>
    <cellStyle name="Normal 4 12 2 2" xfId="1974"/>
    <cellStyle name="Normal 4 12 3" xfId="1975"/>
    <cellStyle name="Normal 4 13" xfId="1371"/>
    <cellStyle name="Normal 4 13 2" xfId="1976"/>
    <cellStyle name="Normal 4 14" xfId="1372"/>
    <cellStyle name="Normal 4 15" xfId="1373"/>
    <cellStyle name="Normal 4 15 2" xfId="1977"/>
    <cellStyle name="Normal 4 16" xfId="1978"/>
    <cellStyle name="Normal 4 17" xfId="2601"/>
    <cellStyle name="Normal 4 2" xfId="451"/>
    <cellStyle name="Normal 4 2 2" xfId="452"/>
    <cellStyle name="Normal 4 2 2 2" xfId="453"/>
    <cellStyle name="Normal 4 2 2 2 2" xfId="777"/>
    <cellStyle name="Normal 4 2 2 2 2 2" xfId="1374"/>
    <cellStyle name="Normal 4 2 2 2 2 2 2" xfId="1979"/>
    <cellStyle name="Normal 4 2 2 2 2 3" xfId="1980"/>
    <cellStyle name="Normal 4 2 2 2 3" xfId="1375"/>
    <cellStyle name="Normal 4 2 2 2 3 2" xfId="1981"/>
    <cellStyle name="Normal 4 2 2 2 4" xfId="1982"/>
    <cellStyle name="Normal 4 2 2 3" xfId="778"/>
    <cellStyle name="Normal 4 2 2 3 2" xfId="1376"/>
    <cellStyle name="Normal 4 2 2 3 2 2" xfId="1983"/>
    <cellStyle name="Normal 4 2 2 3 3" xfId="1984"/>
    <cellStyle name="Normal 4 2 2 4" xfId="1377"/>
    <cellStyle name="Normal 4 2 2 4 2" xfId="1985"/>
    <cellStyle name="Normal 4 2 2 5" xfId="1986"/>
    <cellStyle name="Normal 4 2 3" xfId="454"/>
    <cellStyle name="Normal 4 2 3 2" xfId="779"/>
    <cellStyle name="Normal 4 2 3 2 2" xfId="1378"/>
    <cellStyle name="Normal 4 2 3 2 2 2" xfId="1987"/>
    <cellStyle name="Normal 4 2 3 2 3" xfId="1988"/>
    <cellStyle name="Normal 4 2 3 3" xfId="1379"/>
    <cellStyle name="Normal 4 2 3 3 2" xfId="1989"/>
    <cellStyle name="Normal 4 2 3 4" xfId="1990"/>
    <cellStyle name="Normal 4 2 4" xfId="780"/>
    <cellStyle name="Normal 4 2 4 2" xfId="1380"/>
    <cellStyle name="Normal 4 2 4 2 2" xfId="1991"/>
    <cellStyle name="Normal 4 2 4 3" xfId="1992"/>
    <cellStyle name="Normal 4 2 5" xfId="1381"/>
    <cellStyle name="Normal 4 2 5 2" xfId="1993"/>
    <cellStyle name="Normal 4 2 6" xfId="1994"/>
    <cellStyle name="Normal 4 2 7" xfId="2515"/>
    <cellStyle name="Normal 4 3" xfId="455"/>
    <cellStyle name="Normal 4 3 2" xfId="781"/>
    <cellStyle name="Normal 4 3 2 2" xfId="782"/>
    <cellStyle name="Normal 4 3 2 2 2" xfId="783"/>
    <cellStyle name="Normal 4 3 2 2 2 2" xfId="1382"/>
    <cellStyle name="Normal 4 3 2 2 2 2 2" xfId="1995"/>
    <cellStyle name="Normal 4 3 2 2 2 3" xfId="1996"/>
    <cellStyle name="Normal 4 3 2 2 3" xfId="1383"/>
    <cellStyle name="Normal 4 3 2 2 3 2" xfId="1997"/>
    <cellStyle name="Normal 4 3 2 2 4" xfId="1998"/>
    <cellStyle name="Normal 4 3 2 3" xfId="784"/>
    <cellStyle name="Normal 4 3 2 3 2" xfId="1384"/>
    <cellStyle name="Normal 4 3 2 3 2 2" xfId="1999"/>
    <cellStyle name="Normal 4 3 2 3 3" xfId="2000"/>
    <cellStyle name="Normal 4 3 2 4" xfId="1385"/>
    <cellStyle name="Normal 4 3 2 4 2" xfId="2001"/>
    <cellStyle name="Normal 4 3 2 5" xfId="2002"/>
    <cellStyle name="Normal 4 3 3" xfId="785"/>
    <cellStyle name="Normal 4 3 3 2" xfId="786"/>
    <cellStyle name="Normal 4 3 3 2 2" xfId="1386"/>
    <cellStyle name="Normal 4 3 3 2 2 2" xfId="2003"/>
    <cellStyle name="Normal 4 3 3 2 3" xfId="2004"/>
    <cellStyle name="Normal 4 3 3 3" xfId="1387"/>
    <cellStyle name="Normal 4 3 3 3 2" xfId="2005"/>
    <cellStyle name="Normal 4 3 3 4" xfId="2006"/>
    <cellStyle name="Normal 4 3 4" xfId="787"/>
    <cellStyle name="Normal 4 3 4 2" xfId="1388"/>
    <cellStyle name="Normal 4 3 4 2 2" xfId="2007"/>
    <cellStyle name="Normal 4 3 4 3" xfId="2008"/>
    <cellStyle name="Normal 4 3 5" xfId="1389"/>
    <cellStyle name="Normal 4 3 5 2" xfId="2009"/>
    <cellStyle name="Normal 4 3 6" xfId="2010"/>
    <cellStyle name="Normal 4 4" xfId="456"/>
    <cellStyle name="Normal 4 4 2" xfId="788"/>
    <cellStyle name="Normal 4 4 2 2" xfId="789"/>
    <cellStyle name="Normal 4 4 2 2 2" xfId="790"/>
    <cellStyle name="Normal 4 4 2 2 2 2" xfId="1390"/>
    <cellStyle name="Normal 4 4 2 2 2 2 2" xfId="2011"/>
    <cellStyle name="Normal 4 4 2 2 2 3" xfId="2012"/>
    <cellStyle name="Normal 4 4 2 2 3" xfId="1391"/>
    <cellStyle name="Normal 4 4 2 2 3 2" xfId="2013"/>
    <cellStyle name="Normal 4 4 2 2 4" xfId="2014"/>
    <cellStyle name="Normal 4 4 2 3" xfId="791"/>
    <cellStyle name="Normal 4 4 2 3 2" xfId="1392"/>
    <cellStyle name="Normal 4 4 2 3 2 2" xfId="2015"/>
    <cellStyle name="Normal 4 4 2 3 3" xfId="2016"/>
    <cellStyle name="Normal 4 4 2 4" xfId="1393"/>
    <cellStyle name="Normal 4 4 2 4 2" xfId="2017"/>
    <cellStyle name="Normal 4 4 2 5" xfId="2018"/>
    <cellStyle name="Normal 4 4 3" xfId="792"/>
    <cellStyle name="Normal 4 4 3 2" xfId="793"/>
    <cellStyle name="Normal 4 4 3 2 2" xfId="1394"/>
    <cellStyle name="Normal 4 4 3 2 2 2" xfId="2019"/>
    <cellStyle name="Normal 4 4 3 2 3" xfId="2020"/>
    <cellStyle name="Normal 4 4 3 3" xfId="1395"/>
    <cellStyle name="Normal 4 4 3 3 2" xfId="2021"/>
    <cellStyle name="Normal 4 4 3 4" xfId="2022"/>
    <cellStyle name="Normal 4 4 4" xfId="794"/>
    <cellStyle name="Normal 4 4 4 2" xfId="1396"/>
    <cellStyle name="Normal 4 4 4 2 2" xfId="2023"/>
    <cellStyle name="Normal 4 4 4 3" xfId="2024"/>
    <cellStyle name="Normal 4 4 5" xfId="1397"/>
    <cellStyle name="Normal 4 4 5 2" xfId="2025"/>
    <cellStyle name="Normal 4 4 6" xfId="2026"/>
    <cellStyle name="Normal 4 5" xfId="457"/>
    <cellStyle name="Normal 4 5 2" xfId="795"/>
    <cellStyle name="Normal 4 5 2 2" xfId="796"/>
    <cellStyle name="Normal 4 5 2 2 2" xfId="797"/>
    <cellStyle name="Normal 4 5 2 2 2 2" xfId="1398"/>
    <cellStyle name="Normal 4 5 2 2 2 2 2" xfId="2027"/>
    <cellStyle name="Normal 4 5 2 2 2 3" xfId="2028"/>
    <cellStyle name="Normal 4 5 2 2 3" xfId="1399"/>
    <cellStyle name="Normal 4 5 2 2 3 2" xfId="2029"/>
    <cellStyle name="Normal 4 5 2 2 4" xfId="2030"/>
    <cellStyle name="Normal 4 5 2 3" xfId="798"/>
    <cellStyle name="Normal 4 5 2 3 2" xfId="1400"/>
    <cellStyle name="Normal 4 5 2 3 2 2" xfId="2031"/>
    <cellStyle name="Normal 4 5 2 3 3" xfId="2032"/>
    <cellStyle name="Normal 4 5 2 4" xfId="1401"/>
    <cellStyle name="Normal 4 5 2 4 2" xfId="2033"/>
    <cellStyle name="Normal 4 5 2 5" xfId="2034"/>
    <cellStyle name="Normal 4 5 3" xfId="799"/>
    <cellStyle name="Normal 4 5 3 2" xfId="800"/>
    <cellStyle name="Normal 4 5 3 2 2" xfId="1402"/>
    <cellStyle name="Normal 4 5 3 2 2 2" xfId="2035"/>
    <cellStyle name="Normal 4 5 3 2 3" xfId="2036"/>
    <cellStyle name="Normal 4 5 3 3" xfId="1403"/>
    <cellStyle name="Normal 4 5 3 3 2" xfId="2037"/>
    <cellStyle name="Normal 4 5 3 4" xfId="2038"/>
    <cellStyle name="Normal 4 5 4" xfId="801"/>
    <cellStyle name="Normal 4 5 4 2" xfId="1404"/>
    <cellStyle name="Normal 4 5 4 2 2" xfId="2039"/>
    <cellStyle name="Normal 4 5 4 3" xfId="2040"/>
    <cellStyle name="Normal 4 5 5" xfId="1405"/>
    <cellStyle name="Normal 4 5 5 2" xfId="2041"/>
    <cellStyle name="Normal 4 5 6" xfId="2042"/>
    <cellStyle name="Normal 4 6" xfId="458"/>
    <cellStyle name="Normal 4 6 2" xfId="802"/>
    <cellStyle name="Normal 4 6 2 2" xfId="803"/>
    <cellStyle name="Normal 4 6 2 2 2" xfId="804"/>
    <cellStyle name="Normal 4 6 2 2 2 2" xfId="1406"/>
    <cellStyle name="Normal 4 6 2 2 2 2 2" xfId="2043"/>
    <cellStyle name="Normal 4 6 2 2 2 3" xfId="2044"/>
    <cellStyle name="Normal 4 6 2 2 3" xfId="1407"/>
    <cellStyle name="Normal 4 6 2 2 3 2" xfId="2045"/>
    <cellStyle name="Normal 4 6 2 2 4" xfId="2046"/>
    <cellStyle name="Normal 4 6 2 3" xfId="805"/>
    <cellStyle name="Normal 4 6 2 3 2" xfId="1408"/>
    <cellStyle name="Normal 4 6 2 3 2 2" xfId="2047"/>
    <cellStyle name="Normal 4 6 2 3 3" xfId="2048"/>
    <cellStyle name="Normal 4 6 2 4" xfId="1409"/>
    <cellStyle name="Normal 4 6 2 4 2" xfId="2049"/>
    <cellStyle name="Normal 4 6 2 5" xfId="2050"/>
    <cellStyle name="Normal 4 6 3" xfId="806"/>
    <cellStyle name="Normal 4 6 3 2" xfId="807"/>
    <cellStyle name="Normal 4 6 3 2 2" xfId="1410"/>
    <cellStyle name="Normal 4 6 3 2 2 2" xfId="2051"/>
    <cellStyle name="Normal 4 6 3 2 3" xfId="2052"/>
    <cellStyle name="Normal 4 6 3 3" xfId="1411"/>
    <cellStyle name="Normal 4 6 3 3 2" xfId="2053"/>
    <cellStyle name="Normal 4 6 3 4" xfId="2054"/>
    <cellStyle name="Normal 4 6 4" xfId="808"/>
    <cellStyle name="Normal 4 6 4 2" xfId="1412"/>
    <cellStyle name="Normal 4 6 4 2 2" xfId="2055"/>
    <cellStyle name="Normal 4 6 4 3" xfId="2056"/>
    <cellStyle name="Normal 4 6 5" xfId="1413"/>
    <cellStyle name="Normal 4 6 5 2" xfId="2057"/>
    <cellStyle name="Normal 4 6 6" xfId="2058"/>
    <cellStyle name="Normal 4 7" xfId="809"/>
    <cellStyle name="Normal 4 7 2" xfId="810"/>
    <cellStyle name="Normal 4 7 2 2" xfId="811"/>
    <cellStyle name="Normal 4 7 2 2 2" xfId="812"/>
    <cellStyle name="Normal 4 7 2 2 2 2" xfId="1414"/>
    <cellStyle name="Normal 4 7 2 2 2 2 2" xfId="2059"/>
    <cellStyle name="Normal 4 7 2 2 2 3" xfId="2060"/>
    <cellStyle name="Normal 4 7 2 2 3" xfId="1415"/>
    <cellStyle name="Normal 4 7 2 2 3 2" xfId="2061"/>
    <cellStyle name="Normal 4 7 2 2 4" xfId="2062"/>
    <cellStyle name="Normal 4 7 2 3" xfId="813"/>
    <cellStyle name="Normal 4 7 2 3 2" xfId="1416"/>
    <cellStyle name="Normal 4 7 2 3 2 2" xfId="2063"/>
    <cellStyle name="Normal 4 7 2 3 3" xfId="2064"/>
    <cellStyle name="Normal 4 7 2 4" xfId="1417"/>
    <cellStyle name="Normal 4 7 2 4 2" xfId="2065"/>
    <cellStyle name="Normal 4 7 2 5" xfId="2066"/>
    <cellStyle name="Normal 4 7 3" xfId="814"/>
    <cellStyle name="Normal 4 7 3 2" xfId="815"/>
    <cellStyle name="Normal 4 7 3 2 2" xfId="1418"/>
    <cellStyle name="Normal 4 7 3 2 2 2" xfId="2067"/>
    <cellStyle name="Normal 4 7 3 2 3" xfId="2068"/>
    <cellStyle name="Normal 4 7 3 3" xfId="1419"/>
    <cellStyle name="Normal 4 7 3 3 2" xfId="2069"/>
    <cellStyle name="Normal 4 7 3 4" xfId="2070"/>
    <cellStyle name="Normal 4 7 4" xfId="816"/>
    <cellStyle name="Normal 4 7 4 2" xfId="1420"/>
    <cellStyle name="Normal 4 7 4 2 2" xfId="2071"/>
    <cellStyle name="Normal 4 7 4 3" xfId="2072"/>
    <cellStyle name="Normal 4 7 5" xfId="1421"/>
    <cellStyle name="Normal 4 7 5 2" xfId="2073"/>
    <cellStyle name="Normal 4 7 6" xfId="2074"/>
    <cellStyle name="Normal 4 8" xfId="817"/>
    <cellStyle name="Normal 4 8 2" xfId="818"/>
    <cellStyle name="Normal 4 8 2 2" xfId="819"/>
    <cellStyle name="Normal 4 8 2 2 2" xfId="1422"/>
    <cellStyle name="Normal 4 8 2 2 2 2" xfId="2075"/>
    <cellStyle name="Normal 4 8 2 2 3" xfId="2076"/>
    <cellStyle name="Normal 4 8 2 3" xfId="1423"/>
    <cellStyle name="Normal 4 8 2 3 2" xfId="2077"/>
    <cellStyle name="Normal 4 8 2 4" xfId="2078"/>
    <cellStyle name="Normal 4 8 3" xfId="820"/>
    <cellStyle name="Normal 4 8 3 2" xfId="1424"/>
    <cellStyle name="Normal 4 8 3 2 2" xfId="2079"/>
    <cellStyle name="Normal 4 8 3 3" xfId="2080"/>
    <cellStyle name="Normal 4 8 4" xfId="1425"/>
    <cellStyle name="Normal 4 8 4 2" xfId="2081"/>
    <cellStyle name="Normal 4 8 5" xfId="2082"/>
    <cellStyle name="Normal 4 9" xfId="821"/>
    <cellStyle name="Normal 4 9 2" xfId="822"/>
    <cellStyle name="Normal 4 9 2 2" xfId="823"/>
    <cellStyle name="Normal 4 9 2 2 2" xfId="824"/>
    <cellStyle name="Normal 4 9 2 2 2 2" xfId="2083"/>
    <cellStyle name="Normal 4 9 2 2 3" xfId="1426"/>
    <cellStyle name="Normal 4 9 2 2 3 2" xfId="1427"/>
    <cellStyle name="Normal 4 9 2 2 3 2 2" xfId="1428"/>
    <cellStyle name="Normal 4 9 2 2 3 2 2 2" xfId="1429"/>
    <cellStyle name="Normal 4 9 2 2 3 2 2 2 2" xfId="1430"/>
    <cellStyle name="Normal 4 9 2 2 3 2 2 2 2 2" xfId="1431"/>
    <cellStyle name="Normal 4 9 2 2 3 2 2 2 2 2 2" xfId="1432"/>
    <cellStyle name="Normal 4 9 2 2 3 2 2 2 2 2 2 2" xfId="1433"/>
    <cellStyle name="Normal 4 9 2 2 3 2 2 2 2 2 2 2 2" xfId="1434"/>
    <cellStyle name="Normal 4 9 2 2 3 2 2 2 2 2 2 2 2 2" xfId="1435"/>
    <cellStyle name="Normal 4 9 2 2 3 2 2 2 2 2 2 2 2 2 2" xfId="1436"/>
    <cellStyle name="Normal 4 9 2 2 3 2 2 2 2 2 2 2 2 2 2 2" xfId="1437"/>
    <cellStyle name="Normal 4 9 2 2 3 2 2 2 2 2 2 2 2 2 2 2 2" xfId="2084"/>
    <cellStyle name="Normal 4 9 2 2 3 2 2 2 2 2 2 2 2 2 2 3" xfId="1438"/>
    <cellStyle name="Normal 4 9 2 2 3 2 2 2 2 2 2 2 2 2 2 3 2" xfId="1439"/>
    <cellStyle name="Normal 4 9 2 2 3 2 2 2 2 2 2 2 2 2 2 3 2 2" xfId="2085"/>
    <cellStyle name="Normal 4 9 2 2 3 2 2 2 2 2 2 2 2 2 2 3 3" xfId="2086"/>
    <cellStyle name="Normal 4 9 2 2 3 2 2 2 2 2 2 2 2 2 2 4" xfId="2087"/>
    <cellStyle name="Normal 4 9 2 2 3 2 2 2 2 2 2 2 2 2 3" xfId="2088"/>
    <cellStyle name="Normal 4 9 2 2 3 2 2 2 2 2 2 2 2 3" xfId="2089"/>
    <cellStyle name="Normal 4 9 2 2 3 2 2 2 2 2 2 2 3" xfId="2090"/>
    <cellStyle name="Normal 4 9 2 2 3 2 2 2 2 2 2 3" xfId="2091"/>
    <cellStyle name="Normal 4 9 2 2 3 2 2 2 2 2 3" xfId="2092"/>
    <cellStyle name="Normal 4 9 2 2 3 2 2 2 2 3" xfId="2093"/>
    <cellStyle name="Normal 4 9 2 2 3 2 2 2 3" xfId="2094"/>
    <cellStyle name="Normal 4 9 2 2 3 2 2 3" xfId="2095"/>
    <cellStyle name="Normal 4 9 2 2 3 2 3" xfId="2096"/>
    <cellStyle name="Normal 4 9 2 2 3 3" xfId="2097"/>
    <cellStyle name="Normal 4 9 2 2 4" xfId="2098"/>
    <cellStyle name="Normal 4 9 2 3" xfId="1440"/>
    <cellStyle name="Normal 4 9 2 3 2" xfId="2099"/>
    <cellStyle name="Normal 4 9 2 4" xfId="2100"/>
    <cellStyle name="Normal 4 9 3" xfId="825"/>
    <cellStyle name="Normal 4 9 3 2" xfId="1441"/>
    <cellStyle name="Normal 4 9 4" xfId="2101"/>
    <cellStyle name="Normal 40" xfId="459"/>
    <cellStyle name="Normal 40 2" xfId="569"/>
    <cellStyle name="Normal 40 2 2" xfId="1442"/>
    <cellStyle name="Normal 40 3" xfId="2102"/>
    <cellStyle name="Normal 41" xfId="460"/>
    <cellStyle name="Normal 41 2" xfId="461"/>
    <cellStyle name="Normal 41 2 2" xfId="2103"/>
    <cellStyle name="Normal 41 3" xfId="2104"/>
    <cellStyle name="Normal 42" xfId="462"/>
    <cellStyle name="Normal 42 2" xfId="826"/>
    <cellStyle name="Normal 42 2 2" xfId="2105"/>
    <cellStyle name="Normal 42 3" xfId="2106"/>
    <cellStyle name="Normal 43" xfId="549"/>
    <cellStyle name="Normal 43 2" xfId="571"/>
    <cellStyle name="Normal 43 2 2" xfId="1443"/>
    <cellStyle name="Normal 43 3" xfId="827"/>
    <cellStyle name="Normal 44" xfId="572"/>
    <cellStyle name="Normal 44 2" xfId="828"/>
    <cellStyle name="Normal 44 2 2" xfId="2107"/>
    <cellStyle name="Normal 44 3" xfId="2108"/>
    <cellStyle name="Normal 45" xfId="574"/>
    <cellStyle name="Normal 45 2" xfId="598"/>
    <cellStyle name="Normal 45 2 2" xfId="1444"/>
    <cellStyle name="Normal 45 3" xfId="1445"/>
    <cellStyle name="Normal 46" xfId="575"/>
    <cellStyle name="Normal 46 2" xfId="829"/>
    <cellStyle name="Normal 46 2 2" xfId="1446"/>
    <cellStyle name="Normal 46 3" xfId="2109"/>
    <cellStyle name="Normal 47" xfId="576"/>
    <cellStyle name="Normal 47 2" xfId="830"/>
    <cellStyle name="Normal 47 2 2" xfId="1447"/>
    <cellStyle name="Normal 47 3" xfId="2110"/>
    <cellStyle name="Normal 48" xfId="578"/>
    <cellStyle name="Normal 48 2" xfId="831"/>
    <cellStyle name="Normal 48 2 2" xfId="2111"/>
    <cellStyle name="Normal 48 3" xfId="2112"/>
    <cellStyle name="Normal 49" xfId="579"/>
    <cellStyle name="Normal 49 2" xfId="832"/>
    <cellStyle name="Normal 49 2 2" xfId="2113"/>
    <cellStyle name="Normal 49 3" xfId="2114"/>
    <cellStyle name="Normal 5" xfId="463"/>
    <cellStyle name="Normal 5 10" xfId="464"/>
    <cellStyle name="Normal 5 10 2" xfId="1449"/>
    <cellStyle name="Normal 5 10 2 2" xfId="2115"/>
    <cellStyle name="Normal 5 10 3" xfId="1448"/>
    <cellStyle name="Normal 5 11" xfId="1450"/>
    <cellStyle name="Normal 5 11 2" xfId="2116"/>
    <cellStyle name="Normal 5 12" xfId="2117"/>
    <cellStyle name="Normal 5 13" xfId="2602"/>
    <cellStyle name="Normal 5 2" xfId="465"/>
    <cellStyle name="Normal 5 2 2" xfId="466"/>
    <cellStyle name="Normal 5 2 2 2" xfId="467"/>
    <cellStyle name="Normal 5 2 3" xfId="468"/>
    <cellStyle name="Normal 5 2 3 2" xfId="2118"/>
    <cellStyle name="Normal 5 3" xfId="469"/>
    <cellStyle name="Normal 5 3 2" xfId="470"/>
    <cellStyle name="Normal 5 3 2 2" xfId="2119"/>
    <cellStyle name="Normal 5 3 3" xfId="1451"/>
    <cellStyle name="Normal 5 4" xfId="471"/>
    <cellStyle name="Normal 5 4 2" xfId="472"/>
    <cellStyle name="Normal 5 5" xfId="473"/>
    <cellStyle name="Normal 5 5 2" xfId="1452"/>
    <cellStyle name="Normal 5 6" xfId="474"/>
    <cellStyle name="Normal 5 6 2" xfId="1453"/>
    <cellStyle name="Normal 5 7" xfId="475"/>
    <cellStyle name="Normal 5 7 2" xfId="833"/>
    <cellStyle name="Normal 5 7 2 2" xfId="2120"/>
    <cellStyle name="Normal 5 7 3" xfId="2121"/>
    <cellStyle name="Normal 5 8" xfId="476"/>
    <cellStyle name="Normal 5 8 2" xfId="834"/>
    <cellStyle name="Normal 5 8 2 2" xfId="835"/>
    <cellStyle name="Normal 5 8 2 2 2" xfId="1454"/>
    <cellStyle name="Normal 5 8 2 2 2 2" xfId="2122"/>
    <cellStyle name="Normal 5 8 2 2 3" xfId="2123"/>
    <cellStyle name="Normal 5 8 2 3" xfId="1455"/>
    <cellStyle name="Normal 5 8 2 3 2" xfId="2124"/>
    <cellStyle name="Normal 5 8 2 4" xfId="2125"/>
    <cellStyle name="Normal 5 8 3" xfId="836"/>
    <cellStyle name="Normal 5 8 3 2" xfId="1456"/>
    <cellStyle name="Normal 5 8 3 2 2" xfId="2126"/>
    <cellStyle name="Normal 5 8 3 3" xfId="2127"/>
    <cellStyle name="Normal 5 8 4" xfId="1457"/>
    <cellStyle name="Normal 5 8 4 2" xfId="2128"/>
    <cellStyle name="Normal 5 8 5" xfId="2129"/>
    <cellStyle name="Normal 5 9" xfId="477"/>
    <cellStyle name="Normal 5 9 2" xfId="837"/>
    <cellStyle name="Normal 5 9 2 2" xfId="1458"/>
    <cellStyle name="Normal 5 9 2 2 2" xfId="2130"/>
    <cellStyle name="Normal 5 9 2 3" xfId="2131"/>
    <cellStyle name="Normal 5 9 3" xfId="1459"/>
    <cellStyle name="Normal 5 9 3 2" xfId="2132"/>
    <cellStyle name="Normal 5 9 4" xfId="2133"/>
    <cellStyle name="Normal 50" xfId="580"/>
    <cellStyle name="Normal 50 2" xfId="1034"/>
    <cellStyle name="Normal 50 2 2" xfId="2603"/>
    <cellStyle name="Normal 50 3" xfId="1460"/>
    <cellStyle name="Normal 51" xfId="582"/>
    <cellStyle name="Normal 51 2" xfId="604"/>
    <cellStyle name="Normal 51 2 2" xfId="2134"/>
    <cellStyle name="Normal 51 3" xfId="1035"/>
    <cellStyle name="Normal 51 3 2" xfId="2135"/>
    <cellStyle name="Normal 52" xfId="583"/>
    <cellStyle name="Normal 52 2" xfId="838"/>
    <cellStyle name="Normal 52 2 2" xfId="2136"/>
    <cellStyle name="Normal 52 3" xfId="1036"/>
    <cellStyle name="Normal 52 3 2" xfId="2137"/>
    <cellStyle name="Normal 53" xfId="585"/>
    <cellStyle name="Normal 53 2" xfId="1037"/>
    <cellStyle name="Normal 53 2 2" xfId="1461"/>
    <cellStyle name="Normal 53 3" xfId="2138"/>
    <cellStyle name="Normal 54" xfId="586"/>
    <cellStyle name="Normal 54 2" xfId="1038"/>
    <cellStyle name="Normal 54 2 2" xfId="1462"/>
    <cellStyle name="Normal 54 3" xfId="2139"/>
    <cellStyle name="Normal 55" xfId="587"/>
    <cellStyle name="Normal 55 2" xfId="1039"/>
    <cellStyle name="Normal 55 2 2" xfId="1463"/>
    <cellStyle name="Normal 55 3" xfId="2140"/>
    <cellStyle name="Normal 56" xfId="588"/>
    <cellStyle name="Normal 56 2" xfId="1040"/>
    <cellStyle name="Normal 56 2 2" xfId="2141"/>
    <cellStyle name="Normal 56 3" xfId="1464"/>
    <cellStyle name="Normal 56 4" xfId="2627"/>
    <cellStyle name="Normal 57" xfId="589"/>
    <cellStyle name="Normal 57 2" xfId="1041"/>
    <cellStyle name="Normal 57 2 2" xfId="2142"/>
    <cellStyle name="Normal 57 3" xfId="1465"/>
    <cellStyle name="Normal 57 4" xfId="2628"/>
    <cellStyle name="Normal 58" xfId="590"/>
    <cellStyle name="Normal 58 2" xfId="1042"/>
    <cellStyle name="Normal 58 2 2" xfId="2143"/>
    <cellStyle name="Normal 58 3" xfId="1466"/>
    <cellStyle name="Normal 58 4" xfId="2629"/>
    <cellStyle name="Normal 59" xfId="591"/>
    <cellStyle name="Normal 59 2" xfId="1043"/>
    <cellStyle name="Normal 59 3" xfId="1467"/>
    <cellStyle name="Normal 59 4" xfId="2630"/>
    <cellStyle name="Normal 6" xfId="478"/>
    <cellStyle name="Normal 6 10" xfId="839"/>
    <cellStyle name="Normal 6 10 2" xfId="1468"/>
    <cellStyle name="Normal 6 10 2 2" xfId="2144"/>
    <cellStyle name="Normal 6 10 3" xfId="2145"/>
    <cellStyle name="Normal 6 11" xfId="840"/>
    <cellStyle name="Normal 6 11 2" xfId="2146"/>
    <cellStyle name="Normal 6 12" xfId="841"/>
    <cellStyle name="Normal 6 12 2" xfId="2147"/>
    <cellStyle name="Normal 6 13" xfId="1469"/>
    <cellStyle name="Normal 6 13 2" xfId="2148"/>
    <cellStyle name="Normal 6 14" xfId="1470"/>
    <cellStyle name="Normal 6 14 2" xfId="2149"/>
    <cellStyle name="Normal 6 15" xfId="1471"/>
    <cellStyle name="Normal 6 15 2" xfId="2150"/>
    <cellStyle name="Normal 6 16" xfId="2151"/>
    <cellStyle name="Normal 6 17" xfId="2604"/>
    <cellStyle name="Normal 6 2" xfId="479"/>
    <cellStyle name="Normal 6 2 2" xfId="480"/>
    <cellStyle name="Normal 6 2 2 2" xfId="842"/>
    <cellStyle name="Normal 6 2 2 2 2" xfId="843"/>
    <cellStyle name="Normal 6 2 2 2 2 2" xfId="1472"/>
    <cellStyle name="Normal 6 2 2 2 2 2 2" xfId="2152"/>
    <cellStyle name="Normal 6 2 2 2 2 3" xfId="2153"/>
    <cellStyle name="Normal 6 2 2 2 3" xfId="1473"/>
    <cellStyle name="Normal 6 2 2 2 3 2" xfId="2154"/>
    <cellStyle name="Normal 6 2 2 2 4" xfId="2155"/>
    <cellStyle name="Normal 6 2 2 3" xfId="844"/>
    <cellStyle name="Normal 6 2 2 3 2" xfId="1474"/>
    <cellStyle name="Normal 6 2 2 3 2 2" xfId="2156"/>
    <cellStyle name="Normal 6 2 2 3 3" xfId="2157"/>
    <cellStyle name="Normal 6 2 2 4" xfId="1475"/>
    <cellStyle name="Normal 6 2 2 4 2" xfId="2158"/>
    <cellStyle name="Normal 6 2 2 5" xfId="2159"/>
    <cellStyle name="Normal 6 2 3" xfId="845"/>
    <cellStyle name="Normal 6 2 3 2" xfId="846"/>
    <cellStyle name="Normal 6 2 3 2 2" xfId="1476"/>
    <cellStyle name="Normal 6 2 3 2 2 2" xfId="2160"/>
    <cellStyle name="Normal 6 2 3 2 3" xfId="2161"/>
    <cellStyle name="Normal 6 2 3 3" xfId="1477"/>
    <cellStyle name="Normal 6 2 3 3 2" xfId="2162"/>
    <cellStyle name="Normal 6 2 3 4" xfId="2163"/>
    <cellStyle name="Normal 6 2 4" xfId="847"/>
    <cellStyle name="Normal 6 2 4 2" xfId="1478"/>
    <cellStyle name="Normal 6 2 4 2 2" xfId="2164"/>
    <cellStyle name="Normal 6 2 4 3" xfId="2165"/>
    <cellStyle name="Normal 6 2 5" xfId="1479"/>
    <cellStyle name="Normal 6 2 5 2" xfId="2166"/>
    <cellStyle name="Normal 6 2 6" xfId="2167"/>
    <cellStyle name="Normal 6 3" xfId="481"/>
    <cellStyle name="Normal 6 3 2" xfId="482"/>
    <cellStyle name="Normal 6 3 2 2" xfId="848"/>
    <cellStyle name="Normal 6 3 2 2 2" xfId="849"/>
    <cellStyle name="Normal 6 3 2 2 2 2" xfId="1480"/>
    <cellStyle name="Normal 6 3 2 2 2 2 2" xfId="2168"/>
    <cellStyle name="Normal 6 3 2 2 2 3" xfId="2169"/>
    <cellStyle name="Normal 6 3 2 2 3" xfId="1481"/>
    <cellStyle name="Normal 6 3 2 2 3 2" xfId="2170"/>
    <cellStyle name="Normal 6 3 2 2 4" xfId="2171"/>
    <cellStyle name="Normal 6 3 2 3" xfId="850"/>
    <cellStyle name="Normal 6 3 2 3 2" xfId="1482"/>
    <cellStyle name="Normal 6 3 2 3 2 2" xfId="2172"/>
    <cellStyle name="Normal 6 3 2 3 3" xfId="2173"/>
    <cellStyle name="Normal 6 3 2 4" xfId="1483"/>
    <cellStyle name="Normal 6 3 2 4 2" xfId="2174"/>
    <cellStyle name="Normal 6 3 2 5" xfId="2175"/>
    <cellStyle name="Normal 6 3 3" xfId="851"/>
    <cellStyle name="Normal 6 3 3 2" xfId="852"/>
    <cellStyle name="Normal 6 3 3 2 2" xfId="1484"/>
    <cellStyle name="Normal 6 3 3 2 2 2" xfId="2176"/>
    <cellStyle name="Normal 6 3 3 2 3" xfId="2177"/>
    <cellStyle name="Normal 6 3 3 3" xfId="1485"/>
    <cellStyle name="Normal 6 3 3 3 2" xfId="2178"/>
    <cellStyle name="Normal 6 3 3 4" xfId="2179"/>
    <cellStyle name="Normal 6 3 4" xfId="853"/>
    <cellStyle name="Normal 6 3 4 2" xfId="1486"/>
    <cellStyle name="Normal 6 3 4 2 2" xfId="2180"/>
    <cellStyle name="Normal 6 3 4 3" xfId="2181"/>
    <cellStyle name="Normal 6 3 5" xfId="1487"/>
    <cellStyle name="Normal 6 3 5 2" xfId="2182"/>
    <cellStyle name="Normal 6 3 6" xfId="2183"/>
    <cellStyle name="Normal 6 4" xfId="483"/>
    <cellStyle name="Normal 6 4 2" xfId="553"/>
    <cellStyle name="Normal 6 4 2 2" xfId="854"/>
    <cellStyle name="Normal 6 4 2 2 2" xfId="855"/>
    <cellStyle name="Normal 6 4 2 2 2 2" xfId="1488"/>
    <cellStyle name="Normal 6 4 2 2 2 2 2" xfId="2184"/>
    <cellStyle name="Normal 6 4 2 2 2 3" xfId="2185"/>
    <cellStyle name="Normal 6 4 2 2 3" xfId="1489"/>
    <cellStyle name="Normal 6 4 2 2 3 2" xfId="2186"/>
    <cellStyle name="Normal 6 4 2 2 4" xfId="2187"/>
    <cellStyle name="Normal 6 4 2 3" xfId="856"/>
    <cellStyle name="Normal 6 4 2 3 2" xfId="1490"/>
    <cellStyle name="Normal 6 4 2 3 2 2" xfId="2188"/>
    <cellStyle name="Normal 6 4 2 3 3" xfId="2189"/>
    <cellStyle name="Normal 6 4 2 4" xfId="1491"/>
    <cellStyle name="Normal 6 4 2 4 2" xfId="2190"/>
    <cellStyle name="Normal 6 4 2 5" xfId="2191"/>
    <cellStyle name="Normal 6 4 3" xfId="857"/>
    <cellStyle name="Normal 6 4 3 2" xfId="858"/>
    <cellStyle name="Normal 6 4 3 2 2" xfId="1492"/>
    <cellStyle name="Normal 6 4 3 2 2 2" xfId="2192"/>
    <cellStyle name="Normal 6 4 3 2 3" xfId="2193"/>
    <cellStyle name="Normal 6 4 3 3" xfId="1493"/>
    <cellStyle name="Normal 6 4 3 3 2" xfId="2194"/>
    <cellStyle name="Normal 6 4 3 4" xfId="2195"/>
    <cellStyle name="Normal 6 4 4" xfId="859"/>
    <cellStyle name="Normal 6 4 4 2" xfId="1494"/>
    <cellStyle name="Normal 6 4 4 2 2" xfId="2196"/>
    <cellStyle name="Normal 6 4 4 3" xfId="2197"/>
    <cellStyle name="Normal 6 4 5" xfId="1495"/>
    <cellStyle name="Normal 6 4 5 2" xfId="2198"/>
    <cellStyle name="Normal 6 4 6" xfId="2199"/>
    <cellStyle name="Normal 6 5" xfId="484"/>
    <cellStyle name="Normal 6 5 2" xfId="860"/>
    <cellStyle name="Normal 6 5 2 2" xfId="861"/>
    <cellStyle name="Normal 6 5 2 2 2" xfId="862"/>
    <cellStyle name="Normal 6 5 2 2 2 2" xfId="1496"/>
    <cellStyle name="Normal 6 5 2 2 2 2 2" xfId="2200"/>
    <cellStyle name="Normal 6 5 2 2 2 3" xfId="2201"/>
    <cellStyle name="Normal 6 5 2 2 3" xfId="1497"/>
    <cellStyle name="Normal 6 5 2 2 3 2" xfId="2202"/>
    <cellStyle name="Normal 6 5 2 2 4" xfId="2203"/>
    <cellStyle name="Normal 6 5 2 3" xfId="863"/>
    <cellStyle name="Normal 6 5 2 3 2" xfId="1498"/>
    <cellStyle name="Normal 6 5 2 3 2 2" xfId="2204"/>
    <cellStyle name="Normal 6 5 2 3 3" xfId="2205"/>
    <cellStyle name="Normal 6 5 2 4" xfId="1499"/>
    <cellStyle name="Normal 6 5 2 4 2" xfId="2206"/>
    <cellStyle name="Normal 6 5 2 5" xfId="2207"/>
    <cellStyle name="Normal 6 5 3" xfId="864"/>
    <cellStyle name="Normal 6 5 3 2" xfId="865"/>
    <cellStyle name="Normal 6 5 3 2 2" xfId="1500"/>
    <cellStyle name="Normal 6 5 3 2 2 2" xfId="2208"/>
    <cellStyle name="Normal 6 5 3 2 3" xfId="2209"/>
    <cellStyle name="Normal 6 5 3 3" xfId="1501"/>
    <cellStyle name="Normal 6 5 3 3 2" xfId="2210"/>
    <cellStyle name="Normal 6 5 3 4" xfId="2211"/>
    <cellStyle name="Normal 6 5 4" xfId="866"/>
    <cellStyle name="Normal 6 5 4 2" xfId="1502"/>
    <cellStyle name="Normal 6 5 4 2 2" xfId="2212"/>
    <cellStyle name="Normal 6 5 4 3" xfId="2213"/>
    <cellStyle name="Normal 6 5 5" xfId="1503"/>
    <cellStyle name="Normal 6 5 5 2" xfId="2214"/>
    <cellStyle name="Normal 6 5 6" xfId="2215"/>
    <cellStyle name="Normal 6 6" xfId="485"/>
    <cellStyle name="Normal 6 6 2" xfId="867"/>
    <cellStyle name="Normal 6 6 2 2" xfId="868"/>
    <cellStyle name="Normal 6 6 2 2 2" xfId="869"/>
    <cellStyle name="Normal 6 6 2 2 2 2" xfId="1504"/>
    <cellStyle name="Normal 6 6 2 2 2 2 2" xfId="2216"/>
    <cellStyle name="Normal 6 6 2 2 2 3" xfId="2217"/>
    <cellStyle name="Normal 6 6 2 2 3" xfId="1505"/>
    <cellStyle name="Normal 6 6 2 2 3 2" xfId="2218"/>
    <cellStyle name="Normal 6 6 2 2 4" xfId="2219"/>
    <cellStyle name="Normal 6 6 2 3" xfId="870"/>
    <cellStyle name="Normal 6 6 2 3 2" xfId="1506"/>
    <cellStyle name="Normal 6 6 2 3 2 2" xfId="2220"/>
    <cellStyle name="Normal 6 6 2 3 3" xfId="2221"/>
    <cellStyle name="Normal 6 6 2 4" xfId="1507"/>
    <cellStyle name="Normal 6 6 2 4 2" xfId="2222"/>
    <cellStyle name="Normal 6 6 2 5" xfId="2223"/>
    <cellStyle name="Normal 6 6 3" xfId="871"/>
    <cellStyle name="Normal 6 6 3 2" xfId="872"/>
    <cellStyle name="Normal 6 6 3 2 2" xfId="1508"/>
    <cellStyle name="Normal 6 6 3 2 2 2" xfId="2224"/>
    <cellStyle name="Normal 6 6 3 2 3" xfId="2225"/>
    <cellStyle name="Normal 6 6 3 3" xfId="1509"/>
    <cellStyle name="Normal 6 6 3 3 2" xfId="2226"/>
    <cellStyle name="Normal 6 6 3 4" xfId="2227"/>
    <cellStyle name="Normal 6 6 4" xfId="873"/>
    <cellStyle name="Normal 6 6 4 2" xfId="1510"/>
    <cellStyle name="Normal 6 6 4 2 2" xfId="2228"/>
    <cellStyle name="Normal 6 6 4 3" xfId="2229"/>
    <cellStyle name="Normal 6 6 5" xfId="1511"/>
    <cellStyle name="Normal 6 6 5 2" xfId="2230"/>
    <cellStyle name="Normal 6 6 6" xfId="2231"/>
    <cellStyle name="Normal 6 7" xfId="486"/>
    <cellStyle name="Normal 6 7 2" xfId="874"/>
    <cellStyle name="Normal 6 7 2 2" xfId="875"/>
    <cellStyle name="Normal 6 7 2 2 2" xfId="876"/>
    <cellStyle name="Normal 6 7 2 2 2 2" xfId="1512"/>
    <cellStyle name="Normal 6 7 2 2 2 2 2" xfId="2232"/>
    <cellStyle name="Normal 6 7 2 2 2 3" xfId="2233"/>
    <cellStyle name="Normal 6 7 2 2 3" xfId="1513"/>
    <cellStyle name="Normal 6 7 2 2 3 2" xfId="2234"/>
    <cellStyle name="Normal 6 7 2 2 4" xfId="2235"/>
    <cellStyle name="Normal 6 7 2 3" xfId="877"/>
    <cellStyle name="Normal 6 7 2 3 2" xfId="1514"/>
    <cellStyle name="Normal 6 7 2 3 2 2" xfId="2236"/>
    <cellStyle name="Normal 6 7 2 3 3" xfId="2237"/>
    <cellStyle name="Normal 6 7 2 4" xfId="1515"/>
    <cellStyle name="Normal 6 7 2 4 2" xfId="2238"/>
    <cellStyle name="Normal 6 7 2 5" xfId="2239"/>
    <cellStyle name="Normal 6 7 3" xfId="878"/>
    <cellStyle name="Normal 6 7 3 2" xfId="879"/>
    <cellStyle name="Normal 6 7 3 2 2" xfId="1516"/>
    <cellStyle name="Normal 6 7 3 2 2 2" xfId="2240"/>
    <cellStyle name="Normal 6 7 3 2 3" xfId="2241"/>
    <cellStyle name="Normal 6 7 3 3" xfId="1517"/>
    <cellStyle name="Normal 6 7 3 3 2" xfId="2242"/>
    <cellStyle name="Normal 6 7 3 4" xfId="2243"/>
    <cellStyle name="Normal 6 7 4" xfId="880"/>
    <cellStyle name="Normal 6 7 4 2" xfId="1518"/>
    <cellStyle name="Normal 6 7 4 2 2" xfId="2244"/>
    <cellStyle name="Normal 6 7 4 3" xfId="2245"/>
    <cellStyle name="Normal 6 7 5" xfId="1519"/>
    <cellStyle name="Normal 6 7 5 2" xfId="2246"/>
    <cellStyle name="Normal 6 7 6" xfId="2247"/>
    <cellStyle name="Normal 6 8" xfId="881"/>
    <cellStyle name="Normal 6 8 2" xfId="882"/>
    <cellStyle name="Normal 6 8 2 2" xfId="883"/>
    <cellStyle name="Normal 6 8 2 2 2" xfId="1520"/>
    <cellStyle name="Normal 6 8 2 2 2 2" xfId="2248"/>
    <cellStyle name="Normal 6 8 2 2 3" xfId="2249"/>
    <cellStyle name="Normal 6 8 2 3" xfId="1521"/>
    <cellStyle name="Normal 6 8 2 3 2" xfId="2250"/>
    <cellStyle name="Normal 6 8 2 4" xfId="2251"/>
    <cellStyle name="Normal 6 8 3" xfId="884"/>
    <cellStyle name="Normal 6 8 3 2" xfId="1522"/>
    <cellStyle name="Normal 6 8 3 2 2" xfId="2252"/>
    <cellStyle name="Normal 6 8 3 3" xfId="2253"/>
    <cellStyle name="Normal 6 8 4" xfId="1523"/>
    <cellStyle name="Normal 6 8 4 2" xfId="2254"/>
    <cellStyle name="Normal 6 8 5" xfId="2255"/>
    <cellStyle name="Normal 6 9" xfId="885"/>
    <cellStyle name="Normal 6 9 2" xfId="886"/>
    <cellStyle name="Normal 6 9 2 2" xfId="1524"/>
    <cellStyle name="Normal 6 9 2 2 2" xfId="2256"/>
    <cellStyle name="Normal 6 9 2 3" xfId="2257"/>
    <cellStyle name="Normal 6 9 3" xfId="1525"/>
    <cellStyle name="Normal 6 9 3 2" xfId="2258"/>
    <cellStyle name="Normal 6 9 4" xfId="2259"/>
    <cellStyle name="Normal 60" xfId="592"/>
    <cellStyle name="Normal 60 2" xfId="1044"/>
    <cellStyle name="Normal 60 2 2" xfId="1527"/>
    <cellStyle name="Normal 60 3" xfId="1526"/>
    <cellStyle name="Normal 60 4" xfId="2631"/>
    <cellStyle name="Normal 61" xfId="593"/>
    <cellStyle name="Normal 61 2" xfId="1045"/>
    <cellStyle name="Normal 61 2 2" xfId="1138"/>
    <cellStyle name="Normal 61 2 2 2" xfId="1528"/>
    <cellStyle name="Normal 61 2 2 2 2" xfId="2260"/>
    <cellStyle name="Normal 61 2 2 3" xfId="1529"/>
    <cellStyle name="Normal 61 2 2 3 2" xfId="2261"/>
    <cellStyle name="Normal 61 2 2 4" xfId="2262"/>
    <cellStyle name="Normal 61 2 3" xfId="1530"/>
    <cellStyle name="Normal 61 2 3 2" xfId="2263"/>
    <cellStyle name="Normal 61 2 4" xfId="2264"/>
    <cellStyle name="Normal 61 3" xfId="2265"/>
    <cellStyle name="Normal 61 4" xfId="2632"/>
    <cellStyle name="Normal 62" xfId="594"/>
    <cellStyle name="Normal 62 2" xfId="1046"/>
    <cellStyle name="Normal 62 2 2" xfId="2266"/>
    <cellStyle name="Normal 62 3" xfId="1531"/>
    <cellStyle name="Normal 62 4" xfId="2633"/>
    <cellStyle name="Normal 63" xfId="595"/>
    <cellStyle name="Normal 63 2" xfId="1047"/>
    <cellStyle name="Normal 63 3" xfId="1532"/>
    <cellStyle name="Normal 63 4" xfId="2634"/>
    <cellStyle name="Normal 64" xfId="599"/>
    <cellStyle name="Normal 64 2" xfId="1048"/>
    <cellStyle name="Normal 65" xfId="596"/>
    <cellStyle name="Normal 65 2" xfId="1049"/>
    <cellStyle name="Normal 66" xfId="605"/>
    <cellStyle name="Normal 66 2" xfId="2516"/>
    <cellStyle name="Normal 67" xfId="606"/>
    <cellStyle name="Normal 67 2" xfId="2517"/>
    <cellStyle name="Normal 68" xfId="607"/>
    <cellStyle name="Normal 68 2" xfId="2518"/>
    <cellStyle name="Normal 69" xfId="608"/>
    <cellStyle name="Normal 69 2" xfId="2519"/>
    <cellStyle name="Normal 7" xfId="487"/>
    <cellStyle name="Normal 7 10" xfId="2605"/>
    <cellStyle name="Normal 7 2" xfId="488"/>
    <cellStyle name="Normal 7 2 2" xfId="489"/>
    <cellStyle name="Normal 7 3" xfId="490"/>
    <cellStyle name="Normal 7 3 2" xfId="491"/>
    <cellStyle name="Normal 7 3 2 2" xfId="2267"/>
    <cellStyle name="Normal 7 3 3" xfId="1533"/>
    <cellStyle name="Normal 7 4" xfId="492"/>
    <cellStyle name="Normal 7 4 2" xfId="493"/>
    <cellStyle name="Normal 7 5" xfId="494"/>
    <cellStyle name="Normal 7 6" xfId="495"/>
    <cellStyle name="Normal 7 7" xfId="496"/>
    <cellStyle name="Normal 7 8" xfId="497"/>
    <cellStyle name="Normal 7 9" xfId="887"/>
    <cellStyle name="Normal 70" xfId="609"/>
    <cellStyle name="Normal 70 2" xfId="2520"/>
    <cellStyle name="Normal 71" xfId="610"/>
    <cellStyle name="Normal 71 2" xfId="2521"/>
    <cellStyle name="Normal 72" xfId="611"/>
    <cellStyle name="Normal 72 2" xfId="2522"/>
    <cellStyle name="Normal 73" xfId="612"/>
    <cellStyle name="Normal 74" xfId="613"/>
    <cellStyle name="Normal 75" xfId="614"/>
    <cellStyle name="Normal 76" xfId="615"/>
    <cellStyle name="Normal 77" xfId="616"/>
    <cellStyle name="Normal 78" xfId="617"/>
    <cellStyle name="Normal 79" xfId="618"/>
    <cellStyle name="Normal 8" xfId="498"/>
    <cellStyle name="Normal 8 2" xfId="499"/>
    <cellStyle name="Normal 8 2 2" xfId="500"/>
    <cellStyle name="Normal 8 3" xfId="501"/>
    <cellStyle name="Normal 8 3 2" xfId="502"/>
    <cellStyle name="Normal 8 3 2 2" xfId="1534"/>
    <cellStyle name="Normal 8 3 3" xfId="888"/>
    <cellStyle name="Normal 8 4" xfId="503"/>
    <cellStyle name="Normal 8 4 2" xfId="1535"/>
    <cellStyle name="Normal 8 5" xfId="504"/>
    <cellStyle name="Normal 8 6" xfId="505"/>
    <cellStyle name="Normal 8 7" xfId="506"/>
    <cellStyle name="Normal 80" xfId="619"/>
    <cellStyle name="Normal 81" xfId="620"/>
    <cellStyle name="Normal 82" xfId="621"/>
    <cellStyle name="Normal 83" xfId="623"/>
    <cellStyle name="Normal 83 2" xfId="1050"/>
    <cellStyle name="Normal 84" xfId="624"/>
    <cellStyle name="Normal 85" xfId="625"/>
    <cellStyle name="Normal 85 2" xfId="1051"/>
    <cellStyle name="Normal 85 3" xfId="1062"/>
    <cellStyle name="Normal 86" xfId="626"/>
    <cellStyle name="Normal 86 2" xfId="1052"/>
    <cellStyle name="Normal 86 3" xfId="1063"/>
    <cellStyle name="Normal 87" xfId="627"/>
    <cellStyle name="Normal 87 2" xfId="889"/>
    <cellStyle name="Normal 87 3" xfId="1053"/>
    <cellStyle name="Normal 88" xfId="890"/>
    <cellStyle name="Normal 89" xfId="891"/>
    <cellStyle name="Normal 9" xfId="507"/>
    <cellStyle name="Normal 9 2" xfId="508"/>
    <cellStyle name="Normal 9 2 2" xfId="509"/>
    <cellStyle name="Normal 9 2 2 2" xfId="892"/>
    <cellStyle name="Normal 9 2 2 2 2" xfId="893"/>
    <cellStyle name="Normal 9 2 2 2 2 2" xfId="1536"/>
    <cellStyle name="Normal 9 2 2 2 2 2 2" xfId="2268"/>
    <cellStyle name="Normal 9 2 2 2 2 3" xfId="2269"/>
    <cellStyle name="Normal 9 2 2 2 3" xfId="1537"/>
    <cellStyle name="Normal 9 2 2 2 3 2" xfId="2270"/>
    <cellStyle name="Normal 9 2 2 2 4" xfId="2271"/>
    <cellStyle name="Normal 9 2 2 3" xfId="894"/>
    <cellStyle name="Normal 9 2 2 3 2" xfId="1538"/>
    <cellStyle name="Normal 9 2 2 3 2 2" xfId="2272"/>
    <cellStyle name="Normal 9 2 2 3 3" xfId="2273"/>
    <cellStyle name="Normal 9 2 2 4" xfId="1539"/>
    <cellStyle name="Normal 9 2 2 4 2" xfId="2274"/>
    <cellStyle name="Normal 9 2 2 5" xfId="2275"/>
    <cellStyle name="Normal 9 2 3" xfId="895"/>
    <cellStyle name="Normal 9 2 3 2" xfId="896"/>
    <cellStyle name="Normal 9 2 3 2 2" xfId="1540"/>
    <cellStyle name="Normal 9 2 3 2 2 2" xfId="2276"/>
    <cellStyle name="Normal 9 2 3 2 3" xfId="2277"/>
    <cellStyle name="Normal 9 2 3 3" xfId="1541"/>
    <cellStyle name="Normal 9 2 3 3 2" xfId="2278"/>
    <cellStyle name="Normal 9 2 3 4" xfId="2279"/>
    <cellStyle name="Normal 9 2 4" xfId="897"/>
    <cellStyle name="Normal 9 2 4 2" xfId="1542"/>
    <cellStyle name="Normal 9 2 4 2 2" xfId="2280"/>
    <cellStyle name="Normal 9 2 4 3" xfId="2281"/>
    <cellStyle name="Normal 9 2 5" xfId="1543"/>
    <cellStyle name="Normal 9 2 5 2" xfId="2282"/>
    <cellStyle name="Normal 9 2 6" xfId="2283"/>
    <cellStyle name="Normal 9 3" xfId="510"/>
    <cellStyle name="Normal 9 3 2" xfId="511"/>
    <cellStyle name="Normal 9 3 2 2" xfId="898"/>
    <cellStyle name="Normal 9 3 2 2 2" xfId="1544"/>
    <cellStyle name="Normal 9 3 2 2 2 2" xfId="2284"/>
    <cellStyle name="Normal 9 3 2 2 3" xfId="2285"/>
    <cellStyle name="Normal 9 3 2 3" xfId="1545"/>
    <cellStyle name="Normal 9 3 2 3 2" xfId="2286"/>
    <cellStyle name="Normal 9 3 2 4" xfId="2287"/>
    <cellStyle name="Normal 9 3 3" xfId="899"/>
    <cellStyle name="Normal 9 3 3 2" xfId="1546"/>
    <cellStyle name="Normal 9 3 3 2 2" xfId="2288"/>
    <cellStyle name="Normal 9 3 3 3" xfId="2289"/>
    <cellStyle name="Normal 9 3 4" xfId="1547"/>
    <cellStyle name="Normal 9 3 4 2" xfId="2290"/>
    <cellStyle name="Normal 9 3 5" xfId="2291"/>
    <cellStyle name="Normal 9 4" xfId="512"/>
    <cellStyle name="Normal 9 4 2" xfId="900"/>
    <cellStyle name="Normal 9 4 2 2" xfId="1548"/>
    <cellStyle name="Normal 9 4 2 2 2" xfId="2292"/>
    <cellStyle name="Normal 9 4 2 3" xfId="2293"/>
    <cellStyle name="Normal 9 4 3" xfId="1549"/>
    <cellStyle name="Normal 9 4 3 2" xfId="2294"/>
    <cellStyle name="Normal 9 4 4" xfId="2295"/>
    <cellStyle name="Normal 9 5" xfId="513"/>
    <cellStyle name="Normal 9 5 2" xfId="1551"/>
    <cellStyle name="Normal 9 5 2 2" xfId="2296"/>
    <cellStyle name="Normal 9 5 3" xfId="1550"/>
    <cellStyle name="Normal 9 6" xfId="514"/>
    <cellStyle name="Normal 9 6 2" xfId="1552"/>
    <cellStyle name="Normal 9 7" xfId="515"/>
    <cellStyle name="Normal 9 7 2" xfId="2297"/>
    <cellStyle name="Normal 90" xfId="901"/>
    <cellStyle name="Normal 91" xfId="902"/>
    <cellStyle name="Normal 92" xfId="903"/>
    <cellStyle name="Normal 93" xfId="904"/>
    <cellStyle name="Normal 94" xfId="905"/>
    <cellStyle name="Normal 95" xfId="906"/>
    <cellStyle name="Normal 96" xfId="907"/>
    <cellStyle name="Normal 97" xfId="908"/>
    <cellStyle name="Normal 97 2" xfId="1054"/>
    <cellStyle name="Normal 98" xfId="909"/>
    <cellStyle name="Normal 99" xfId="910"/>
    <cellStyle name="Normal_IPCviejo" xfId="1058"/>
    <cellStyle name="Notas" xfId="518" builtinId="10" customBuiltin="1"/>
    <cellStyle name="Notas 2" xfId="516"/>
    <cellStyle name="Notas 2 2" xfId="517"/>
    <cellStyle name="Notas 2 2 2" xfId="2536"/>
    <cellStyle name="Notas 2 3" xfId="2525"/>
    <cellStyle name="Notas 2 4" xfId="2622"/>
    <cellStyle name="Notas 3" xfId="2623"/>
    <cellStyle name="Note 2" xfId="519"/>
    <cellStyle name="Note 2 2" xfId="2537"/>
    <cellStyle name="Note 3" xfId="2530"/>
    <cellStyle name="Output" xfId="1107"/>
    <cellStyle name="Output 2" xfId="520"/>
    <cellStyle name="Output 2 2" xfId="2538"/>
    <cellStyle name="Output 3" xfId="2531"/>
    <cellStyle name="Percent 2" xfId="2595"/>
    <cellStyle name="Porcentaje" xfId="521" builtinId="5"/>
    <cellStyle name="Porcentaje 10" xfId="2486"/>
    <cellStyle name="Porcentaje 11" xfId="2488"/>
    <cellStyle name="Porcentaje 12" xfId="2546"/>
    <cellStyle name="Porcentaje 12 2" xfId="2565"/>
    <cellStyle name="Porcentaje 12 3" xfId="2650"/>
    <cellStyle name="Porcentaje 13" xfId="2551"/>
    <cellStyle name="Porcentaje 13 2" xfId="2574"/>
    <cellStyle name="Porcentaje 14" xfId="2578"/>
    <cellStyle name="Porcentaje 15" xfId="2583"/>
    <cellStyle name="Porcentaje 16" xfId="2594"/>
    <cellStyle name="Porcentaje 16 2" xfId="2657"/>
    <cellStyle name="Porcentaje 2" xfId="522"/>
    <cellStyle name="Porcentaje 3" xfId="911"/>
    <cellStyle name="Porcentaje 3 2" xfId="1055"/>
    <cellStyle name="Porcentaje 3 2 2" xfId="2298"/>
    <cellStyle name="Porcentaje 3 3" xfId="1553"/>
    <cellStyle name="Porcentaje 4" xfId="912"/>
    <cellStyle name="Porcentaje 4 2" xfId="1056"/>
    <cellStyle name="Porcentaje 4 2 2" xfId="2299"/>
    <cellStyle name="Porcentaje 4 3" xfId="1554"/>
    <cellStyle name="Porcentaje 5" xfId="1057"/>
    <cellStyle name="Porcentaje 5 2" xfId="1555"/>
    <cellStyle name="Porcentaje 6" xfId="1061"/>
    <cellStyle name="Porcentaje 6 2" xfId="1068"/>
    <cellStyle name="Porcentaje 7" xfId="1077"/>
    <cellStyle name="Porcentaje 7 2" xfId="1083"/>
    <cellStyle name="Porcentaje 7 3" xfId="2490"/>
    <cellStyle name="Porcentaje 8" xfId="1097"/>
    <cellStyle name="Porcentaje 8 2" xfId="2478"/>
    <cellStyle name="Porcentaje 9" xfId="1080"/>
    <cellStyle name="Porcentaje 9 2" xfId="2469"/>
    <cellStyle name="Porcentual 10" xfId="913"/>
    <cellStyle name="Porcentual 10 2" xfId="914"/>
    <cellStyle name="Porcentual 10 2 2" xfId="2300"/>
    <cellStyle name="Porcentual 10 3" xfId="2301"/>
    <cellStyle name="Porcentual 11" xfId="915"/>
    <cellStyle name="Porcentual 11 2" xfId="2302"/>
    <cellStyle name="Porcentual 2" xfId="523"/>
    <cellStyle name="Porcentual 2 2" xfId="524"/>
    <cellStyle name="Porcentual 2 2 2" xfId="916"/>
    <cellStyle name="Porcentual 2 2 2 2" xfId="917"/>
    <cellStyle name="Porcentual 2 3" xfId="525"/>
    <cellStyle name="Porcentual 2 3 2" xfId="918"/>
    <cellStyle name="Porcentual 2 3 2 2" xfId="2303"/>
    <cellStyle name="Porcentual 2 3 3" xfId="1556"/>
    <cellStyle name="Porcentual 2 4" xfId="526"/>
    <cellStyle name="Porcentual 2 4 2" xfId="2304"/>
    <cellStyle name="Porcentual 2 5" xfId="919"/>
    <cellStyle name="Porcentual 2 5 2" xfId="2305"/>
    <cellStyle name="Porcentual 2 6" xfId="920"/>
    <cellStyle name="Porcentual 2 6 2" xfId="2306"/>
    <cellStyle name="Porcentual 3" xfId="527"/>
    <cellStyle name="Porcentual 3 2" xfId="921"/>
    <cellStyle name="Porcentual 3 2 2" xfId="1557"/>
    <cellStyle name="Porcentual 3 3" xfId="922"/>
    <cellStyle name="Porcentual 3 3 2" xfId="2307"/>
    <cellStyle name="Porcentual 3 4" xfId="923"/>
    <cellStyle name="Porcentual 3 4 2" xfId="2308"/>
    <cellStyle name="Porcentual 3 5" xfId="924"/>
    <cellStyle name="Porcentual 3 5 2" xfId="2309"/>
    <cellStyle name="Porcentual 3 6" xfId="925"/>
    <cellStyle name="Porcentual 3 6 2" xfId="2310"/>
    <cellStyle name="Porcentual 3 7" xfId="926"/>
    <cellStyle name="Porcentual 3 7 2" xfId="2311"/>
    <cellStyle name="Porcentual 4" xfId="927"/>
    <cellStyle name="Porcentual 4 2" xfId="928"/>
    <cellStyle name="Porcentual 4 2 2" xfId="2312"/>
    <cellStyle name="Porcentual 4 3" xfId="929"/>
    <cellStyle name="Porcentual 4 3 2" xfId="2313"/>
    <cellStyle name="Porcentual 4 4" xfId="930"/>
    <cellStyle name="Porcentual 4 4 2" xfId="2314"/>
    <cellStyle name="Porcentual 4 5" xfId="931"/>
    <cellStyle name="Porcentual 4 5 2" xfId="2315"/>
    <cellStyle name="Porcentual 4 6" xfId="932"/>
    <cellStyle name="Porcentual 4 6 2" xfId="2316"/>
    <cellStyle name="Porcentual 4 7" xfId="933"/>
    <cellStyle name="Porcentual 4 7 2" xfId="2317"/>
    <cellStyle name="Porcentual 4 8" xfId="934"/>
    <cellStyle name="Porcentual 4 8 2" xfId="2318"/>
    <cellStyle name="Porcentual 4 9" xfId="2319"/>
    <cellStyle name="Porcentual 5" xfId="935"/>
    <cellStyle name="Porcentual 5 10" xfId="936"/>
    <cellStyle name="Porcentual 5 10 2" xfId="1558"/>
    <cellStyle name="Porcentual 5 10 2 2" xfId="2320"/>
    <cellStyle name="Porcentual 5 10 3" xfId="2321"/>
    <cellStyle name="Porcentual 5 11" xfId="937"/>
    <cellStyle name="Porcentual 5 11 2" xfId="2322"/>
    <cellStyle name="Porcentual 5 12" xfId="938"/>
    <cellStyle name="Porcentual 5 12 2" xfId="2323"/>
    <cellStyle name="Porcentual 5 13" xfId="1559"/>
    <cellStyle name="Porcentual 5 13 2" xfId="2324"/>
    <cellStyle name="Porcentual 5 14" xfId="1560"/>
    <cellStyle name="Porcentual 5 14 2" xfId="2325"/>
    <cellStyle name="Porcentual 5 15" xfId="1561"/>
    <cellStyle name="Porcentual 5 15 2" xfId="2326"/>
    <cellStyle name="Porcentual 5 2" xfId="528"/>
    <cellStyle name="Porcentual 5 2 2" xfId="939"/>
    <cellStyle name="Porcentual 5 2 2 2" xfId="940"/>
    <cellStyle name="Porcentual 5 2 2 2 2" xfId="941"/>
    <cellStyle name="Porcentual 5 2 2 2 2 2" xfId="1562"/>
    <cellStyle name="Porcentual 5 2 2 2 2 2 2" xfId="2327"/>
    <cellStyle name="Porcentual 5 2 2 2 2 3" xfId="2328"/>
    <cellStyle name="Porcentual 5 2 2 2 3" xfId="1563"/>
    <cellStyle name="Porcentual 5 2 2 2 3 2" xfId="2329"/>
    <cellStyle name="Porcentual 5 2 2 2 4" xfId="2330"/>
    <cellStyle name="Porcentual 5 2 2 3" xfId="942"/>
    <cellStyle name="Porcentual 5 2 2 3 2" xfId="1564"/>
    <cellStyle name="Porcentual 5 2 2 3 2 2" xfId="2331"/>
    <cellStyle name="Porcentual 5 2 2 3 3" xfId="2332"/>
    <cellStyle name="Porcentual 5 2 2 4" xfId="1565"/>
    <cellStyle name="Porcentual 5 2 2 4 2" xfId="2333"/>
    <cellStyle name="Porcentual 5 2 2 5" xfId="2334"/>
    <cellStyle name="Porcentual 5 2 3" xfId="943"/>
    <cellStyle name="Porcentual 5 2 3 2" xfId="944"/>
    <cellStyle name="Porcentual 5 2 3 2 2" xfId="1566"/>
    <cellStyle name="Porcentual 5 2 3 2 2 2" xfId="2335"/>
    <cellStyle name="Porcentual 5 2 3 2 3" xfId="2336"/>
    <cellStyle name="Porcentual 5 2 3 3" xfId="1567"/>
    <cellStyle name="Porcentual 5 2 3 3 2" xfId="2337"/>
    <cellStyle name="Porcentual 5 2 3 4" xfId="2338"/>
    <cellStyle name="Porcentual 5 2 4" xfId="945"/>
    <cellStyle name="Porcentual 5 2 4 2" xfId="1568"/>
    <cellStyle name="Porcentual 5 2 4 2 2" xfId="2339"/>
    <cellStyle name="Porcentual 5 2 4 3" xfId="2340"/>
    <cellStyle name="Porcentual 5 2 5" xfId="1569"/>
    <cellStyle name="Porcentual 5 2 5 2" xfId="2341"/>
    <cellStyle name="Porcentual 5 2 6" xfId="1570"/>
    <cellStyle name="Porcentual 5 3" xfId="946"/>
    <cellStyle name="Porcentual 5 3 2" xfId="947"/>
    <cellStyle name="Porcentual 5 3 2 2" xfId="948"/>
    <cellStyle name="Porcentual 5 3 2 2 2" xfId="949"/>
    <cellStyle name="Porcentual 5 3 2 2 2 2" xfId="1571"/>
    <cellStyle name="Porcentual 5 3 2 2 2 2 2" xfId="2342"/>
    <cellStyle name="Porcentual 5 3 2 2 2 3" xfId="2343"/>
    <cellStyle name="Porcentual 5 3 2 2 3" xfId="1572"/>
    <cellStyle name="Porcentual 5 3 2 2 3 2" xfId="2344"/>
    <cellStyle name="Porcentual 5 3 2 2 4" xfId="2345"/>
    <cellStyle name="Porcentual 5 3 2 3" xfId="950"/>
    <cellStyle name="Porcentual 5 3 2 3 2" xfId="1573"/>
    <cellStyle name="Porcentual 5 3 2 3 2 2" xfId="2346"/>
    <cellStyle name="Porcentual 5 3 2 3 3" xfId="2347"/>
    <cellStyle name="Porcentual 5 3 2 4" xfId="1574"/>
    <cellStyle name="Porcentual 5 3 2 4 2" xfId="2348"/>
    <cellStyle name="Porcentual 5 3 2 5" xfId="2349"/>
    <cellStyle name="Porcentual 5 3 3" xfId="951"/>
    <cellStyle name="Porcentual 5 3 3 2" xfId="952"/>
    <cellStyle name="Porcentual 5 3 3 2 2" xfId="1575"/>
    <cellStyle name="Porcentual 5 3 3 2 2 2" xfId="2350"/>
    <cellStyle name="Porcentual 5 3 3 2 3" xfId="2351"/>
    <cellStyle name="Porcentual 5 3 3 3" xfId="1576"/>
    <cellStyle name="Porcentual 5 3 3 3 2" xfId="2352"/>
    <cellStyle name="Porcentual 5 3 3 4" xfId="2353"/>
    <cellStyle name="Porcentual 5 3 4" xfId="953"/>
    <cellStyle name="Porcentual 5 3 4 2" xfId="1577"/>
    <cellStyle name="Porcentual 5 3 4 2 2" xfId="2354"/>
    <cellStyle name="Porcentual 5 3 4 3" xfId="2355"/>
    <cellStyle name="Porcentual 5 3 5" xfId="1578"/>
    <cellStyle name="Porcentual 5 3 5 2" xfId="2356"/>
    <cellStyle name="Porcentual 5 3 6" xfId="2357"/>
    <cellStyle name="Porcentual 5 4" xfId="954"/>
    <cellStyle name="Porcentual 5 4 2" xfId="955"/>
    <cellStyle name="Porcentual 5 4 2 2" xfId="956"/>
    <cellStyle name="Porcentual 5 4 2 2 2" xfId="957"/>
    <cellStyle name="Porcentual 5 4 2 2 2 2" xfId="1579"/>
    <cellStyle name="Porcentual 5 4 2 2 2 2 2" xfId="2358"/>
    <cellStyle name="Porcentual 5 4 2 2 2 3" xfId="2359"/>
    <cellStyle name="Porcentual 5 4 2 2 3" xfId="1580"/>
    <cellStyle name="Porcentual 5 4 2 2 3 2" xfId="2360"/>
    <cellStyle name="Porcentual 5 4 2 2 4" xfId="2361"/>
    <cellStyle name="Porcentual 5 4 2 3" xfId="958"/>
    <cellStyle name="Porcentual 5 4 2 3 2" xfId="1581"/>
    <cellStyle name="Porcentual 5 4 2 3 2 2" xfId="2362"/>
    <cellStyle name="Porcentual 5 4 2 3 3" xfId="2363"/>
    <cellStyle name="Porcentual 5 4 2 4" xfId="1582"/>
    <cellStyle name="Porcentual 5 4 2 4 2" xfId="2364"/>
    <cellStyle name="Porcentual 5 4 2 5" xfId="2365"/>
    <cellStyle name="Porcentual 5 4 3" xfId="959"/>
    <cellStyle name="Porcentual 5 4 3 2" xfId="960"/>
    <cellStyle name="Porcentual 5 4 3 2 2" xfId="1583"/>
    <cellStyle name="Porcentual 5 4 3 2 2 2" xfId="2366"/>
    <cellStyle name="Porcentual 5 4 3 2 3" xfId="2367"/>
    <cellStyle name="Porcentual 5 4 3 3" xfId="1584"/>
    <cellStyle name="Porcentual 5 4 3 3 2" xfId="2368"/>
    <cellStyle name="Porcentual 5 4 3 4" xfId="2369"/>
    <cellStyle name="Porcentual 5 4 4" xfId="961"/>
    <cellStyle name="Porcentual 5 4 4 2" xfId="1585"/>
    <cellStyle name="Porcentual 5 4 4 2 2" xfId="2370"/>
    <cellStyle name="Porcentual 5 4 4 3" xfId="2371"/>
    <cellStyle name="Porcentual 5 4 5" xfId="1586"/>
    <cellStyle name="Porcentual 5 4 5 2" xfId="2372"/>
    <cellStyle name="Porcentual 5 4 6" xfId="2373"/>
    <cellStyle name="Porcentual 5 5" xfId="962"/>
    <cellStyle name="Porcentual 5 5 2" xfId="963"/>
    <cellStyle name="Porcentual 5 5 2 2" xfId="964"/>
    <cellStyle name="Porcentual 5 5 2 2 2" xfId="965"/>
    <cellStyle name="Porcentual 5 5 2 2 2 2" xfId="1587"/>
    <cellStyle name="Porcentual 5 5 2 2 2 2 2" xfId="2374"/>
    <cellStyle name="Porcentual 5 5 2 2 2 3" xfId="2375"/>
    <cellStyle name="Porcentual 5 5 2 2 3" xfId="1588"/>
    <cellStyle name="Porcentual 5 5 2 2 3 2" xfId="2376"/>
    <cellStyle name="Porcentual 5 5 2 2 4" xfId="2377"/>
    <cellStyle name="Porcentual 5 5 2 3" xfId="966"/>
    <cellStyle name="Porcentual 5 5 2 3 2" xfId="1589"/>
    <cellStyle name="Porcentual 5 5 2 3 2 2" xfId="2378"/>
    <cellStyle name="Porcentual 5 5 2 3 3" xfId="2379"/>
    <cellStyle name="Porcentual 5 5 2 4" xfId="1590"/>
    <cellStyle name="Porcentual 5 5 2 4 2" xfId="2380"/>
    <cellStyle name="Porcentual 5 5 2 5" xfId="2381"/>
    <cellStyle name="Porcentual 5 5 3" xfId="967"/>
    <cellStyle name="Porcentual 5 5 3 2" xfId="968"/>
    <cellStyle name="Porcentual 5 5 3 2 2" xfId="1591"/>
    <cellStyle name="Porcentual 5 5 3 2 2 2" xfId="2382"/>
    <cellStyle name="Porcentual 5 5 3 2 3" xfId="2383"/>
    <cellStyle name="Porcentual 5 5 3 3" xfId="1592"/>
    <cellStyle name="Porcentual 5 5 3 3 2" xfId="2384"/>
    <cellStyle name="Porcentual 5 5 3 4" xfId="2385"/>
    <cellStyle name="Porcentual 5 5 4" xfId="969"/>
    <cellStyle name="Porcentual 5 5 4 2" xfId="1593"/>
    <cellStyle name="Porcentual 5 5 4 2 2" xfId="2386"/>
    <cellStyle name="Porcentual 5 5 4 3" xfId="2387"/>
    <cellStyle name="Porcentual 5 5 5" xfId="1594"/>
    <cellStyle name="Porcentual 5 5 5 2" xfId="2388"/>
    <cellStyle name="Porcentual 5 5 6" xfId="2389"/>
    <cellStyle name="Porcentual 5 6" xfId="970"/>
    <cellStyle name="Porcentual 5 6 2" xfId="971"/>
    <cellStyle name="Porcentual 5 6 2 2" xfId="972"/>
    <cellStyle name="Porcentual 5 6 2 2 2" xfId="973"/>
    <cellStyle name="Porcentual 5 6 2 2 2 2" xfId="1595"/>
    <cellStyle name="Porcentual 5 6 2 2 2 2 2" xfId="2390"/>
    <cellStyle name="Porcentual 5 6 2 2 2 3" xfId="2391"/>
    <cellStyle name="Porcentual 5 6 2 2 3" xfId="1596"/>
    <cellStyle name="Porcentual 5 6 2 2 3 2" xfId="2392"/>
    <cellStyle name="Porcentual 5 6 2 2 4" xfId="2393"/>
    <cellStyle name="Porcentual 5 6 2 3" xfId="974"/>
    <cellStyle name="Porcentual 5 6 2 3 2" xfId="1597"/>
    <cellStyle name="Porcentual 5 6 2 3 2 2" xfId="2394"/>
    <cellStyle name="Porcentual 5 6 2 3 3" xfId="2395"/>
    <cellStyle name="Porcentual 5 6 2 4" xfId="1598"/>
    <cellStyle name="Porcentual 5 6 2 4 2" xfId="2396"/>
    <cellStyle name="Porcentual 5 6 2 5" xfId="2397"/>
    <cellStyle name="Porcentual 5 6 3" xfId="975"/>
    <cellStyle name="Porcentual 5 6 3 2" xfId="976"/>
    <cellStyle name="Porcentual 5 6 3 2 2" xfId="1599"/>
    <cellStyle name="Porcentual 5 6 3 2 2 2" xfId="2398"/>
    <cellStyle name="Porcentual 5 6 3 2 3" xfId="2399"/>
    <cellStyle name="Porcentual 5 6 3 3" xfId="1600"/>
    <cellStyle name="Porcentual 5 6 3 3 2" xfId="2400"/>
    <cellStyle name="Porcentual 5 6 3 4" xfId="2401"/>
    <cellStyle name="Porcentual 5 6 4" xfId="977"/>
    <cellStyle name="Porcentual 5 6 4 2" xfId="1601"/>
    <cellStyle name="Porcentual 5 6 4 2 2" xfId="2402"/>
    <cellStyle name="Porcentual 5 6 4 3" xfId="2403"/>
    <cellStyle name="Porcentual 5 6 5" xfId="1602"/>
    <cellStyle name="Porcentual 5 6 5 2" xfId="2404"/>
    <cellStyle name="Porcentual 5 6 6" xfId="2405"/>
    <cellStyle name="Porcentual 5 7" xfId="978"/>
    <cellStyle name="Porcentual 5 7 2" xfId="979"/>
    <cellStyle name="Porcentual 5 7 2 2" xfId="980"/>
    <cellStyle name="Porcentual 5 7 2 2 2" xfId="981"/>
    <cellStyle name="Porcentual 5 7 2 2 2 2" xfId="1603"/>
    <cellStyle name="Porcentual 5 7 2 2 2 2 2" xfId="2406"/>
    <cellStyle name="Porcentual 5 7 2 2 2 3" xfId="2407"/>
    <cellStyle name="Porcentual 5 7 2 2 3" xfId="1604"/>
    <cellStyle name="Porcentual 5 7 2 2 3 2" xfId="2408"/>
    <cellStyle name="Porcentual 5 7 2 2 4" xfId="2409"/>
    <cellStyle name="Porcentual 5 7 2 3" xfId="982"/>
    <cellStyle name="Porcentual 5 7 2 3 2" xfId="1605"/>
    <cellStyle name="Porcentual 5 7 2 3 2 2" xfId="2410"/>
    <cellStyle name="Porcentual 5 7 2 3 3" xfId="2411"/>
    <cellStyle name="Porcentual 5 7 2 4" xfId="1606"/>
    <cellStyle name="Porcentual 5 7 2 4 2" xfId="2412"/>
    <cellStyle name="Porcentual 5 7 2 5" xfId="2413"/>
    <cellStyle name="Porcentual 5 7 3" xfId="983"/>
    <cellStyle name="Porcentual 5 7 3 2" xfId="984"/>
    <cellStyle name="Porcentual 5 7 3 2 2" xfId="1607"/>
    <cellStyle name="Porcentual 5 7 3 2 2 2" xfId="2414"/>
    <cellStyle name="Porcentual 5 7 3 2 3" xfId="2415"/>
    <cellStyle name="Porcentual 5 7 3 3" xfId="1608"/>
    <cellStyle name="Porcentual 5 7 3 3 2" xfId="2416"/>
    <cellStyle name="Porcentual 5 7 3 4" xfId="2417"/>
    <cellStyle name="Porcentual 5 7 4" xfId="985"/>
    <cellStyle name="Porcentual 5 7 4 2" xfId="1609"/>
    <cellStyle name="Porcentual 5 7 4 2 2" xfId="2418"/>
    <cellStyle name="Porcentual 5 7 4 3" xfId="2419"/>
    <cellStyle name="Porcentual 5 7 5" xfId="1610"/>
    <cellStyle name="Porcentual 5 7 5 2" xfId="2420"/>
    <cellStyle name="Porcentual 5 7 6" xfId="2421"/>
    <cellStyle name="Porcentual 5 8" xfId="986"/>
    <cellStyle name="Porcentual 5 8 2" xfId="987"/>
    <cellStyle name="Porcentual 5 8 2 2" xfId="988"/>
    <cellStyle name="Porcentual 5 8 2 2 2" xfId="1611"/>
    <cellStyle name="Porcentual 5 8 2 2 2 2" xfId="2422"/>
    <cellStyle name="Porcentual 5 8 2 2 3" xfId="2423"/>
    <cellStyle name="Porcentual 5 8 2 3" xfId="1612"/>
    <cellStyle name="Porcentual 5 8 2 3 2" xfId="2424"/>
    <cellStyle name="Porcentual 5 8 2 4" xfId="2425"/>
    <cellStyle name="Porcentual 5 8 3" xfId="989"/>
    <cellStyle name="Porcentual 5 8 3 2" xfId="1613"/>
    <cellStyle name="Porcentual 5 8 3 2 2" xfId="2426"/>
    <cellStyle name="Porcentual 5 8 3 3" xfId="2427"/>
    <cellStyle name="Porcentual 5 8 4" xfId="1614"/>
    <cellStyle name="Porcentual 5 8 4 2" xfId="2428"/>
    <cellStyle name="Porcentual 5 8 5" xfId="2429"/>
    <cellStyle name="Porcentual 5 9" xfId="990"/>
    <cellStyle name="Porcentual 5 9 2" xfId="991"/>
    <cellStyle name="Porcentual 5 9 2 2" xfId="1615"/>
    <cellStyle name="Porcentual 5 9 3" xfId="1616"/>
    <cellStyle name="Porcentual 6" xfId="992"/>
    <cellStyle name="Porcentual 6 2" xfId="993"/>
    <cellStyle name="Porcentual 6 2 2" xfId="994"/>
    <cellStyle name="Porcentual 6 2 2 2" xfId="995"/>
    <cellStyle name="Porcentual 6 2 2 2 2" xfId="996"/>
    <cellStyle name="Porcentual 6 2 2 2 2 2" xfId="2430"/>
    <cellStyle name="Porcentual 6 2 2 2 3" xfId="1617"/>
    <cellStyle name="Porcentual 6 2 2 2 3 2" xfId="1618"/>
    <cellStyle name="Porcentual 6 2 2 2 3 2 2" xfId="1619"/>
    <cellStyle name="Porcentual 6 2 2 2 3 2 2 2" xfId="1620"/>
    <cellStyle name="Porcentual 6 2 2 2 3 2 2 2 2" xfId="1621"/>
    <cellStyle name="Porcentual 6 2 2 2 3 2 2 2 2 2" xfId="1622"/>
    <cellStyle name="Porcentual 6 2 2 2 3 2 2 2 2 2 2" xfId="1623"/>
    <cellStyle name="Porcentual 6 2 2 2 3 2 2 2 2 2 2 2" xfId="1624"/>
    <cellStyle name="Porcentual 6 2 2 2 3 2 2 2 2 2 2 2 2" xfId="1625"/>
    <cellStyle name="Porcentual 6 2 2 2 3 2 2 2 2 2 2 2 2 2" xfId="1626"/>
    <cellStyle name="Porcentual 6 2 2 2 3 2 2 2 2 2 2 2 2 2 2" xfId="1627"/>
    <cellStyle name="Porcentual 6 2 2 2 3 2 2 2 2 2 2 2 2 2 2 2" xfId="1628"/>
    <cellStyle name="Porcentual 6 2 2 2 3 2 2 2 2 2 2 2 2 2 2 2 2" xfId="2431"/>
    <cellStyle name="Porcentual 6 2 2 2 3 2 2 2 2 2 2 2 2 2 2 3" xfId="2432"/>
    <cellStyle name="Porcentual 6 2 2 2 3 2 2 2 2 2 2 2 2 2 3" xfId="2433"/>
    <cellStyle name="Porcentual 6 2 2 2 3 2 2 2 2 2 2 2 2 3" xfId="2434"/>
    <cellStyle name="Porcentual 6 2 2 2 3 2 2 2 2 2 2 2 3" xfId="2435"/>
    <cellStyle name="Porcentual 6 2 2 2 3 2 2 2 2 2 2 3" xfId="2436"/>
    <cellStyle name="Porcentual 6 2 2 2 3 2 2 2 2 2 3" xfId="2437"/>
    <cellStyle name="Porcentual 6 2 2 2 3 2 2 2 2 3" xfId="2438"/>
    <cellStyle name="Porcentual 6 2 2 2 3 2 2 2 3" xfId="2439"/>
    <cellStyle name="Porcentual 6 2 2 2 3 2 2 3" xfId="2440"/>
    <cellStyle name="Porcentual 6 2 2 2 3 2 3" xfId="2441"/>
    <cellStyle name="Porcentual 6 2 2 2 3 3" xfId="2442"/>
    <cellStyle name="Porcentual 6 2 2 2 4" xfId="2443"/>
    <cellStyle name="Porcentual 6 2 2 3" xfId="2444"/>
    <cellStyle name="Porcentual 6 2 3" xfId="2445"/>
    <cellStyle name="Porcentual 6 3" xfId="997"/>
    <cellStyle name="Porcentual 6 3 2" xfId="2446"/>
    <cellStyle name="Porcentual 6 4" xfId="2447"/>
    <cellStyle name="Porcentual 7" xfId="998"/>
    <cellStyle name="Porcentual 7 2" xfId="999"/>
    <cellStyle name="Porcentual 7 2 2" xfId="2448"/>
    <cellStyle name="Porcentual 7 3" xfId="2449"/>
    <cellStyle name="Porcentual 8" xfId="1000"/>
    <cellStyle name="Porcentual 8 2" xfId="1001"/>
    <cellStyle name="Porcentual 8 2 2" xfId="2450"/>
    <cellStyle name="Porcentual 9" xfId="1002"/>
    <cellStyle name="Porcentual 9 2" xfId="1003"/>
    <cellStyle name="Porcentual 9 2 2" xfId="1004"/>
    <cellStyle name="Porcentual 9 2 2 2" xfId="1005"/>
    <cellStyle name="Porcentual 9 2 2 2 2" xfId="1006"/>
    <cellStyle name="Porcentual 9 2 2 2 2 2" xfId="1629"/>
    <cellStyle name="Porcentual 9 2 2 2 2 2 2" xfId="2451"/>
    <cellStyle name="Porcentual 9 2 2 2 2 3" xfId="2452"/>
    <cellStyle name="Porcentual 9 2 2 2 3" xfId="1630"/>
    <cellStyle name="Porcentual 9 2 2 2 3 2" xfId="2453"/>
    <cellStyle name="Porcentual 9 2 2 2 4" xfId="2454"/>
    <cellStyle name="Porcentual 9 2 2 3" xfId="1007"/>
    <cellStyle name="Porcentual 9 2 2 3 2" xfId="1631"/>
    <cellStyle name="Porcentual 9 2 2 3 2 2" xfId="2455"/>
    <cellStyle name="Porcentual 9 2 2 3 3" xfId="2456"/>
    <cellStyle name="Porcentual 9 2 2 4" xfId="1632"/>
    <cellStyle name="Porcentual 9 2 2 4 2" xfId="2457"/>
    <cellStyle name="Porcentual 9 2 2 5" xfId="2458"/>
    <cellStyle name="Porcentual 9 2 3" xfId="1008"/>
    <cellStyle name="Porcentual 9 2 3 2" xfId="1009"/>
    <cellStyle name="Porcentual 9 2 3 2 2" xfId="1633"/>
    <cellStyle name="Porcentual 9 2 3 2 2 2" xfId="2459"/>
    <cellStyle name="Porcentual 9 2 3 2 3" xfId="2460"/>
    <cellStyle name="Porcentual 9 2 3 3" xfId="1634"/>
    <cellStyle name="Porcentual 9 2 3 3 2" xfId="2461"/>
    <cellStyle name="Porcentual 9 2 3 4" xfId="2462"/>
    <cellStyle name="Porcentual 9 2 4" xfId="1010"/>
    <cellStyle name="Porcentual 9 2 4 2" xfId="1635"/>
    <cellStyle name="Porcentual 9 2 4 2 2" xfId="2463"/>
    <cellStyle name="Porcentual 9 2 4 3" xfId="2464"/>
    <cellStyle name="Porcentual 9 2 5" xfId="1011"/>
    <cellStyle name="Salida 2" xfId="529"/>
    <cellStyle name="Salida 2 2" xfId="530"/>
    <cellStyle name="Salida 2 2 2" xfId="2539"/>
    <cellStyle name="Salida 2 3" xfId="2526"/>
    <cellStyle name="Salida 2 4" xfId="2624"/>
    <cellStyle name="Texto de advertencia" xfId="547" builtinId="11" customBuiltin="1"/>
    <cellStyle name="Texto de advertencia 2" xfId="531"/>
    <cellStyle name="Texto de advertencia 2 2" xfId="532"/>
    <cellStyle name="Texto explicativo 2" xfId="533"/>
    <cellStyle name="Texto explicativo 2 2" xfId="534"/>
    <cellStyle name="Title" xfId="535"/>
    <cellStyle name="Title 2" xfId="536"/>
    <cellStyle name="Título 1 2" xfId="537"/>
    <cellStyle name="Título 1 2 2" xfId="538"/>
    <cellStyle name="Título 2 2" xfId="539"/>
    <cellStyle name="Título 2 2 2" xfId="540"/>
    <cellStyle name="Título 3 2" xfId="541"/>
    <cellStyle name="Título 3 2 2" xfId="542"/>
    <cellStyle name="Título 4" xfId="543"/>
    <cellStyle name="Título 4 2" xfId="544"/>
    <cellStyle name="Título 5" xfId="1136"/>
    <cellStyle name="Total" xfId="1110" builtinId="25" customBuiltin="1"/>
    <cellStyle name="Total 2" xfId="545"/>
    <cellStyle name="Total 2 2" xfId="546"/>
    <cellStyle name="Total 2 2 2" xfId="573"/>
    <cellStyle name="Total 2 2 2 2" xfId="2541"/>
    <cellStyle name="Total 2 2 3" xfId="2540"/>
    <cellStyle name="Total 2 3" xfId="550"/>
    <cellStyle name="Total 2 3 2" xfId="2542"/>
    <cellStyle name="Total 2 4" xfId="2527"/>
    <cellStyle name="Total 2 5" xfId="2625"/>
    <cellStyle name="Warning Text 2" xfId="548"/>
  </cellStyles>
  <dxfs count="83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24994659260841701"/>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bgColor rgb="FFFFFF00"/>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6500"/>
      </font>
      <fill>
        <patternFill>
          <bgColor rgb="FFFFEB9C"/>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4"/>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fill>
        <patternFill patternType="solid">
          <fgColor indexed="64"/>
          <bgColor theme="0"/>
        </patternFill>
      </fill>
      <alignment vertical="center" textRotation="0" wrapText="0" indent="0" justifyLastLine="0" shrinkToFit="0" readingOrder="0"/>
    </dxf>
    <dxf>
      <font>
        <strike val="0"/>
        <outline val="0"/>
        <shadow val="0"/>
        <u val="none"/>
        <vertAlign val="baseline"/>
        <sz val="14"/>
        <color theme="0"/>
        <name val="Calibri"/>
        <scheme val="minor"/>
      </font>
      <fill>
        <patternFill patternType="solid">
          <fgColor indexed="64"/>
          <bgColor rgb="FF00539B"/>
        </patternFill>
      </fill>
      <alignmen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Arial"/>
        <scheme val="none"/>
      </font>
      <numFmt numFmtId="197" formatCode="&quot;$&quot;#,##0.0"/>
    </dxf>
    <dxf>
      <font>
        <b val="0"/>
        <i val="0"/>
        <strike val="0"/>
        <condense val="0"/>
        <extend val="0"/>
        <outline val="0"/>
        <shadow val="0"/>
        <u val="none"/>
        <vertAlign val="baseline"/>
        <sz val="11"/>
        <color theme="1"/>
        <name val="Arial"/>
        <scheme val="none"/>
      </font>
      <numFmt numFmtId="197" formatCode="&quot;$&quot;#,##0.0"/>
    </dxf>
    <dxf>
      <font>
        <b val="0"/>
        <i val="0"/>
        <strike val="0"/>
        <condense val="0"/>
        <extend val="0"/>
        <outline val="0"/>
        <shadow val="0"/>
        <u val="none"/>
        <vertAlign val="baseline"/>
        <sz val="11"/>
        <color theme="1"/>
        <name val="Arial"/>
        <scheme val="none"/>
      </font>
      <numFmt numFmtId="197" formatCode="&quot;$&quot;#,##0.0"/>
    </dxf>
    <dxf>
      <font>
        <b val="0"/>
        <i val="0"/>
        <strike val="0"/>
        <condense val="0"/>
        <extend val="0"/>
        <outline val="0"/>
        <shadow val="0"/>
        <u val="none"/>
        <vertAlign val="baseline"/>
        <sz val="11"/>
        <color theme="1"/>
        <name val="Arial"/>
        <scheme val="none"/>
      </font>
      <numFmt numFmtId="197" formatCode="&quot;$&quot;#,##0.0"/>
    </dxf>
    <dxf>
      <font>
        <b val="0"/>
        <i val="0"/>
        <strike val="0"/>
        <condense val="0"/>
        <extend val="0"/>
        <outline val="0"/>
        <shadow val="0"/>
        <u val="none"/>
        <vertAlign val="baseline"/>
        <sz val="11"/>
        <color theme="1"/>
        <name val="Arial"/>
        <scheme val="none"/>
      </font>
      <numFmt numFmtId="197" formatCode="&quot;$&quot;#,##0.0"/>
    </dxf>
    <dxf>
      <font>
        <b val="0"/>
        <i val="0"/>
        <strike val="0"/>
        <condense val="0"/>
        <extend val="0"/>
        <outline val="0"/>
        <shadow val="0"/>
        <u val="none"/>
        <vertAlign val="baseline"/>
        <sz val="11"/>
        <color theme="1"/>
        <name val="Arial"/>
        <scheme val="none"/>
      </font>
      <numFmt numFmtId="197" formatCode="&quot;$&quot;#,##0.0"/>
      <alignment horizontal="general" vertical="center" textRotation="0" wrapText="0" indent="0" justifyLastLine="0" shrinkToFit="0" readingOrder="0"/>
    </dxf>
    <dxf>
      <font>
        <strike val="0"/>
        <outline val="0"/>
        <shadow val="0"/>
        <u val="none"/>
        <vertAlign val="baseline"/>
        <sz val="18"/>
        <name val="Arial"/>
        <scheme val="none"/>
      </font>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outline="0">
        <bottom style="thin">
          <color indexed="64"/>
        </bottom>
      </border>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border outline="0">
        <bottom style="thin">
          <color indexed="64"/>
        </bottom>
      </border>
    </dxf>
    <dxf>
      <font>
        <strike val="0"/>
        <outline val="0"/>
        <shadow val="0"/>
        <u val="none"/>
        <vertAlign val="baseline"/>
        <sz val="10"/>
        <color theme="0"/>
        <name val="Arial"/>
        <scheme val="none"/>
      </font>
      <fill>
        <patternFill patternType="solid">
          <fgColor indexed="64"/>
          <bgColor rgb="FF00539B"/>
        </patternFill>
      </fill>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alignment horizontal="center" textRotation="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numFmt numFmtId="30" formatCode="@"/>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border>
        <bottom style="thin">
          <color indexed="64"/>
        </bottom>
      </border>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border>
        <bottom style="thin">
          <color indexed="64"/>
        </bottom>
      </border>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font>
        <b/>
        <i val="0"/>
        <strike val="0"/>
        <condense val="0"/>
        <extend val="0"/>
        <outline val="0"/>
        <shadow val="0"/>
        <u val="none"/>
        <vertAlign val="baseline"/>
        <sz val="20"/>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20"/>
        <name val="Arial"/>
        <scheme val="none"/>
      </font>
      <numFmt numFmtId="17" formatCode="#\ ?/?"/>
      <fill>
        <patternFill patternType="solid">
          <fgColor rgb="FF000000"/>
          <bgColor rgb="FFFFFFFF"/>
        </patternFill>
      </fill>
      <alignment horizontal="center" vertical="center" textRotation="0" indent="0" justifyLastLine="0" shrinkToFit="0" readingOrder="0"/>
    </dxf>
    <dxf>
      <border>
        <bottom style="thin">
          <color rgb="FF000000"/>
        </bottom>
      </border>
    </dxf>
    <dxf>
      <font>
        <strike val="0"/>
        <outline val="0"/>
        <shadow val="0"/>
        <u val="none"/>
        <vertAlign val="baseline"/>
        <sz val="20"/>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strike val="0"/>
        <outline val="0"/>
        <shadow val="0"/>
        <u val="none"/>
        <vertAlign val="baseline"/>
        <sz val="20"/>
        <name val="Arial"/>
        <scheme val="none"/>
      </font>
      <numFmt numFmtId="173" formatCode="_(* #,##0.0_);_(* \(#,##0.0\);_(* &quot;-&quot;??_);_(@_)"/>
      <fill>
        <patternFill patternType="solid">
          <fgColor rgb="FF000000"/>
          <bgColor rgb="FFFFFFFF"/>
        </patternFill>
      </fill>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68" formatCode="_(* #,##0_);_(* \(#,##0\);_(* &quot;-&quot;??_);_(@_)"/>
      <fill>
        <patternFill patternType="solid">
          <fgColor indexed="64"/>
          <bgColor theme="0"/>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17" formatCode="#\ ?/?"/>
      <fill>
        <patternFill patternType="solid">
          <fgColor rgb="FF000000"/>
          <bgColor rgb="FFFFFFFF"/>
        </patternFill>
      </fill>
      <alignment horizontal="lef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numFmt numFmtId="17" formatCode="#\ ?/?"/>
      <fill>
        <patternFill patternType="solid">
          <fgColor rgb="FF000000"/>
          <bgColor rgb="FFFFFFFF"/>
        </patternFill>
      </fill>
    </dxf>
    <dxf>
      <border>
        <bottom style="thin">
          <color indexed="64"/>
        </bottom>
      </border>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border outline="0">
        <bottom style="thin">
          <color indexed="64"/>
        </bottom>
      </border>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2"/>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2"/>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val="0"/>
        <i val="0"/>
        <strike val="0"/>
        <condense val="0"/>
        <extend val="0"/>
        <outline val="0"/>
        <shadow val="0"/>
        <u val="none"/>
        <vertAlign val="baseline"/>
        <sz val="22"/>
        <color auto="1"/>
        <name val="Arial"/>
        <scheme val="none"/>
      </font>
      <numFmt numFmtId="3" formatCode="#,##0"/>
      <fill>
        <patternFill patternType="none">
          <fgColor indexed="64"/>
          <bgColor auto="1"/>
        </patternFill>
      </fill>
      <alignment horizontal="general" vertical="center" textRotation="0" wrapText="0" indent="0" justifyLastLine="0" shrinkToFit="0" readingOrder="0"/>
      <border outline="0">
        <right style="thin">
          <color indexed="64"/>
        </right>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outline="0">
        <right style="thin">
          <color indexed="64"/>
        </right>
      </border>
    </dxf>
    <dxf>
      <border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border>
        <bottom style="thin">
          <color indexed="64"/>
        </bottom>
      </border>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8"/>
        <name val="Arial"/>
        <scheme val="none"/>
      </font>
    </dxf>
    <dxf>
      <font>
        <b/>
      </font>
      <fill>
        <patternFill patternType="solid">
          <fgColor indexed="64"/>
          <bgColor theme="0" tint="-0.14999847407452621"/>
        </patternFill>
      </fill>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theme="4" tint="-0.249977111117893"/>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border>
        <bottom style="thin">
          <color indexed="64"/>
        </bottom>
      </border>
    </dxf>
    <dxf>
      <font>
        <strike val="0"/>
        <outline val="0"/>
        <shadow val="0"/>
        <u val="none"/>
        <vertAlign val="baseline"/>
        <sz val="22"/>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border>
        <bottom style="thin">
          <color rgb="FF000000"/>
        </bottom>
      </border>
    </dxf>
    <dxf>
      <font>
        <b/>
        <i val="0"/>
        <strike val="0"/>
        <condense val="0"/>
        <extend val="0"/>
        <outline val="0"/>
        <shadow val="0"/>
        <u val="none"/>
        <vertAlign val="baseline"/>
        <sz val="14"/>
        <color theme="0"/>
        <name val="Arial"/>
        <scheme val="none"/>
      </font>
      <numFmt numFmtId="200"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b/>
        <i val="0"/>
        <strike val="0"/>
        <condense val="0"/>
        <extend val="0"/>
        <outline val="0"/>
        <shadow val="0"/>
        <u val="none"/>
        <vertAlign val="baseline"/>
        <sz val="16"/>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fill>
        <patternFill patternType="solid">
          <fgColor indexed="64"/>
          <bgColor theme="0"/>
        </patternFill>
      </fill>
    </dxf>
    <dxf>
      <border>
        <bottom style="thin">
          <color indexed="64"/>
        </bottom>
      </border>
    </dxf>
    <dxf>
      <font>
        <b/>
        <i val="0"/>
        <strike val="0"/>
        <condense val="0"/>
        <extend val="0"/>
        <outline val="0"/>
        <shadow val="0"/>
        <u val="none"/>
        <vertAlign val="baseline"/>
        <sz val="16"/>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5" formatCode="_(* #,##0.00_);_(* \(#,##0.00\);_(* &quot;-&quot;??_);_(@_)"/>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8"/>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4"/>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4"/>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bottom/>
      </border>
    </dxf>
    <dxf>
      <border outline="0">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dxf>
    <dxf>
      <border outline="0">
        <bottom style="thin">
          <color indexed="64"/>
        </bottom>
      </border>
    </dxf>
    <dxf>
      <font>
        <b/>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border>
        <bottom style="thin">
          <color indexed="64"/>
        </bottom>
      </border>
    </dxf>
    <dxf>
      <font>
        <strike val="0"/>
        <outline val="0"/>
        <shadow val="0"/>
        <u val="none"/>
        <vertAlign val="baseline"/>
        <sz val="12"/>
        <color theme="0"/>
        <name val="Arial"/>
        <scheme val="none"/>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outline="0">
        <left/>
        <right style="thin">
          <color indexed="64"/>
        </right>
        <top style="thin">
          <color indexed="64"/>
        </top>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none">
          <fgColor indexed="64"/>
          <bgColor auto="1"/>
        </patternFill>
      </fill>
      <alignment horizontal="center" vertical="center" textRotation="0" wrapText="1" indent="0" justifyLastLine="0" shrinkToFit="0" readingOrder="0"/>
    </dxf>
    <dxf>
      <border outline="0">
        <bottom style="thin">
          <color indexed="64"/>
        </bottom>
      </border>
    </dxf>
    <dxf>
      <font>
        <strike val="0"/>
        <outline val="0"/>
        <shadow val="0"/>
        <u val="none"/>
        <vertAlign val="baseline"/>
        <sz val="12"/>
        <color theme="0"/>
        <name val="Arial"/>
        <scheme val="none"/>
      </font>
      <fill>
        <patternFill patternType="none">
          <fgColor indexed="64"/>
          <bgColor auto="1"/>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border>
        <bottom style="thin">
          <color indexed="64"/>
        </bottom>
      </border>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solid">
          <fgColor indexed="64"/>
          <bgColor theme="0"/>
        </patternFill>
      </fill>
      <alignment horizontal="right" vertical="center" textRotation="0" wrapText="0" indent="1"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border>
        <bottom style="thin">
          <color indexed="64"/>
        </bottom>
      </border>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border>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border outline="0">
        <bottom style="thin">
          <color indexed="64"/>
        </bottom>
      </border>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border>
        <bottom style="thin">
          <color indexed="64"/>
        </bottom>
      </border>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border>
        <bottom style="thin">
          <color indexed="64"/>
        </bottom>
      </border>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22"/>
        <color auto="1"/>
        <name val="Calibri"/>
        <scheme val="minor"/>
      </font>
    </dxf>
    <dxf>
      <font>
        <b val="0"/>
        <i val="0"/>
        <strike val="0"/>
        <condense val="0"/>
        <extend val="0"/>
        <outline val="0"/>
        <shadow val="0"/>
        <u val="none"/>
        <vertAlign val="baseline"/>
        <sz val="22"/>
        <color auto="1"/>
        <name val="Calibri"/>
        <scheme val="minor"/>
      </font>
      <numFmt numFmtId="171" formatCode="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scheme val="minor"/>
      </font>
    </dxf>
    <dxf>
      <font>
        <b val="0"/>
        <i val="0"/>
        <strike val="0"/>
        <condense val="0"/>
        <extend val="0"/>
        <outline val="0"/>
        <shadow val="0"/>
        <u val="none"/>
        <vertAlign val="baseline"/>
        <sz val="22"/>
        <color auto="1"/>
        <name val="Calibri"/>
        <scheme val="minor"/>
      </font>
      <numFmt numFmtId="3" formatCode="#,##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2"/>
        <color auto="1"/>
        <name val="Calibri"/>
        <scheme val="minor"/>
      </font>
      <alignment horizontal="general" vertical="center" textRotation="0" wrapText="0" indent="0" justifyLastLine="0" shrinkToFit="0" readingOrder="0"/>
    </dxf>
    <dxf>
      <font>
        <b/>
        <i val="0"/>
        <strike val="0"/>
        <condense val="0"/>
        <extend val="0"/>
        <outline val="0"/>
        <shadow val="0"/>
        <u val="none"/>
        <vertAlign val="baseline"/>
        <sz val="2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2"/>
      </font>
      <numFmt numFmtId="168" formatCode="_(* #,##0_);_(* \(#,##0\);_(* &quot;-&quot;??_);_(@_)"/>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Calibri"/>
        <scheme val="minor"/>
      </font>
      <numFmt numFmtId="168" formatCode="_(* #,##0_);_(* \(#,##0\);_(* &quot;-&quot;??_);_(@_)"/>
      <alignment horizontal="center"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22"/>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border>
        <bottom style="thin">
          <color indexed="64"/>
        </bottom>
      </border>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border>
        <bottom style="thin">
          <color indexed="64"/>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rgb="FF000000"/>
          <bgColor rgb="FFFFFFFF"/>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numFmt numFmtId="168" formatCode="_(* #,##0_);_(* \(#,##0\);_(* &quot;-&quot;??_);_(@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171" formatCode="0.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4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48"/>
        <color auto="1"/>
        <name val="Arial"/>
        <scheme val="none"/>
      </font>
      <numFmt numFmtId="35" formatCode="_(* #,##0.00_);_(* \(#,##0.00\);_(* &quot;-&quot;??_);_(@_)"/>
      <fill>
        <patternFill patternType="none">
          <fgColor indexed="64"/>
          <bgColor theme="0"/>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48"/>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fgColor indexed="64"/>
          <bgColor theme="0"/>
        </patternFill>
      </fill>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fill>
        <patternFill>
          <fgColor indexed="64"/>
          <bgColor theme="0"/>
        </patternFill>
      </fill>
    </dxf>
    <dxf>
      <border>
        <bottom style="thin">
          <color indexed="64"/>
        </bottom>
      </border>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rgb="FF0070C0"/>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border outline="0">
        <bottom style="thin">
          <color indexed="64"/>
        </bottom>
      </border>
    </dxf>
    <dxf>
      <font>
        <b/>
        <i val="0"/>
        <strike val="0"/>
        <condense val="0"/>
        <extend val="0"/>
        <outline val="0"/>
        <shadow val="0"/>
        <u val="none"/>
        <vertAlign val="baseline"/>
        <sz val="12"/>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border>
        <bottom style="thin">
          <color indexed="64"/>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border>
        <bottom style="thin">
          <color indexed="64"/>
        </bottom>
      </border>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border>
        <bottom style="thin">
          <color indexed="64"/>
        </bottom>
      </border>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val="0"/>
        <i val="0"/>
        <strike val="0"/>
        <condense val="0"/>
        <extend val="0"/>
        <outline val="0"/>
        <shadow val="0"/>
        <u val="none"/>
        <vertAlign val="baseline"/>
        <sz val="14"/>
        <color auto="1"/>
        <name val="Arial"/>
        <scheme val="none"/>
      </font>
      <fill>
        <patternFill patternType="none">
          <fgColor rgb="FF000000"/>
          <bgColor rgb="FFFFFFFF"/>
        </patternFill>
      </fill>
      <alignment horizontal="center" vertical="bottom" textRotation="0" wrapText="0" indent="0" justifyLastLine="0" shrinkToFit="0" readingOrder="0"/>
    </dxf>
    <dxf>
      <border>
        <bottom style="thin">
          <color rgb="FF000000"/>
        </bottom>
      </border>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left"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1"/>
        <color auto="1"/>
        <name val="Arial"/>
        <scheme val="none"/>
      </font>
      <fill>
        <patternFill patternType="none">
          <fgColor rgb="FF000000"/>
          <bgColor auto="1"/>
        </patternFill>
      </fill>
    </dxf>
    <dxf>
      <border>
        <bottom style="thin">
          <color rgb="FF000000"/>
        </bottom>
      </border>
    </dxf>
    <dxf>
      <font>
        <b/>
        <i val="0"/>
        <strike val="0"/>
        <condense val="0"/>
        <extend val="0"/>
        <outline val="0"/>
        <shadow val="0"/>
        <u val="none"/>
        <vertAlign val="baseline"/>
        <sz val="11"/>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protection locked="1" hidden="0"/>
    </dxf>
    <dxf>
      <font>
        <b/>
        <i val="0"/>
        <strike val="0"/>
        <condense val="0"/>
        <extend val="0"/>
        <outline val="0"/>
        <shadow val="0"/>
        <u val="none"/>
        <vertAlign val="baseline"/>
        <sz val="36"/>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top style="thin">
          <color rgb="FF000000"/>
        </top>
      </border>
    </dxf>
    <dxf>
      <border diagonalUp="0" diagonalDown="0">
        <left style="thin">
          <color rgb="FF000000"/>
        </left>
        <right style="thin">
          <color rgb="FF000000"/>
        </right>
        <top style="thin">
          <color rgb="FF000000"/>
        </top>
        <bottom style="thin">
          <color rgb="FF000000"/>
        </bottom>
      </border>
    </dxf>
    <dxf>
      <font>
        <strike val="0"/>
        <outline val="0"/>
        <shadow val="0"/>
        <u val="none"/>
        <vertAlign val="baseline"/>
        <sz val="36"/>
        <color auto="1"/>
        <name val="Arial"/>
        <scheme val="none"/>
      </font>
      <numFmt numFmtId="35" formatCode="_(* #,##0.00_);_(* \(#,##0.00\);_(* &quot;-&quot;??_);_(@_)"/>
      <fill>
        <patternFill patternType="none">
          <fgColor rgb="FF000000"/>
          <bgColor auto="1"/>
        </patternFill>
      </fill>
      <alignment horizontal="center" vertical="center" textRotation="0" indent="0" justifyLastLine="0" shrinkToFit="0" readingOrder="0"/>
    </dxf>
    <dxf>
      <border>
        <bottom style="thin">
          <color rgb="FF000000"/>
        </bottom>
      </border>
    </dxf>
    <dxf>
      <font>
        <b/>
        <i val="0"/>
        <strike val="0"/>
        <condense val="0"/>
        <extend val="0"/>
        <outline val="0"/>
        <shadow val="0"/>
        <u val="none"/>
        <vertAlign val="baseline"/>
        <sz val="36"/>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2"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2"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2"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solid">
          <fgColor indexed="64"/>
          <bgColor theme="0"/>
        </patternFill>
      </fill>
      <alignment horizontal="center" vertical="top"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border>
        <bottom style="thin">
          <color indexed="64"/>
        </bottom>
      </border>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border>
        <bottom style="thin">
          <color indexed="64"/>
        </bottom>
      </border>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171" formatCode="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171" formatCode="0.0%"/>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border>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s>
  <tableStyles count="2" defaultTableStyle="TableStyleMedium9" defaultPivotStyle="PivotStyleLight16">
    <tableStyle name="Estilo de tabla 1" pivot="0" count="0"/>
    <tableStyle name="Estilo de tabla 2" pivot="0" count="0"/>
  </tableStyles>
  <colors>
    <mruColors>
      <color rgb="FFFF00FF"/>
      <color rgb="FFFF66FF"/>
      <color rgb="FFFF3300"/>
      <color rgb="FF00539B"/>
      <color rgb="FFCC66FF"/>
      <color rgb="FFFF99FF"/>
      <color rgb="FF00A94F"/>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onnections" Target="connections.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customXml" Target="../customXml/item17.xml"/><Relationship Id="rId107" Type="http://schemas.openxmlformats.org/officeDocument/2006/relationships/externalLink" Target="externalLinks/externalLink1.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customXml" Target="../customXml/item2.xml"/><Relationship Id="rId128" Type="http://schemas.openxmlformats.org/officeDocument/2006/relationships/customXml" Target="../customXml/item7.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7.xml"/><Relationship Id="rId118" Type="http://schemas.openxmlformats.org/officeDocument/2006/relationships/styles" Target="styles.xml"/><Relationship Id="rId134" Type="http://schemas.openxmlformats.org/officeDocument/2006/relationships/customXml" Target="../customXml/item13.xml"/><Relationship Id="rId139" Type="http://schemas.openxmlformats.org/officeDocument/2006/relationships/customXml" Target="../customXml/item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externalLink" Target="externalLinks/externalLink2.xml"/><Relationship Id="rId124" Type="http://schemas.openxmlformats.org/officeDocument/2006/relationships/customXml" Target="../customXml/item3.xml"/><Relationship Id="rId129" Type="http://schemas.openxmlformats.org/officeDocument/2006/relationships/customXml" Target="../customXml/item8.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customXml" Target="../customXml/item19.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8.xml"/><Relationship Id="rId119" Type="http://schemas.openxmlformats.org/officeDocument/2006/relationships/sharedStrings" Target="sharedStrings.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9.xml"/><Relationship Id="rId135" Type="http://schemas.openxmlformats.org/officeDocument/2006/relationships/customXml" Target="../customXml/item1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3.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powerPivotData" Target="model/item.data"/><Relationship Id="rId125" Type="http://schemas.openxmlformats.org/officeDocument/2006/relationships/customXml" Target="../customXml/item4.xml"/><Relationship Id="rId141" Type="http://schemas.openxmlformats.org/officeDocument/2006/relationships/customXml" Target="../customXml/item2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externalLink" Target="externalLinks/externalLink4.xml"/><Relationship Id="rId115" Type="http://schemas.openxmlformats.org/officeDocument/2006/relationships/externalLink" Target="externalLinks/externalLink9.xml"/><Relationship Id="rId131" Type="http://schemas.openxmlformats.org/officeDocument/2006/relationships/customXml" Target="../customXml/item10.xml"/><Relationship Id="rId136" Type="http://schemas.openxmlformats.org/officeDocument/2006/relationships/customXml" Target="../customXml/item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customXml" Target="../customXml/item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alcChain" Target="calcChain.xml"/><Relationship Id="rId142" Type="http://schemas.openxmlformats.org/officeDocument/2006/relationships/customXml" Target="../customXml/item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theme" Target="theme/theme1.xml"/><Relationship Id="rId137" Type="http://schemas.openxmlformats.org/officeDocument/2006/relationships/customXml" Target="../customXml/item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externalLink" Target="externalLinks/externalLink5.xml"/><Relationship Id="rId132" Type="http://schemas.openxmlformats.org/officeDocument/2006/relationships/customXml" Target="../customXml/item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customXml" Target="../customXml/item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externalLink" Target="externalLinks/externalLink6.xml"/><Relationship Id="rId133" Type="http://schemas.openxmlformats.org/officeDocument/2006/relationships/customXml" Target="../customXml/item12.xml"/><Relationship Id="rId16" Type="http://schemas.openxmlformats.org/officeDocument/2006/relationships/worksheet" Target="worksheets/sheet16.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72.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76.xml"/><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77.xml"/><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30.xml"/><Relationship Id="rId1" Type="http://schemas.microsoft.com/office/2011/relationships/chartStyle" Target="style30.xml"/></Relationships>
</file>

<file path=xl/charts/_rels/chart32.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3.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82.xml"/><Relationship Id="rId2" Type="http://schemas.microsoft.com/office/2011/relationships/chartColorStyle" Target="colors33.xml"/><Relationship Id="rId1" Type="http://schemas.microsoft.com/office/2011/relationships/chartStyle" Target="style33.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83.xml"/><Relationship Id="rId2" Type="http://schemas.microsoft.com/office/2011/relationships/chartColorStyle" Target="colors34.xml"/><Relationship Id="rId1" Type="http://schemas.microsoft.com/office/2011/relationships/chartStyle" Target="style34.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35.xml"/><Relationship Id="rId1" Type="http://schemas.microsoft.com/office/2011/relationships/chartStyle" Target="style35.xml"/></Relationships>
</file>

<file path=xl/charts/_rels/chart37.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1.xml"/><Relationship Id="rId2" Type="http://schemas.microsoft.com/office/2011/relationships/chartColorStyle" Target="colors37.xml"/><Relationship Id="rId1" Type="http://schemas.microsoft.com/office/2011/relationships/chartStyle" Target="style37.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8.xml"/><Relationship Id="rId1" Type="http://schemas.microsoft.com/office/2011/relationships/chartStyle" Target="style38.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1.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39.xml"/><Relationship Id="rId1" Type="http://schemas.microsoft.com/office/2011/relationships/chartStyle" Target="style39.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40.xml"/><Relationship Id="rId1" Type="http://schemas.microsoft.com/office/2011/relationships/chartStyle" Target="style40.xml"/></Relationships>
</file>

<file path=xl/charts/_rels/chart42.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3.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3.xml"/><Relationship Id="rId1" Type="http://schemas.microsoft.com/office/2011/relationships/chartStyle" Target="style43.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4.xml"/><Relationship Id="rId2" Type="http://schemas.microsoft.com/office/2011/relationships/chartColorStyle" Target="colors44.xml"/><Relationship Id="rId1" Type="http://schemas.microsoft.com/office/2011/relationships/chartStyle" Target="style44.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107.xml"/><Relationship Id="rId2" Type="http://schemas.microsoft.com/office/2011/relationships/chartColorStyle" Target="colors45.xml"/><Relationship Id="rId1" Type="http://schemas.microsoft.com/office/2011/relationships/chartStyle" Target="style45.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46.xml"/><Relationship Id="rId1" Type="http://schemas.microsoft.com/office/2011/relationships/chartStyle" Target="style46.xml"/></Relationships>
</file>

<file path=xl/charts/_rels/chart48.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12.xml"/><Relationship Id="rId2" Type="http://schemas.microsoft.com/office/2011/relationships/chartColorStyle" Target="colors48.xml"/><Relationship Id="rId1" Type="http://schemas.microsoft.com/office/2011/relationships/chartStyle" Target="style48.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49.xml"/><Relationship Id="rId1" Type="http://schemas.microsoft.com/office/2011/relationships/chartStyle" Target="style49.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116.xml"/><Relationship Id="rId2" Type="http://schemas.microsoft.com/office/2011/relationships/chartColorStyle" Target="colors50.xml"/><Relationship Id="rId1" Type="http://schemas.microsoft.com/office/2011/relationships/chartStyle" Target="style50.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18.xml"/><Relationship Id="rId2" Type="http://schemas.microsoft.com/office/2011/relationships/chartColorStyle" Target="colors51.xml"/><Relationship Id="rId1" Type="http://schemas.microsoft.com/office/2011/relationships/chartStyle" Target="style51.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20.xml"/><Relationship Id="rId2" Type="http://schemas.microsoft.com/office/2011/relationships/chartColorStyle" Target="colors52.xml"/><Relationship Id="rId1" Type="http://schemas.microsoft.com/office/2011/relationships/chartStyle" Target="style52.xml"/></Relationships>
</file>

<file path=xl/charts/_rels/chart54.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54.xml"/><Relationship Id="rId1" Type="http://schemas.microsoft.com/office/2011/relationships/chartStyle" Target="style54.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31.xml"/><Relationship Id="rId2" Type="http://schemas.microsoft.com/office/2011/relationships/chartColorStyle" Target="colors55.xml"/><Relationship Id="rId1" Type="http://schemas.microsoft.com/office/2011/relationships/chartStyle" Target="style55.xml"/></Relationships>
</file>

<file path=xl/charts/_rels/chart57.xml.rels><?xml version="1.0" encoding="UTF-8" standalone="yes"?>
<Relationships xmlns="http://schemas.openxmlformats.org/package/2006/relationships"><Relationship Id="rId3" Type="http://schemas.openxmlformats.org/officeDocument/2006/relationships/chartUserShapes" Target="../drawings/drawing133.xml"/><Relationship Id="rId2" Type="http://schemas.microsoft.com/office/2011/relationships/chartColorStyle" Target="colors56.xml"/><Relationship Id="rId1" Type="http://schemas.microsoft.com/office/2011/relationships/chartStyle" Target="style56.xml"/></Relationships>
</file>

<file path=xl/charts/_rels/chart58.xml.rels><?xml version="1.0" encoding="UTF-8" standalone="yes"?>
<Relationships xmlns="http://schemas.openxmlformats.org/package/2006/relationships"><Relationship Id="rId3" Type="http://schemas.openxmlformats.org/officeDocument/2006/relationships/chartUserShapes" Target="../drawings/drawing135.xml"/><Relationship Id="rId2" Type="http://schemas.microsoft.com/office/2011/relationships/chartColorStyle" Target="colors57.xml"/><Relationship Id="rId1" Type="http://schemas.microsoft.com/office/2011/relationships/chartStyle" Target="style57.xml"/></Relationships>
</file>

<file path=xl/charts/_rels/chart59.xml.rels><?xml version="1.0" encoding="UTF-8" standalone="yes"?>
<Relationships xmlns="http://schemas.openxmlformats.org/package/2006/relationships"><Relationship Id="rId3" Type="http://schemas.openxmlformats.org/officeDocument/2006/relationships/chartUserShapes" Target="../drawings/drawing137.xml"/><Relationship Id="rId2" Type="http://schemas.microsoft.com/office/2011/relationships/chartColorStyle" Target="colors58.xml"/><Relationship Id="rId1" Type="http://schemas.microsoft.com/office/2011/relationships/chartStyle" Target="style58.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chartUserShapes" Target="../drawings/drawing142.xml"/><Relationship Id="rId2" Type="http://schemas.microsoft.com/office/2011/relationships/chartColorStyle" Target="colors59.xml"/><Relationship Id="rId1" Type="http://schemas.microsoft.com/office/2011/relationships/chartStyle" Target="style59.xml"/></Relationships>
</file>

<file path=xl/charts/_rels/chart61.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145.xml"/><Relationship Id="rId2" Type="http://schemas.microsoft.com/office/2011/relationships/chartColorStyle" Target="colors61.xml"/><Relationship Id="rId1" Type="http://schemas.microsoft.com/office/2011/relationships/chartStyle" Target="style61.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147.xml"/><Relationship Id="rId2" Type="http://schemas.microsoft.com/office/2011/relationships/chartColorStyle" Target="colors62.xml"/><Relationship Id="rId1" Type="http://schemas.microsoft.com/office/2011/relationships/chartStyle" Target="style62.xml"/></Relationships>
</file>

<file path=xl/charts/_rels/chart64.xml.rels><?xml version="1.0" encoding="UTF-8" standalone="yes"?>
<Relationships xmlns="http://schemas.openxmlformats.org/package/2006/relationships"><Relationship Id="rId3" Type="http://schemas.openxmlformats.org/officeDocument/2006/relationships/chartUserShapes" Target="../drawings/drawing150.xml"/><Relationship Id="rId2" Type="http://schemas.microsoft.com/office/2011/relationships/chartColorStyle" Target="colors63.xml"/><Relationship Id="rId1" Type="http://schemas.microsoft.com/office/2011/relationships/chartStyle" Target="style63.xml"/></Relationships>
</file>

<file path=xl/charts/_rels/chart65.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6.xml.rels><?xml version="1.0" encoding="UTF-8" standalone="yes"?>
<Relationships xmlns="http://schemas.openxmlformats.org/package/2006/relationships"><Relationship Id="rId1" Type="http://schemas.openxmlformats.org/officeDocument/2006/relationships/chartUserShapes" Target="../drawings/drawing155.xml"/></Relationships>
</file>

<file path=xl/charts/_rels/chart67.xml.rels><?xml version="1.0" encoding="UTF-8" standalone="yes"?>
<Relationships xmlns="http://schemas.openxmlformats.org/package/2006/relationships"><Relationship Id="rId3" Type="http://schemas.openxmlformats.org/officeDocument/2006/relationships/chartUserShapes" Target="../drawings/drawing157.xml"/><Relationship Id="rId2" Type="http://schemas.microsoft.com/office/2011/relationships/chartColorStyle" Target="colors65.xml"/><Relationship Id="rId1" Type="http://schemas.microsoft.com/office/2011/relationships/chartStyle" Target="style65.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159.xml"/><Relationship Id="rId2" Type="http://schemas.microsoft.com/office/2011/relationships/chartColorStyle" Target="colors66.xml"/><Relationship Id="rId1" Type="http://schemas.microsoft.com/office/2011/relationships/chartStyle" Target="style66.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161.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163.xml"/><Relationship Id="rId2" Type="http://schemas.microsoft.com/office/2011/relationships/chartColorStyle" Target="colors67.xml"/><Relationship Id="rId1" Type="http://schemas.microsoft.com/office/2011/relationships/chartStyle" Target="style67.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167.xml"/><Relationship Id="rId2" Type="http://schemas.microsoft.com/office/2011/relationships/chartColorStyle" Target="colors68.xml"/><Relationship Id="rId1" Type="http://schemas.microsoft.com/office/2011/relationships/chartStyle" Target="style68.xml"/></Relationships>
</file>

<file path=xl/charts/_rels/chart72.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3.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r>
              <a:rPr lang="es-DO" sz="3200"/>
              <a:t>Evolución de Afiliación del SFS a la Población Nacional</a:t>
            </a:r>
          </a:p>
        </c:rich>
      </c:tx>
      <c:layout>
        <c:manualLayout>
          <c:xMode val="edge"/>
          <c:yMode val="edge"/>
          <c:x val="0.27883293617988386"/>
          <c:y val="3.3496313318344129E-2"/>
        </c:manualLayout>
      </c:layout>
      <c:overlay val="0"/>
      <c:spPr>
        <a:noFill/>
        <a:ln>
          <a:noFill/>
        </a:ln>
        <a:effectLst/>
      </c:spPr>
      <c:txPr>
        <a:bodyPr rot="0" spcFirstLastPara="1" vertOverflow="ellipsis" vert="horz" wrap="square" anchor="ctr" anchorCtr="1"/>
        <a:lstStyle/>
        <a:p>
          <a:pPr>
            <a:defRPr sz="3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0041653165597486E-3"/>
          <c:y val="8.6532644313206133E-2"/>
          <c:w val="0.97062829506361104"/>
          <c:h val="0.68667158461567146"/>
        </c:manualLayout>
      </c:layout>
      <c:barChart>
        <c:barDir val="col"/>
        <c:grouping val="clustered"/>
        <c:varyColors val="0"/>
        <c:ser>
          <c:idx val="0"/>
          <c:order val="0"/>
          <c:tx>
            <c:strRef>
              <c:f>'1. SFS'!$D$5</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extLst>
              <c:ext xmlns:c16="http://schemas.microsoft.com/office/drawing/2014/chart" uri="{C3380CC4-5D6E-409C-BE32-E72D297353CC}">
                <c16:uniqueId val="{00000000-0035-4E9A-9DAA-BB2756822C69}"/>
              </c:ext>
            </c:extLst>
          </c:dPt>
          <c:dPt>
            <c:idx val="8"/>
            <c:invertIfNegative val="0"/>
            <c:bubble3D val="0"/>
            <c:extLst>
              <c:ext xmlns:c16="http://schemas.microsoft.com/office/drawing/2014/chart" uri="{C3380CC4-5D6E-409C-BE32-E72D297353CC}">
                <c16:uniqueId val="{00000001-0035-4E9A-9DAA-BB2756822C69}"/>
              </c:ext>
            </c:extLst>
          </c:dPt>
          <c:dPt>
            <c:idx val="9"/>
            <c:invertIfNegative val="0"/>
            <c:bubble3D val="0"/>
            <c:extLst>
              <c:ext xmlns:c16="http://schemas.microsoft.com/office/drawing/2014/chart" uri="{C3380CC4-5D6E-409C-BE32-E72D297353CC}">
                <c16:uniqueId val="{00000002-0035-4E9A-9DAA-BB2756822C69}"/>
              </c:ext>
            </c:extLst>
          </c:dPt>
          <c:dPt>
            <c:idx val="10"/>
            <c:invertIfNegative val="0"/>
            <c:bubble3D val="0"/>
            <c:extLst>
              <c:ext xmlns:c16="http://schemas.microsoft.com/office/drawing/2014/chart" uri="{C3380CC4-5D6E-409C-BE32-E72D297353CC}">
                <c16:uniqueId val="{00000003-0035-4E9A-9DAA-BB2756822C69}"/>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SFS'!$A$13:$A$23</c:f>
              <c:strCache>
                <c:ptCount val="11"/>
                <c:pt idx="0">
                  <c:v>2015</c:v>
                </c:pt>
                <c:pt idx="1">
                  <c:v>2016</c:v>
                </c:pt>
                <c:pt idx="2">
                  <c:v>2017</c:v>
                </c:pt>
                <c:pt idx="3">
                  <c:v>2018</c:v>
                </c:pt>
                <c:pt idx="4">
                  <c:v>2019</c:v>
                </c:pt>
                <c:pt idx="5">
                  <c:v>2020</c:v>
                </c:pt>
                <c:pt idx="6">
                  <c:v>2021</c:v>
                </c:pt>
                <c:pt idx="7">
                  <c:v>2022</c:v>
                </c:pt>
                <c:pt idx="8">
                  <c:v>2023</c:v>
                </c:pt>
                <c:pt idx="9">
                  <c:v>2024</c:v>
                </c:pt>
                <c:pt idx="10">
                  <c:v>Oct.25</c:v>
                </c:pt>
              </c:strCache>
            </c:strRef>
          </c:cat>
          <c:val>
            <c:numRef>
              <c:f>'1. SFS'!$D$13:$D$23</c:f>
              <c:numCache>
                <c:formatCode>#,##0_);[Red]\(#,##0\)</c:formatCode>
                <c:ptCount val="11"/>
                <c:pt idx="0">
                  <c:v>10028012</c:v>
                </c:pt>
                <c:pt idx="1">
                  <c:v>10123139</c:v>
                </c:pt>
                <c:pt idx="2">
                  <c:v>10217441</c:v>
                </c:pt>
                <c:pt idx="3">
                  <c:v>10310703</c:v>
                </c:pt>
                <c:pt idx="4">
                  <c:v>10402759</c:v>
                </c:pt>
                <c:pt idx="5">
                  <c:v>10492017</c:v>
                </c:pt>
                <c:pt idx="6">
                  <c:v>10578737</c:v>
                </c:pt>
                <c:pt idx="7">
                  <c:v>10666547</c:v>
                </c:pt>
                <c:pt idx="8">
                  <c:v>10753416</c:v>
                </c:pt>
                <c:pt idx="9">
                  <c:v>10836972</c:v>
                </c:pt>
                <c:pt idx="10">
                  <c:v>10903631</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'1. SFS'!$E$5</c:f>
              <c:strCache>
                <c:ptCount val="1"/>
                <c:pt idx="0">
                  <c:v> Evolucion del %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7096762175035998E-2"/>
                  <c:y val="8.371343558374601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4FE-41DE-A5A4-24CED67D4329}"/>
                </c:ext>
              </c:extLst>
            </c:dLbl>
            <c:dLbl>
              <c:idx val="1"/>
              <c:layout>
                <c:manualLayout>
                  <c:x val="-3.647004848938068E-2"/>
                  <c:y val="7.31411302861431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4FE-41DE-A5A4-24CED67D4329}"/>
                </c:ext>
              </c:extLst>
            </c:dLbl>
            <c:dLbl>
              <c:idx val="7"/>
              <c:layout>
                <c:manualLayout>
                  <c:x val="-2.8601178950991912E-2"/>
                  <c:y val="-3.5474015748031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4FE-41DE-A5A4-24CED67D4329}"/>
                </c:ext>
              </c:extLst>
            </c:dLbl>
            <c:dLbl>
              <c:idx val="8"/>
              <c:layout>
                <c:manualLayout>
                  <c:x val="-3.9603616917657271E-2"/>
                  <c:y val="-2.873744803621135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4FE-41DE-A5A4-24CED67D4329}"/>
                </c:ext>
              </c:extLst>
            </c:dLbl>
            <c:dLbl>
              <c:idx val="9"/>
              <c:layout>
                <c:manualLayout>
                  <c:x val="-3.4589907432414725E-2"/>
                  <c:y val="-2.6815210709374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4FE-41DE-A5A4-24CED67D4329}"/>
                </c:ext>
              </c:extLst>
            </c:dLbl>
            <c:dLbl>
              <c:idx val="10"/>
              <c:layout>
                <c:manualLayout>
                  <c:x val="-3.5843334803725362E-2"/>
                  <c:y val="-3.64263973435588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4FE-41DE-A5A4-24CED67D4329}"/>
                </c:ext>
              </c:extLst>
            </c:dLbl>
            <c:spPr>
              <a:noFill/>
              <a:ln>
                <a:noFill/>
              </a:ln>
              <a:effectLst/>
            </c:spPr>
            <c:txPr>
              <a:bodyPr rot="0" spcFirstLastPara="1" vertOverflow="ellipsis" vert="horz" wrap="square" anchor="ctr" anchorCtr="1"/>
              <a:lstStyle/>
              <a:p>
                <a:pPr>
                  <a:defRPr sz="28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SFS'!$A$13:$A$23</c:f>
              <c:strCache>
                <c:ptCount val="11"/>
                <c:pt idx="0">
                  <c:v>2015</c:v>
                </c:pt>
                <c:pt idx="1">
                  <c:v>2016</c:v>
                </c:pt>
                <c:pt idx="2">
                  <c:v>2017</c:v>
                </c:pt>
                <c:pt idx="3">
                  <c:v>2018</c:v>
                </c:pt>
                <c:pt idx="4">
                  <c:v>2019</c:v>
                </c:pt>
                <c:pt idx="5">
                  <c:v>2020</c:v>
                </c:pt>
                <c:pt idx="6">
                  <c:v>2021</c:v>
                </c:pt>
                <c:pt idx="7">
                  <c:v>2022</c:v>
                </c:pt>
                <c:pt idx="8">
                  <c:v>2023</c:v>
                </c:pt>
                <c:pt idx="9">
                  <c:v>2024</c:v>
                </c:pt>
                <c:pt idx="10">
                  <c:v>Oct.25</c:v>
                </c:pt>
              </c:strCache>
            </c:strRef>
          </c:cat>
          <c:val>
            <c:numRef>
              <c:f>'1. SFS'!$E$13:$E$23</c:f>
              <c:numCache>
                <c:formatCode>0.0%</c:formatCode>
                <c:ptCount val="11"/>
                <c:pt idx="0">
                  <c:v>0.66690905435693537</c:v>
                </c:pt>
                <c:pt idx="1">
                  <c:v>0.68963431204491021</c:v>
                </c:pt>
                <c:pt idx="2">
                  <c:v>0.73638751620880416</c:v>
                </c:pt>
                <c:pt idx="3">
                  <c:v>0.76309365132522966</c:v>
                </c:pt>
                <c:pt idx="4">
                  <c:v>0.78092590629082148</c:v>
                </c:pt>
                <c:pt idx="5">
                  <c:v>0.9586018589180707</c:v>
                </c:pt>
                <c:pt idx="6">
                  <c:v>0.9576496702772741</c:v>
                </c:pt>
                <c:pt idx="7">
                  <c:v>0.97909257794485882</c:v>
                </c:pt>
                <c:pt idx="8">
                  <c:v>0.96520082548652442</c:v>
                </c:pt>
                <c:pt idx="9">
                  <c:v>0.97379231025050172</c:v>
                </c:pt>
                <c:pt idx="10">
                  <c:v>0.97354119925738503</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22298360531020575"/>
          <c:y val="7.0959012527008772E-2"/>
          <c:w val="0.51361816729430554"/>
          <c:h val="4.2161929726484547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cap="none" baseline="0"/>
              <a:t>Ditribución de la Afiliación al SFS RC por Grupo de Edad y Género</a:t>
            </a:r>
          </a:p>
        </c:rich>
      </c:tx>
      <c:layout>
        <c:manualLayout>
          <c:xMode val="edge"/>
          <c:yMode val="edge"/>
          <c:x val="0.22280171449462785"/>
          <c:y val="1.894135573478847E-2"/>
        </c:manualLayout>
      </c:layout>
      <c:overlay val="0"/>
      <c:spPr>
        <a:noFill/>
        <a:ln>
          <a:noFill/>
        </a:ln>
        <a:effectLst/>
      </c:spPr>
      <c:txPr>
        <a:bodyPr rot="0" spcFirstLastPara="1" vertOverflow="ellipsis" vert="horz" wrap="square" anchor="ctr" anchorCtr="1"/>
        <a:lstStyle/>
        <a:p>
          <a:pPr>
            <a:defRPr sz="528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1505121891780602"/>
          <c:y val="0.14638375995683467"/>
          <c:w val="0.84232677025297142"/>
          <c:h val="0.78244112778585606"/>
        </c:manualLayout>
      </c:layout>
      <c:barChart>
        <c:barDir val="bar"/>
        <c:grouping val="stacked"/>
        <c:varyColors val="0"/>
        <c:ser>
          <c:idx val="1"/>
          <c:order val="0"/>
          <c:tx>
            <c:strRef>
              <c:f>'4. SFS-RC'!$D$36</c:f>
              <c:strCache>
                <c:ptCount val="1"/>
                <c:pt idx="0">
                  <c:v>Mujeres</c:v>
                </c:pt>
              </c:strCache>
            </c:strRef>
          </c:tx>
          <c:spPr>
            <a:solidFill>
              <a:srgbClr val="FF99FF"/>
            </a:solidFill>
            <a:ln>
              <a:noFill/>
            </a:ln>
            <a:effectLst/>
          </c:spPr>
          <c:invertIfNegative val="0"/>
          <c:dLbls>
            <c:dLbl>
              <c:idx val="0"/>
              <c:layout>
                <c:manualLayout>
                  <c:x val="-0.16046276770686219"/>
                  <c:y val="1.92307692307711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79C0-4EB2-9AF2-0B05764C46AF}"/>
                </c:ext>
              </c:extLst>
            </c:dLbl>
            <c:dLbl>
              <c:idx val="1"/>
              <c:layout>
                <c:manualLayout>
                  <c:x val="-0.1817776509508793"/>
                  <c:y val="3.8461538461539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1-79C0-4EB2-9AF2-0B05764C46AF}"/>
                </c:ext>
              </c:extLst>
            </c:dLbl>
            <c:dLbl>
              <c:idx val="2"/>
              <c:layout>
                <c:manualLayout>
                  <c:x val="-0.17961052319320037"/>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79C0-4EB2-9AF2-0B05764C46AF}"/>
                </c:ext>
              </c:extLst>
            </c:dLbl>
            <c:dLbl>
              <c:idx val="3"/>
              <c:layout>
                <c:manualLayout>
                  <c:x val="-0.16791090216287066"/>
                  <c:y val="9.10011905254408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F-79C0-4EB2-9AF2-0B05764C46AF}"/>
                </c:ext>
              </c:extLst>
            </c:dLbl>
            <c:dLbl>
              <c:idx val="4"/>
              <c:layout>
                <c:manualLayout>
                  <c:x val="-0.17047346645771844"/>
                  <c:y val="1.751405417580159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79C0-4EB2-9AF2-0B05764C46AF}"/>
                </c:ext>
              </c:extLst>
            </c:dLbl>
            <c:dLbl>
              <c:idx val="5"/>
              <c:layout>
                <c:manualLayout>
                  <c:x val="-0.18513413556720645"/>
                  <c:y val="3.846153846153846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79C0-4EB2-9AF2-0B05764C46AF}"/>
                </c:ext>
              </c:extLst>
            </c:dLbl>
            <c:dLbl>
              <c:idx val="6"/>
              <c:layout>
                <c:manualLayout>
                  <c:x val="-0.19401042775058522"/>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79C0-4EB2-9AF2-0B05764C46AF}"/>
                </c:ext>
              </c:extLst>
            </c:dLbl>
            <c:dLbl>
              <c:idx val="7"/>
              <c:layout>
                <c:manualLayout>
                  <c:x val="-0.17142470673966737"/>
                  <c:y val="5.769230769230769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79C0-4EB2-9AF2-0B05764C46AF}"/>
                </c:ext>
              </c:extLst>
            </c:dLbl>
            <c:dLbl>
              <c:idx val="8"/>
              <c:layout>
                <c:manualLayout>
                  <c:x val="-0.15053251175298421"/>
                  <c:y val="9.40160079361476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79C0-4EB2-9AF2-0B05764C46AF}"/>
                </c:ext>
              </c:extLst>
            </c:dLbl>
            <c:dLbl>
              <c:idx val="9"/>
              <c:layout>
                <c:manualLayout>
                  <c:x val="-0.13541946384466069"/>
                  <c:y val="5.769230769230769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79C0-4EB2-9AF2-0B05764C46AF}"/>
                </c:ext>
              </c:extLst>
            </c:dLbl>
            <c:dLbl>
              <c:idx val="10"/>
              <c:layout>
                <c:manualLayout>
                  <c:x val="-0.11853389180160834"/>
                  <c:y val="-4.700800396807381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79C0-4EB2-9AF2-0B05764C46AF}"/>
                </c:ext>
              </c:extLst>
            </c:dLbl>
            <c:dLbl>
              <c:idx val="11"/>
              <c:layout>
                <c:manualLayout>
                  <c:x val="-0.10223216416129802"/>
                  <c:y val="1.9230769230769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79C0-4EB2-9AF2-0B05764C46AF}"/>
                </c:ext>
              </c:extLst>
            </c:dLbl>
            <c:dLbl>
              <c:idx val="12"/>
              <c:layout>
                <c:manualLayout>
                  <c:x val="-8.34678880741872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79C0-4EB2-9AF2-0B05764C46AF}"/>
                </c:ext>
              </c:extLst>
            </c:dLbl>
            <c:dLbl>
              <c:idx val="13"/>
              <c:layout>
                <c:manualLayout>
                  <c:x val="-6.7006229565284681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79C0-4EB2-9AF2-0B05764C46AF}"/>
                </c:ext>
              </c:extLst>
            </c:dLbl>
            <c:dLbl>
              <c:idx val="14"/>
              <c:layout>
                <c:manualLayout>
                  <c:x val="-6.0096023009408833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79C0-4EB2-9AF2-0B05764C46AF}"/>
                </c:ext>
              </c:extLst>
            </c:dLbl>
            <c:dLbl>
              <c:idx val="15"/>
              <c:layout>
                <c:manualLayout>
                  <c:x val="-4.9723925786917915E-2"/>
                  <c:y val="2.350400198403690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79C0-4EB2-9AF2-0B05764C46AF}"/>
                </c:ext>
              </c:extLst>
            </c:dLbl>
            <c:dLbl>
              <c:idx val="16"/>
              <c:layout>
                <c:manualLayout>
                  <c:x val="-4.4012426886442635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79C0-4EB2-9AF2-0B05764C46AF}"/>
                </c:ext>
              </c:extLst>
            </c:dLbl>
            <c:dLbl>
              <c:idx val="17"/>
              <c:layout>
                <c:manualLayout>
                  <c:x val="-4.3219060148194065E-2"/>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SFS-RC'!$D$37:$D$54</c:f>
              <c:numCache>
                <c:formatCode>0;0</c:formatCode>
                <c:ptCount val="18"/>
                <c:pt idx="0">
                  <c:v>-178519</c:v>
                </c:pt>
                <c:pt idx="1">
                  <c:v>-220877</c:v>
                </c:pt>
                <c:pt idx="2">
                  <c:v>-222786</c:v>
                </c:pt>
                <c:pt idx="3">
                  <c:v>-173372</c:v>
                </c:pt>
                <c:pt idx="4">
                  <c:v>-172837</c:v>
                </c:pt>
                <c:pt idx="5">
                  <c:v>-222302</c:v>
                </c:pt>
                <c:pt idx="6">
                  <c:v>-235327</c:v>
                </c:pt>
                <c:pt idx="7">
                  <c:v>-204293</c:v>
                </c:pt>
                <c:pt idx="8">
                  <c:v>-173046</c:v>
                </c:pt>
                <c:pt idx="9">
                  <c:v>-152472</c:v>
                </c:pt>
                <c:pt idx="10">
                  <c:v>-128197</c:v>
                </c:pt>
                <c:pt idx="11">
                  <c:v>-110174</c:v>
                </c:pt>
                <c:pt idx="12">
                  <c:v>-83249</c:v>
                </c:pt>
                <c:pt idx="13">
                  <c:v>-57498</c:v>
                </c:pt>
                <c:pt idx="14">
                  <c:v>-41926</c:v>
                </c:pt>
                <c:pt idx="15">
                  <c:v>-27680</c:v>
                </c:pt>
                <c:pt idx="16">
                  <c:v>-15264</c:v>
                </c:pt>
                <c:pt idx="17">
                  <c:v>-13962</c:v>
                </c:pt>
              </c:numCache>
            </c:numRef>
          </c:val>
          <c:extLst>
            <c:ext xmlns:c16="http://schemas.microsoft.com/office/drawing/2014/chart" uri="{C3380CC4-5D6E-409C-BE32-E72D297353CC}">
              <c16:uniqueId val="{0000001F-D26D-42FA-B202-77E023A8B30B}"/>
            </c:ext>
          </c:extLst>
        </c:ser>
        <c:ser>
          <c:idx val="0"/>
          <c:order val="1"/>
          <c:tx>
            <c:strRef>
              <c:f>'4. SFS-RC'!$E$36</c:f>
              <c:strCache>
                <c:ptCount val="1"/>
                <c:pt idx="0">
                  <c:v>Hombres</c:v>
                </c:pt>
              </c:strCache>
            </c:strRef>
          </c:tx>
          <c:spPr>
            <a:solidFill>
              <a:srgbClr val="0070C0"/>
            </a:solidFill>
            <a:ln>
              <a:noFill/>
            </a:ln>
            <a:effectLst/>
          </c:spPr>
          <c:invertIfNegative val="0"/>
          <c:dLbls>
            <c:dLbl>
              <c:idx val="0"/>
              <c:layout>
                <c:manualLayout>
                  <c:x val="0.16160279105160996"/>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79C0-4EB2-9AF2-0B05764C46AF}"/>
                </c:ext>
              </c:extLst>
            </c:dLbl>
            <c:dLbl>
              <c:idx val="1"/>
              <c:layout>
                <c:manualLayout>
                  <c:x val="0.18756066732444673"/>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79C0-4EB2-9AF2-0B05764C46AF}"/>
                </c:ext>
              </c:extLst>
            </c:dLbl>
            <c:dLbl>
              <c:idx val="2"/>
              <c:layout>
                <c:manualLayout>
                  <c:x val="0.18669168810901082"/>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79C0-4EB2-9AF2-0B05764C46AF}"/>
                </c:ext>
              </c:extLst>
            </c:dLbl>
            <c:dLbl>
              <c:idx val="3"/>
              <c:layout>
                <c:manualLayout>
                  <c:x val="0.15355530190175859"/>
                  <c:y val="-1.92307692307701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79C0-4EB2-9AF2-0B05764C46AF}"/>
                </c:ext>
              </c:extLst>
            </c:dLbl>
            <c:dLbl>
              <c:idx val="4"/>
              <c:layout>
                <c:manualLayout>
                  <c:x val="0.1519361953220221"/>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79C0-4EB2-9AF2-0B05764C46AF}"/>
                </c:ext>
              </c:extLst>
            </c:dLbl>
            <c:dLbl>
              <c:idx val="5"/>
              <c:layout>
                <c:manualLayout>
                  <c:x val="0.17164557900778374"/>
                  <c:y val="-9.4016007936147637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79C0-4EB2-9AF2-0B05764C46AF}"/>
                </c:ext>
              </c:extLst>
            </c:dLbl>
            <c:dLbl>
              <c:idx val="6"/>
              <c:layout>
                <c:manualLayout>
                  <c:x val="0.17693616307789536"/>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79C0-4EB2-9AF2-0B05764C46AF}"/>
                </c:ext>
              </c:extLst>
            </c:dLbl>
            <c:dLbl>
              <c:idx val="7"/>
              <c:layout>
                <c:manualLayout>
                  <c:x val="0.16559403354678945"/>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9C0-4EB2-9AF2-0B05764C46AF}"/>
                </c:ext>
              </c:extLst>
            </c:dLbl>
            <c:dLbl>
              <c:idx val="8"/>
              <c:layout>
                <c:manualLayout>
                  <c:x val="0.14870175472537678"/>
                  <c:y val="-1.92307692307692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9C0-4EB2-9AF2-0B05764C46AF}"/>
                </c:ext>
              </c:extLst>
            </c:dLbl>
            <c:dLbl>
              <c:idx val="9"/>
              <c:layout>
                <c:manualLayout>
                  <c:x val="0.13885536574512952"/>
                  <c:y val="-1.923076923077017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9C0-4EB2-9AF2-0B05764C46AF}"/>
                </c:ext>
              </c:extLst>
            </c:dLbl>
            <c:dLbl>
              <c:idx val="10"/>
              <c:layout>
                <c:manualLayout>
                  <c:x val="0.12221317237065268"/>
                  <c:y val="4.700800396807381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9C0-4EB2-9AF2-0B05764C46AF}"/>
                </c:ext>
              </c:extLst>
            </c:dLbl>
            <c:dLbl>
              <c:idx val="11"/>
              <c:layout>
                <c:manualLayout>
                  <c:x val="0.11090322247802563"/>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9C0-4EB2-9AF2-0B05764C46AF}"/>
                </c:ext>
              </c:extLst>
            </c:dLbl>
            <c:dLbl>
              <c:idx val="12"/>
              <c:layout>
                <c:manualLayout>
                  <c:x val="8.8520929662661951E-2"/>
                  <c:y val="-5.769230769230816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9C0-4EB2-9AF2-0B05764C46AF}"/>
                </c:ext>
              </c:extLst>
            </c:dLbl>
            <c:dLbl>
              <c:idx val="13"/>
              <c:layout>
                <c:manualLayout>
                  <c:x val="7.1909271476200604E-2"/>
                  <c:y val="-4.700800396807381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9C0-4EB2-9AF2-0B05764C46AF}"/>
                </c:ext>
              </c:extLst>
            </c:dLbl>
            <c:dLbl>
              <c:idx val="14"/>
              <c:layout>
                <c:manualLayout>
                  <c:x val="5.9513726324749945E-2"/>
                  <c:y val="-3.846153846153893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9C0-4EB2-9AF2-0B05764C46AF}"/>
                </c:ext>
              </c:extLst>
            </c:dLbl>
            <c:dLbl>
              <c:idx val="15"/>
              <c:layout>
                <c:manualLayout>
                  <c:x val="4.6262422049823622E-2"/>
                  <c:y val="-7.692307692307692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9C0-4EB2-9AF2-0B05764C46AF}"/>
                </c:ext>
              </c:extLst>
            </c:dLbl>
            <c:dLbl>
              <c:idx val="16"/>
              <c:layout>
                <c:manualLayout>
                  <c:x val="4.0971515538444671E-2"/>
                  <c:y val="-5.769230769230769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0-D26D-42FA-B202-77E023A8B30B}"/>
                </c:ext>
              </c:extLst>
            </c:dLbl>
            <c:dLbl>
              <c:idx val="17"/>
              <c:layout>
                <c:manualLayout>
                  <c:x val="3.4075818839598364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9C0-4EB2-9AF2-0B05764C46AF}"/>
                </c:ext>
              </c:extLst>
            </c:dLbl>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SFS-RC'!$C$37:$C$54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SFS-RC'!$E$37:$E$54</c:f>
              <c:numCache>
                <c:formatCode>0;0</c:formatCode>
                <c:ptCount val="18"/>
                <c:pt idx="0">
                  <c:v>185264</c:v>
                </c:pt>
                <c:pt idx="1">
                  <c:v>229161</c:v>
                </c:pt>
                <c:pt idx="2">
                  <c:v>231704</c:v>
                </c:pt>
                <c:pt idx="3">
                  <c:v>177827</c:v>
                </c:pt>
                <c:pt idx="4">
                  <c:v>168169</c:v>
                </c:pt>
                <c:pt idx="5">
                  <c:v>197795</c:v>
                </c:pt>
                <c:pt idx="6">
                  <c:v>213330</c:v>
                </c:pt>
                <c:pt idx="7">
                  <c:v>192911</c:v>
                </c:pt>
                <c:pt idx="8">
                  <c:v>169228</c:v>
                </c:pt>
                <c:pt idx="9">
                  <c:v>154801</c:v>
                </c:pt>
                <c:pt idx="10">
                  <c:v>131604</c:v>
                </c:pt>
                <c:pt idx="11">
                  <c:v>111972</c:v>
                </c:pt>
                <c:pt idx="12">
                  <c:v>84907</c:v>
                </c:pt>
                <c:pt idx="13">
                  <c:v>57612</c:v>
                </c:pt>
                <c:pt idx="14">
                  <c:v>39342</c:v>
                </c:pt>
                <c:pt idx="15">
                  <c:v>23798</c:v>
                </c:pt>
                <c:pt idx="16">
                  <c:v>11909</c:v>
                </c:pt>
                <c:pt idx="17">
                  <c:v>9494</c:v>
                </c:pt>
              </c:numCache>
            </c:numRef>
          </c:val>
          <c:extLst>
            <c:ext xmlns:c16="http://schemas.microsoft.com/office/drawing/2014/chart" uri="{C3380CC4-5D6E-409C-BE32-E72D297353CC}">
              <c16:uniqueId val="{0000000F-D26D-42FA-B202-77E023A8B30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0"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3363420420899897"/>
          <c:y val="5.7909499117488356E-2"/>
          <c:w val="0.32836952746993459"/>
          <c:h val="4.1215280059942426E-2"/>
        </c:manualLayout>
      </c:layout>
      <c:overlay val="0"/>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Geográfica </a:t>
            </a:r>
          </a:p>
        </c:rich>
      </c:tx>
      <c:layout>
        <c:manualLayout>
          <c:xMode val="edge"/>
          <c:yMode val="edge"/>
          <c:x val="0.19915277872649245"/>
          <c:y val="4.2688132557824332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5918969457"/>
          <c:y val="0.15806343620295599"/>
          <c:w val="0.34966542768671283"/>
          <c:h val="0.67896586316305274"/>
        </c:manualLayout>
      </c:layout>
      <c:pieChart>
        <c:varyColors val="1"/>
        <c:ser>
          <c:idx val="0"/>
          <c:order val="0"/>
          <c:tx>
            <c:strRef>
              <c:f>'5. SFS-RC'!$B$6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A8FE-45C7-9278-B0EC4BDBD1E0}"/>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A8FE-45C7-9278-B0EC4BDBD1E0}"/>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4-A8FE-45C7-9278-B0EC4BDBD1E0}"/>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5-A8FE-45C7-9278-B0EC4BDBD1E0}"/>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2-A8FE-45C7-9278-B0EC4BDBD1E0}"/>
              </c:ext>
            </c:extLst>
          </c:dPt>
          <c:dLbls>
            <c:dLbl>
              <c:idx val="0"/>
              <c:layout>
                <c:manualLayout>
                  <c:x val="-1.8231189851268592E-2"/>
                  <c:y val="-2.66503651901491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A8FE-45C7-9278-B0EC4BDBD1E0}"/>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8FE-45C7-9278-B0EC4BDBD1E0}"/>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A8FE-45C7-9278-B0EC4BDBD1E0}"/>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8FE-45C7-9278-B0EC4BDBD1E0}"/>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A8FE-45C7-9278-B0EC4BDBD1E0}"/>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SFS-RC'!$A$7:$A$11</c:f>
              <c:strCache>
                <c:ptCount val="5"/>
                <c:pt idx="0">
                  <c:v>Distrito Nacional</c:v>
                </c:pt>
                <c:pt idx="1">
                  <c:v>Este</c:v>
                </c:pt>
                <c:pt idx="2">
                  <c:v>Norte</c:v>
                </c:pt>
                <c:pt idx="3">
                  <c:v>Sur</c:v>
                </c:pt>
                <c:pt idx="4">
                  <c:v>Sin especificar</c:v>
                </c:pt>
              </c:strCache>
            </c:strRef>
          </c:cat>
          <c:val>
            <c:numRef>
              <c:f>'5. SFS-RC'!$B$7:$B$11</c:f>
              <c:numCache>
                <c:formatCode>_(* #,##0_);_(* \(#,##0\);_(* "-"??_);_(@_)</c:formatCode>
                <c:ptCount val="5"/>
                <c:pt idx="0">
                  <c:v>1583398</c:v>
                </c:pt>
                <c:pt idx="1">
                  <c:v>371392</c:v>
                </c:pt>
                <c:pt idx="2">
                  <c:v>1205445</c:v>
                </c:pt>
                <c:pt idx="3">
                  <c:v>610149</c:v>
                </c:pt>
                <c:pt idx="4">
                  <c:v>1054225</c:v>
                </c:pt>
              </c:numCache>
            </c:numRef>
          </c:val>
          <c:extLst>
            <c:ext xmlns:c16="http://schemas.microsoft.com/office/drawing/2014/chart" uri="{C3380CC4-5D6E-409C-BE32-E72D297353CC}">
              <c16:uniqueId val="{00000000-A8FE-45C7-9278-B0EC4BDBD1E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2657216047232499"/>
          <c:y val="3.8151927148202681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 SFS-RC'!$B$25</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739-4254-B434-63DA03BE1A92}"/>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F739-4254-B434-63DA03BE1A92}"/>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F739-4254-B434-63DA03BE1A92}"/>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F739-4254-B434-63DA03BE1A92}"/>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F739-4254-B434-63DA03BE1A92}"/>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D-F739-4254-B434-63DA03BE1A92}"/>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E-F739-4254-B434-63DA03BE1A92}"/>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F739-4254-B434-63DA03BE1A92}"/>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0C-F739-4254-B434-63DA03BE1A92}"/>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0B-F739-4254-B434-63DA03BE1A92}"/>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F739-4254-B434-63DA03BE1A92}"/>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F739-4254-B434-63DA03BE1A92}"/>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F739-4254-B434-63DA03BE1A92}"/>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F739-4254-B434-63DA03BE1A92}"/>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F739-4254-B434-63DA03BE1A92}"/>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F739-4254-B434-63DA03BE1A92}"/>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E-F739-4254-B434-63DA03BE1A92}"/>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F739-4254-B434-63DA03BE1A92}"/>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C-F739-4254-B434-63DA03BE1A92}"/>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F739-4254-B434-63DA03BE1A92}"/>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SFS-RC'!$A$26:$A$35</c:f>
              <c:strCache>
                <c:ptCount val="10"/>
                <c:pt idx="0">
                  <c:v>0 - Santo Domingo</c:v>
                </c:pt>
                <c:pt idx="1">
                  <c:v>II - Norcentral</c:v>
                </c:pt>
                <c:pt idx="2">
                  <c:v>V - Este</c:v>
                </c:pt>
                <c:pt idx="3">
                  <c:v>VIII - Cibao Central</c:v>
                </c:pt>
                <c:pt idx="4">
                  <c:v>I - Valdesia</c:v>
                </c:pt>
                <c:pt idx="5">
                  <c:v>VI - El Valle</c:v>
                </c:pt>
                <c:pt idx="6">
                  <c:v>III - Nordeste</c:v>
                </c:pt>
                <c:pt idx="7">
                  <c:v>IV - Enriquillo</c:v>
                </c:pt>
                <c:pt idx="8">
                  <c:v>VII - Cibao Occidental</c:v>
                </c:pt>
                <c:pt idx="9">
                  <c:v>No especificada</c:v>
                </c:pt>
              </c:strCache>
            </c:strRef>
          </c:cat>
          <c:val>
            <c:numRef>
              <c:f>'5. SFS-RC'!$B$26:$B$35</c:f>
              <c:numCache>
                <c:formatCode>_(* #,##0_);_(* \(#,##0\);_(* "-"??_);_(@_)</c:formatCode>
                <c:ptCount val="10"/>
                <c:pt idx="0">
                  <c:v>1583398</c:v>
                </c:pt>
                <c:pt idx="1">
                  <c:v>596366</c:v>
                </c:pt>
                <c:pt idx="2">
                  <c:v>371392</c:v>
                </c:pt>
                <c:pt idx="3">
                  <c:v>254008</c:v>
                </c:pt>
                <c:pt idx="4">
                  <c:v>245466</c:v>
                </c:pt>
                <c:pt idx="5">
                  <c:v>225601</c:v>
                </c:pt>
                <c:pt idx="6">
                  <c:v>218471</c:v>
                </c:pt>
                <c:pt idx="7">
                  <c:v>139082</c:v>
                </c:pt>
                <c:pt idx="8">
                  <c:v>136600</c:v>
                </c:pt>
                <c:pt idx="9">
                  <c:v>1054225</c:v>
                </c:pt>
              </c:numCache>
            </c:numRef>
          </c:val>
          <c:extLst>
            <c:ext xmlns:c16="http://schemas.microsoft.com/office/drawing/2014/chart" uri="{C3380CC4-5D6E-409C-BE32-E72D297353CC}">
              <c16:uniqueId val="{0000000A-F739-4254-B434-63DA03BE1A9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7.0916934885122296E-2"/>
          <c:y val="1.5197306891601379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629766773932809"/>
          <c:y val="0.11409140056319485"/>
          <c:w val="0.69830035503921284"/>
          <c:h val="0.83315529048012382"/>
        </c:manualLayout>
      </c:layout>
      <c:barChart>
        <c:barDir val="bar"/>
        <c:grouping val="clustered"/>
        <c:varyColors val="0"/>
        <c:ser>
          <c:idx val="0"/>
          <c:order val="0"/>
          <c:tx>
            <c:strRef>
              <c:f>'6. SFS-RC'!$D$12</c:f>
              <c:strCache>
                <c:ptCount val="1"/>
                <c:pt idx="0">
                  <c:v>Oct.25</c:v>
                </c:pt>
              </c:strCache>
            </c:strRef>
          </c:tx>
          <c:spPr>
            <a:solidFill>
              <a:schemeClr val="accent1"/>
            </a:solidFill>
            <a:ln>
              <a:noFill/>
            </a:ln>
            <a:effectLst/>
          </c:spPr>
          <c:invertIfNegative val="0"/>
          <c:dPt>
            <c:idx val="32"/>
            <c:invertIfNegative val="0"/>
            <c:bubble3D val="0"/>
            <c:spPr>
              <a:solidFill>
                <a:srgbClr val="FF0000"/>
              </a:solidFill>
              <a:ln>
                <a:noFill/>
              </a:ln>
              <a:effectLst/>
            </c:spPr>
            <c:extLst>
              <c:ext xmlns:c16="http://schemas.microsoft.com/office/drawing/2014/chart" uri="{C3380CC4-5D6E-409C-BE32-E72D297353CC}">
                <c16:uniqueId val="{00000001-21C1-47A0-A4D6-3A6784505E5A}"/>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SFS-RC'!$C$13:$C$45</c:f>
              <c:strCache>
                <c:ptCount val="33"/>
                <c:pt idx="0">
                  <c:v>Distrito Nacional</c:v>
                </c:pt>
                <c:pt idx="1">
                  <c:v>Santo Domingo</c:v>
                </c:pt>
                <c:pt idx="2">
                  <c:v>Santiago</c:v>
                </c:pt>
                <c:pt idx="3">
                  <c:v>San Cristóbal</c:v>
                </c:pt>
                <c:pt idx="4">
                  <c:v>La vega</c:v>
                </c:pt>
                <c:pt idx="5">
                  <c:v>Duarte</c:v>
                </c:pt>
                <c:pt idx="6">
                  <c:v>Puerto Plata</c:v>
                </c:pt>
                <c:pt idx="7">
                  <c:v>San Juan de la Maguana</c:v>
                </c:pt>
                <c:pt idx="8">
                  <c:v>San Pedro de Macorís</c:v>
                </c:pt>
                <c:pt idx="9">
                  <c:v>La Romana</c:v>
                </c:pt>
                <c:pt idx="10">
                  <c:v>Azua</c:v>
                </c:pt>
                <c:pt idx="11">
                  <c:v>La Altagracia</c:v>
                </c:pt>
                <c:pt idx="12">
                  <c:v>Espaillat</c:v>
                </c:pt>
                <c:pt idx="13">
                  <c:v>Monte Plata</c:v>
                </c:pt>
                <c:pt idx="14">
                  <c:v>Barahona</c:v>
                </c:pt>
                <c:pt idx="15">
                  <c:v>Monseñor Nouel</c:v>
                </c:pt>
                <c:pt idx="16">
                  <c:v>Peravia</c:v>
                </c:pt>
                <c:pt idx="17">
                  <c:v>Sanchez Ramirez</c:v>
                </c:pt>
                <c:pt idx="18">
                  <c:v>Valverde</c:v>
                </c:pt>
                <c:pt idx="19">
                  <c:v>Maria Trinidad Sanchez</c:v>
                </c:pt>
                <c:pt idx="20">
                  <c:v>Independencia</c:v>
                </c:pt>
                <c:pt idx="21">
                  <c:v>Hermanas Mirabal</c:v>
                </c:pt>
                <c:pt idx="22">
                  <c:v>Bahoruco</c:v>
                </c:pt>
                <c:pt idx="23">
                  <c:v>Montecristi</c:v>
                </c:pt>
                <c:pt idx="24">
                  <c:v>Samana</c:v>
                </c:pt>
                <c:pt idx="25">
                  <c:v>Hato Mayor del Rey</c:v>
                </c:pt>
                <c:pt idx="26">
                  <c:v>El Seybo</c:v>
                </c:pt>
                <c:pt idx="27">
                  <c:v>San jose de Ocoa</c:v>
                </c:pt>
                <c:pt idx="28">
                  <c:v>Santiago Rodriguez</c:v>
                </c:pt>
                <c:pt idx="29">
                  <c:v>Dajabon</c:v>
                </c:pt>
                <c:pt idx="30">
                  <c:v>Elias Piña</c:v>
                </c:pt>
                <c:pt idx="31">
                  <c:v>Pedernales</c:v>
                </c:pt>
                <c:pt idx="32">
                  <c:v>No Especificada</c:v>
                </c:pt>
              </c:strCache>
            </c:strRef>
          </c:cat>
          <c:val>
            <c:numRef>
              <c:f>'6. SFS-RC'!$D$13:$D$45</c:f>
              <c:numCache>
                <c:formatCode>_(* #,##0_);_(* \(#,##0\);_(* "-"_);_(@_)</c:formatCode>
                <c:ptCount val="33"/>
                <c:pt idx="0">
                  <c:v>1079762</c:v>
                </c:pt>
                <c:pt idx="1">
                  <c:v>444647</c:v>
                </c:pt>
                <c:pt idx="2">
                  <c:v>392806</c:v>
                </c:pt>
                <c:pt idx="3">
                  <c:v>177196</c:v>
                </c:pt>
                <c:pt idx="4">
                  <c:v>137200</c:v>
                </c:pt>
                <c:pt idx="5">
                  <c:v>106182</c:v>
                </c:pt>
                <c:pt idx="6">
                  <c:v>116722</c:v>
                </c:pt>
                <c:pt idx="7">
                  <c:v>112562</c:v>
                </c:pt>
                <c:pt idx="8">
                  <c:v>110698</c:v>
                </c:pt>
                <c:pt idx="9">
                  <c:v>99383</c:v>
                </c:pt>
                <c:pt idx="10">
                  <c:v>83635</c:v>
                </c:pt>
                <c:pt idx="11">
                  <c:v>95677</c:v>
                </c:pt>
                <c:pt idx="12">
                  <c:v>86838</c:v>
                </c:pt>
                <c:pt idx="13">
                  <c:v>58989</c:v>
                </c:pt>
                <c:pt idx="14">
                  <c:v>72170</c:v>
                </c:pt>
                <c:pt idx="15">
                  <c:v>59397</c:v>
                </c:pt>
                <c:pt idx="16">
                  <c:v>45870</c:v>
                </c:pt>
                <c:pt idx="17">
                  <c:v>57411</c:v>
                </c:pt>
                <c:pt idx="18">
                  <c:v>51401</c:v>
                </c:pt>
                <c:pt idx="19">
                  <c:v>46933</c:v>
                </c:pt>
                <c:pt idx="20">
                  <c:v>26726</c:v>
                </c:pt>
                <c:pt idx="21">
                  <c:v>36860</c:v>
                </c:pt>
                <c:pt idx="22">
                  <c:v>32744</c:v>
                </c:pt>
                <c:pt idx="23">
                  <c:v>31200</c:v>
                </c:pt>
                <c:pt idx="24">
                  <c:v>28496</c:v>
                </c:pt>
                <c:pt idx="25">
                  <c:v>33299</c:v>
                </c:pt>
                <c:pt idx="26">
                  <c:v>32335</c:v>
                </c:pt>
                <c:pt idx="27">
                  <c:v>22400</c:v>
                </c:pt>
                <c:pt idx="28">
                  <c:v>26773</c:v>
                </c:pt>
                <c:pt idx="29">
                  <c:v>27226</c:v>
                </c:pt>
                <c:pt idx="30">
                  <c:v>29404</c:v>
                </c:pt>
                <c:pt idx="31">
                  <c:v>7442</c:v>
                </c:pt>
                <c:pt idx="32">
                  <c:v>1054225</c:v>
                </c:pt>
              </c:numCache>
            </c:numRef>
          </c:val>
          <c:extLst>
            <c:ext xmlns:c16="http://schemas.microsoft.com/office/drawing/2014/chart" uri="{C3380CC4-5D6E-409C-BE32-E72D297353CC}">
              <c16:uniqueId val="{00000000-21C1-47A0-A4D6-3A6784505E5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r>
              <a:rPr lang="es-DO" sz="1600"/>
              <a:t>Afiliación del Seguro Familiar de Salud del Régimen Subsidiado por Tipo</a:t>
            </a:r>
          </a:p>
        </c:rich>
      </c:tx>
      <c:layout>
        <c:manualLayout>
          <c:xMode val="edge"/>
          <c:yMode val="edge"/>
          <c:x val="0.17196300164388054"/>
          <c:y val="2.2432355114828769E-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2573166637945546E-2"/>
          <c:y val="6.2785488068225953E-2"/>
          <c:w val="0.93351642867607232"/>
          <c:h val="0.7105543956081497"/>
        </c:manualLayout>
      </c:layout>
      <c:barChart>
        <c:barDir val="col"/>
        <c:grouping val="clustered"/>
        <c:varyColors val="0"/>
        <c:ser>
          <c:idx val="0"/>
          <c:order val="0"/>
          <c:tx>
            <c:strRef>
              <c:f>'2. SFS-RS.'!$C$10</c:f>
              <c:strCache>
                <c:ptCount val="1"/>
                <c:pt idx="0">
                  <c:v>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SFS-RS.'!$B$11:$B$28</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Oct. 2025</c:v>
                </c:pt>
              </c:strCache>
            </c:strRef>
          </c:cat>
          <c:val>
            <c:numRef>
              <c:f>'2. SFS-RS.'!$C$11:$C$28</c:f>
              <c:numCache>
                <c:formatCode>_(* #,##0_);_(* \(#,##0\);_(* "-"??_);_(@_)</c:formatCode>
                <c:ptCount val="18"/>
                <c:pt idx="0">
                  <c:v>489949</c:v>
                </c:pt>
                <c:pt idx="1">
                  <c:v>622049</c:v>
                </c:pt>
                <c:pt idx="2">
                  <c:v>903250</c:v>
                </c:pt>
                <c:pt idx="3">
                  <c:v>883775</c:v>
                </c:pt>
                <c:pt idx="4">
                  <c:v>1178040</c:v>
                </c:pt>
                <c:pt idx="5">
                  <c:v>1568225</c:v>
                </c:pt>
                <c:pt idx="6">
                  <c:v>1795214</c:v>
                </c:pt>
                <c:pt idx="7">
                  <c:v>2164705</c:v>
                </c:pt>
                <c:pt idx="8">
                  <c:v>2168957</c:v>
                </c:pt>
                <c:pt idx="9">
                  <c:v>2428212</c:v>
                </c:pt>
                <c:pt idx="10">
                  <c:v>2550398</c:v>
                </c:pt>
                <c:pt idx="11">
                  <c:v>2726543</c:v>
                </c:pt>
                <c:pt idx="12">
                  <c:v>4656130</c:v>
                </c:pt>
                <c:pt idx="13">
                  <c:v>4751862</c:v>
                </c:pt>
                <c:pt idx="14">
                  <c:v>4830794</c:v>
                </c:pt>
                <c:pt idx="15">
                  <c:v>4769269</c:v>
                </c:pt>
                <c:pt idx="16">
                  <c:v>4854651</c:v>
                </c:pt>
                <c:pt idx="17">
                  <c:v>4817918</c:v>
                </c:pt>
              </c:numCache>
            </c:numRef>
          </c:val>
          <c:extLst>
            <c:ext xmlns:c16="http://schemas.microsoft.com/office/drawing/2014/chart" uri="{C3380CC4-5D6E-409C-BE32-E72D297353CC}">
              <c16:uniqueId val="{00000017-B864-4DFD-8645-6954BC6BDE8D}"/>
            </c:ext>
          </c:extLst>
        </c:ser>
        <c:ser>
          <c:idx val="1"/>
          <c:order val="1"/>
          <c:tx>
            <c:strRef>
              <c:f>'2. SFS-RS.'!$D$10</c:f>
              <c:strCache>
                <c:ptCount val="1"/>
                <c:pt idx="0">
                  <c:v>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SFS-RS.'!$B$11:$B$28</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Oct. 2025</c:v>
                </c:pt>
              </c:strCache>
            </c:strRef>
          </c:cat>
          <c:val>
            <c:numRef>
              <c:f>'2. SFS-RS.'!$D$11:$D$28</c:f>
              <c:numCache>
                <c:formatCode>_(* #,##0_);_(* \(#,##0\);_(* "-"??_);_(@_)</c:formatCode>
                <c:ptCount val="18"/>
                <c:pt idx="0">
                  <c:v>734694</c:v>
                </c:pt>
                <c:pt idx="1">
                  <c:v>782176</c:v>
                </c:pt>
                <c:pt idx="2">
                  <c:v>1110536</c:v>
                </c:pt>
                <c:pt idx="3">
                  <c:v>1119652</c:v>
                </c:pt>
                <c:pt idx="4">
                  <c:v>1125311</c:v>
                </c:pt>
                <c:pt idx="5">
                  <c:v>1183528</c:v>
                </c:pt>
                <c:pt idx="6">
                  <c:v>1220432</c:v>
                </c:pt>
                <c:pt idx="7">
                  <c:v>1152700</c:v>
                </c:pt>
                <c:pt idx="8">
                  <c:v>1178111</c:v>
                </c:pt>
                <c:pt idx="9">
                  <c:v>1118476</c:v>
                </c:pt>
                <c:pt idx="10">
                  <c:v>1069752</c:v>
                </c:pt>
                <c:pt idx="11">
                  <c:v>999719</c:v>
                </c:pt>
                <c:pt idx="12">
                  <c:v>1090709</c:v>
                </c:pt>
                <c:pt idx="13">
                  <c:v>995587</c:v>
                </c:pt>
                <c:pt idx="14">
                  <c:v>939407</c:v>
                </c:pt>
                <c:pt idx="15">
                  <c:v>920917</c:v>
                </c:pt>
                <c:pt idx="16">
                  <c:v>883741</c:v>
                </c:pt>
                <c:pt idx="17">
                  <c:v>854219</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'2. SFS-RS.'!$H$10</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ormulaRef>
                          <c15:sqref>'2. SFS-RS.'!$B$11:$B$28</c15:sqref>
                        </c15:formulaRef>
                      </c:ext>
                    </c:extLst>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Oct. 2025</c:v>
                      </c:pt>
                    </c:strCache>
                  </c:strRef>
                </c:cat>
                <c:val>
                  <c:numRef>
                    <c:extLst>
                      <c:ext uri="{02D57815-91ED-43cb-92C2-25804820EDAC}">
                        <c15:formulaRef>
                          <c15:sqref>'2. SFS-RS.'!$H$11:$H$28</c15:sqref>
                        </c15:formulaRef>
                      </c:ext>
                    </c:extLst>
                    <c:numCache>
                      <c:formatCode>_(* #,##0.00_);_(* \(#,##0.00\);_(* "-"??_);_(@_)</c:formatCode>
                      <c:ptCount val="18"/>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0.17730044388468214</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21978869876808874"/>
          <c:y val="0.10114538558742799"/>
          <c:w val="0.55541213939949696"/>
          <c:h val="4.546797559172177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600" b="1"/>
              <a:t>%Afiliación del SFS del Régimen Subsidiado por Tipo</a:t>
            </a:r>
          </a:p>
        </c:rich>
      </c:tx>
      <c:layout>
        <c:manualLayout>
          <c:xMode val="edge"/>
          <c:yMode val="edge"/>
          <c:x val="0.20980760837493861"/>
          <c:y val="3.390252231371519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9905587801612396E-2"/>
          <c:y val="0.1969124459221655"/>
          <c:w val="0.92084593131800208"/>
          <c:h val="0.58026120449777252"/>
        </c:manualLayout>
      </c:layout>
      <c:lineChart>
        <c:grouping val="standard"/>
        <c:varyColors val="0"/>
        <c:ser>
          <c:idx val="0"/>
          <c:order val="0"/>
          <c:tx>
            <c:strRef>
              <c:f>'2. SFS-RS.'!$F$10</c:f>
              <c:strCache>
                <c:ptCount val="1"/>
                <c:pt idx="0">
                  <c:v>% Afiliados   titulares </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dLbl>
              <c:idx val="0"/>
              <c:layout>
                <c:manualLayout>
                  <c:x val="-2.8129663543183032E-2"/>
                  <c:y val="5.64369233990746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4BB-4698-B1F5-977380BD0270}"/>
                </c:ext>
              </c:extLst>
            </c:dLbl>
            <c:dLbl>
              <c:idx val="1"/>
              <c:layout>
                <c:manualLayout>
                  <c:x val="-1.7130784711236746E-2"/>
                  <c:y val="5.85678216246907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4BB-4698-B1F5-977380BD0270}"/>
                </c:ext>
              </c:extLst>
            </c:dLbl>
            <c:dLbl>
              <c:idx val="2"/>
              <c:layout>
                <c:manualLayout>
                  <c:x val="-2.4987126734055523E-2"/>
                  <c:y val="6.28296180759230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4BB-4698-B1F5-977380BD0270}"/>
                </c:ext>
              </c:extLst>
            </c:dLbl>
            <c:dLbl>
              <c:idx val="3"/>
              <c:layout>
                <c:manualLayout>
                  <c:x val="-2.3415858329491796E-2"/>
                  <c:y val="4.578243227099387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SFS-RS.'!$B$11:$B$28</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Oct. 2025</c:v>
                </c:pt>
              </c:strCache>
            </c:strRef>
          </c:cat>
          <c:val>
            <c:numRef>
              <c:f>'2. SFS-RS.'!$F$11:$F$28</c:f>
              <c:numCache>
                <c:formatCode>0.0%</c:formatCode>
                <c:ptCount val="18"/>
                <c:pt idx="0">
                  <c:v>0.40007496062117692</c:v>
                </c:pt>
                <c:pt idx="1">
                  <c:v>0.44298385230287168</c:v>
                </c:pt>
                <c:pt idx="2">
                  <c:v>0.44853326023718509</c:v>
                </c:pt>
                <c:pt idx="3">
                  <c:v>0.44113162096747222</c:v>
                </c:pt>
                <c:pt idx="4">
                  <c:v>0.51144614954472856</c:v>
                </c:pt>
                <c:pt idx="5">
                  <c:v>0.56990035079456625</c:v>
                </c:pt>
                <c:pt idx="6">
                  <c:v>0.5952999788436707</c:v>
                </c:pt>
                <c:pt idx="7">
                  <c:v>0.65252961275454757</c:v>
                </c:pt>
                <c:pt idx="8">
                  <c:v>0.64801701070907436</c:v>
                </c:pt>
                <c:pt idx="9">
                  <c:v>0.68464212245339873</c:v>
                </c:pt>
                <c:pt idx="10">
                  <c:v>0.70450064223858122</c:v>
                </c:pt>
                <c:pt idx="11">
                  <c:v>0.73170995490923607</c:v>
                </c:pt>
                <c:pt idx="12">
                  <c:v>0.81020714169998498</c:v>
                </c:pt>
                <c:pt idx="13">
                  <c:v>0.82677758428130466</c:v>
                </c:pt>
                <c:pt idx="14">
                  <c:v>0.83719683248469157</c:v>
                </c:pt>
                <c:pt idx="15">
                  <c:v>0.83815696007125251</c:v>
                </c:pt>
                <c:pt idx="16">
                  <c:v>0.84599501044892023</c:v>
                </c:pt>
                <c:pt idx="17">
                  <c:v>0.84940085191877412</c:v>
                </c:pt>
              </c:numCache>
            </c:numRef>
          </c:val>
          <c:smooth val="0"/>
          <c:extLst>
            <c:ext xmlns:c16="http://schemas.microsoft.com/office/drawing/2014/chart" uri="{C3380CC4-5D6E-409C-BE32-E72D297353CC}">
              <c16:uniqueId val="{00000000-D4BB-4698-B1F5-977380BD0270}"/>
            </c:ext>
          </c:extLst>
        </c:ser>
        <c:ser>
          <c:idx val="1"/>
          <c:order val="1"/>
          <c:tx>
            <c:strRef>
              <c:f>'2. SFS-RS.'!$G$10</c:f>
              <c:strCache>
                <c:ptCount val="1"/>
                <c:pt idx="0">
                  <c:v> % Afiliados Dependientes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2.0273321520364273E-2"/>
                  <c:y val="-4.578226448373201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4BB-4698-B1F5-977380BD0270}"/>
                </c:ext>
              </c:extLst>
            </c:dLbl>
            <c:dLbl>
              <c:idx val="1"/>
              <c:layout>
                <c:manualLayout>
                  <c:x val="-1.8702053115800501E-2"/>
                  <c:y val="-5.43058573861966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4BB-4698-B1F5-977380BD0270}"/>
                </c:ext>
              </c:extLst>
            </c:dLbl>
            <c:dLbl>
              <c:idx val="2"/>
              <c:layout>
                <c:manualLayout>
                  <c:x val="-2.3415858329491768E-2"/>
                  <c:y val="-5.00440609349643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4BB-4698-B1F5-977380BD0270}"/>
                </c:ext>
              </c:extLst>
            </c:dLbl>
            <c:dLbl>
              <c:idx val="3"/>
              <c:layout>
                <c:manualLayout>
                  <c:x val="-2.0273321520364287E-2"/>
                  <c:y val="-4.791316270934812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D4BB-4698-B1F5-977380BD0270}"/>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SFS-RS.'!$B$11:$B$28</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Oct. 2025</c:v>
                </c:pt>
              </c:strCache>
            </c:strRef>
          </c:cat>
          <c:val>
            <c:numRef>
              <c:f>'2. SFS-RS.'!$G$11:$G$28</c:f>
              <c:numCache>
                <c:formatCode>0.0%</c:formatCode>
                <c:ptCount val="18"/>
                <c:pt idx="0">
                  <c:v>0.59992503937882302</c:v>
                </c:pt>
                <c:pt idx="1">
                  <c:v>0.55701614769712826</c:v>
                </c:pt>
                <c:pt idx="2">
                  <c:v>0.55146673976281491</c:v>
                </c:pt>
                <c:pt idx="3">
                  <c:v>0.55886837903252773</c:v>
                </c:pt>
                <c:pt idx="4">
                  <c:v>0.4885538504552715</c:v>
                </c:pt>
                <c:pt idx="5">
                  <c:v>0.43009964920543375</c:v>
                </c:pt>
                <c:pt idx="6">
                  <c:v>0.40470002115632936</c:v>
                </c:pt>
                <c:pt idx="7">
                  <c:v>0.34747038724545237</c:v>
                </c:pt>
                <c:pt idx="8">
                  <c:v>0.3519829892909257</c:v>
                </c:pt>
                <c:pt idx="9">
                  <c:v>0.31535787754660122</c:v>
                </c:pt>
                <c:pt idx="10">
                  <c:v>0.29549935776141872</c:v>
                </c:pt>
                <c:pt idx="11">
                  <c:v>0.26829004509076387</c:v>
                </c:pt>
                <c:pt idx="12">
                  <c:v>0.18979285830001502</c:v>
                </c:pt>
                <c:pt idx="13">
                  <c:v>0.17322241571869537</c:v>
                </c:pt>
                <c:pt idx="14">
                  <c:v>0.16280316751530841</c:v>
                </c:pt>
                <c:pt idx="15">
                  <c:v>0.16184303992874749</c:v>
                </c:pt>
                <c:pt idx="16">
                  <c:v>0.1540049895510798</c:v>
                </c:pt>
                <c:pt idx="17">
                  <c:v>0.15059914808122582</c:v>
                </c:pt>
              </c:numCache>
            </c:numRef>
          </c:val>
          <c:smooth val="0"/>
          <c:extLst>
            <c:ext xmlns:c16="http://schemas.microsoft.com/office/drawing/2014/chart" uri="{C3380CC4-5D6E-409C-BE32-E72D297353CC}">
              <c16:uniqueId val="{00000001-D4BB-4698-B1F5-977380BD0270}"/>
            </c:ext>
          </c:extLst>
        </c:ser>
        <c:dLbls>
          <c:showLegendKey val="0"/>
          <c:showVal val="0"/>
          <c:showCatName val="0"/>
          <c:showSerName val="0"/>
          <c:showPercent val="0"/>
          <c:showBubbleSize val="0"/>
        </c:dLbls>
        <c:marker val="1"/>
        <c:smooth val="0"/>
        <c:axId val="244318095"/>
        <c:axId val="244320175"/>
        <c:extLst>
          <c:ext xmlns:c15="http://schemas.microsoft.com/office/drawing/2012/chart" uri="{02D57815-91ED-43cb-92C2-25804820EDAC}">
            <c15:filteredLineSeries>
              <c15:ser>
                <c:idx val="2"/>
                <c:order val="2"/>
                <c:tx>
                  <c:strRef>
                    <c:extLst>
                      <c:ext uri="{02D57815-91ED-43cb-92C2-25804820EDAC}">
                        <c15:formulaRef>
                          <c15:sqref>'2. SFS-RS.'!$H$10</c15:sqref>
                        </c15:formulaRef>
                      </c:ext>
                    </c:extLst>
                    <c:strCache>
                      <c:ptCount val="1"/>
                      <c:pt idx="0">
                        <c:v>Índice de dependencia RS</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'2. SFS-RS.'!$B$11:$B$28</c15:sqref>
                        </c15:formulaRef>
                      </c:ext>
                    </c:extLst>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Oct. 2025</c:v>
                      </c:pt>
                    </c:strCache>
                  </c:strRef>
                </c:cat>
                <c:val>
                  <c:numRef>
                    <c:extLst>
                      <c:ext uri="{02D57815-91ED-43cb-92C2-25804820EDAC}">
                        <c15:formulaRef>
                          <c15:sqref>'2. SFS-RS.'!$H$11:$H$28</c15:sqref>
                        </c15:formulaRef>
                      </c:ext>
                    </c:extLst>
                    <c:numCache>
                      <c:formatCode>_(* #,##0.00_);_(* \(#,##0.00\);_(* "-"??_);_(@_)</c:formatCode>
                      <c:ptCount val="18"/>
                      <c:pt idx="0">
                        <c:v>1.4995315838995487</c:v>
                      </c:pt>
                      <c:pt idx="1">
                        <c:v>1.2574186277929873</c:v>
                      </c:pt>
                      <c:pt idx="2">
                        <c:v>1.229489067257127</c:v>
                      </c:pt>
                      <c:pt idx="3">
                        <c:v>1.2668971174789962</c:v>
                      </c:pt>
                      <c:pt idx="4">
                        <c:v>0.95524005976027981</c:v>
                      </c:pt>
                      <c:pt idx="5">
                        <c:v>0.75469272585247649</c:v>
                      </c:pt>
                      <c:pt idx="6">
                        <c:v>0.67982535786819842</c:v>
                      </c:pt>
                      <c:pt idx="7">
                        <c:v>0.53249749965930693</c:v>
                      </c:pt>
                      <c:pt idx="8">
                        <c:v>0.54316936665872118</c:v>
                      </c:pt>
                      <c:pt idx="9">
                        <c:v>0.46061711250912196</c:v>
                      </c:pt>
                      <c:pt idx="10">
                        <c:v>0.41944512189862132</c:v>
                      </c:pt>
                      <c:pt idx="11">
                        <c:v>0.36666173979284389</c:v>
                      </c:pt>
                      <c:pt idx="12">
                        <c:v>0.23425226529328005</c:v>
                      </c:pt>
                      <c:pt idx="13">
                        <c:v>0.20951513322567028</c:v>
                      </c:pt>
                      <c:pt idx="14">
                        <c:v>0.19446223540064014</c:v>
                      </c:pt>
                      <c:pt idx="15">
                        <c:v>0.19309395213396435</c:v>
                      </c:pt>
                      <c:pt idx="16">
                        <c:v>0.18204006837978673</c:v>
                      </c:pt>
                      <c:pt idx="17">
                        <c:v>0.17730044388468214</c:v>
                      </c:pt>
                    </c:numCache>
                  </c:numRef>
                </c:val>
                <c:smooth val="0"/>
                <c:extLst>
                  <c:ext xmlns:c16="http://schemas.microsoft.com/office/drawing/2014/chart" uri="{C3380CC4-5D6E-409C-BE32-E72D297353CC}">
                    <c16:uniqueId val="{0000000B-D4BB-4698-B1F5-977380BD0270}"/>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'2. SFS-RS.'!$I$10</c15:sqref>
                        </c15:formulaRef>
                      </c:ext>
                    </c:extLst>
                    <c:strCache>
                      <c:ptCount val="1"/>
                      <c:pt idx="0">
                        <c:v> Dependendientes por cada 100 titulares</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'2. SFS-RS.'!$B$11:$B$28</c15:sqref>
                        </c15:formulaRef>
                      </c:ext>
                    </c:extLst>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Dic.2018</c:v>
                      </c:pt>
                      <c:pt idx="11">
                        <c:v>Dic.2019</c:v>
                      </c:pt>
                      <c:pt idx="12">
                        <c:v>Dic. 2020</c:v>
                      </c:pt>
                      <c:pt idx="13">
                        <c:v>Dic.2021</c:v>
                      </c:pt>
                      <c:pt idx="14">
                        <c:v>Dic. 2022</c:v>
                      </c:pt>
                      <c:pt idx="15">
                        <c:v>Dic. 2023</c:v>
                      </c:pt>
                      <c:pt idx="16">
                        <c:v>Dic. 2024</c:v>
                      </c:pt>
                      <c:pt idx="17">
                        <c:v>Oct. 2025</c:v>
                      </c:pt>
                    </c:strCache>
                  </c:strRef>
                </c:cat>
                <c:val>
                  <c:numRef>
                    <c:extLst xmlns:c15="http://schemas.microsoft.com/office/drawing/2012/chart">
                      <c:ext xmlns:c15="http://schemas.microsoft.com/office/drawing/2012/chart" uri="{02D57815-91ED-43cb-92C2-25804820EDAC}">
                        <c15:formulaRef>
                          <c15:sqref>'2. SFS-RS.'!$I$11:$I$28</c15:sqref>
                        </c15:formulaRef>
                      </c:ext>
                    </c:extLst>
                    <c:numCache>
                      <c:formatCode>#,##0</c:formatCode>
                      <c:ptCount val="18"/>
                      <c:pt idx="0">
                        <c:v>149.95315838995487</c:v>
                      </c:pt>
                      <c:pt idx="1">
                        <c:v>125.74186277929873</c:v>
                      </c:pt>
                      <c:pt idx="2">
                        <c:v>122.9489067257127</c:v>
                      </c:pt>
                      <c:pt idx="3">
                        <c:v>126.68971174789962</c:v>
                      </c:pt>
                      <c:pt idx="4">
                        <c:v>95.524005976027979</c:v>
                      </c:pt>
                      <c:pt idx="5">
                        <c:v>75.469272585247651</c:v>
                      </c:pt>
                      <c:pt idx="6">
                        <c:v>67.982535786819838</c:v>
                      </c:pt>
                      <c:pt idx="7">
                        <c:v>53.24974996593069</c:v>
                      </c:pt>
                      <c:pt idx="8">
                        <c:v>54.31693666587212</c:v>
                      </c:pt>
                      <c:pt idx="9">
                        <c:v>46.061711250912197</c:v>
                      </c:pt>
                      <c:pt idx="10">
                        <c:v>41.944512189862131</c:v>
                      </c:pt>
                      <c:pt idx="11">
                        <c:v>36.666173979284387</c:v>
                      </c:pt>
                      <c:pt idx="12">
                        <c:v>23.425226529328004</c:v>
                      </c:pt>
                      <c:pt idx="13">
                        <c:v>20.951513322567028</c:v>
                      </c:pt>
                      <c:pt idx="14">
                        <c:v>19.446223540064015</c:v>
                      </c:pt>
                      <c:pt idx="15">
                        <c:v>19.309395213396435</c:v>
                      </c:pt>
                      <c:pt idx="16">
                        <c:v>18.204006837978675</c:v>
                      </c:pt>
                      <c:pt idx="17">
                        <c:v>17.730044388468215</c:v>
                      </c:pt>
                    </c:numCache>
                  </c:numRef>
                </c:val>
                <c:smooth val="0"/>
                <c:extLst xmlns:c15="http://schemas.microsoft.com/office/drawing/2012/chart">
                  <c:ext xmlns:c16="http://schemas.microsoft.com/office/drawing/2014/chart" uri="{C3380CC4-5D6E-409C-BE32-E72D297353CC}">
                    <c16:uniqueId val="{0000000C-D4BB-4698-B1F5-977380BD0270}"/>
                  </c:ext>
                </c:extLst>
              </c15:ser>
            </c15:filteredLineSeries>
          </c:ext>
        </c:extLst>
      </c:lineChart>
      <c:catAx>
        <c:axId val="2443180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44320175"/>
        <c:crosses val="autoZero"/>
        <c:auto val="1"/>
        <c:lblAlgn val="ctr"/>
        <c:lblOffset val="100"/>
        <c:noMultiLvlLbl val="0"/>
      </c:catAx>
      <c:valAx>
        <c:axId val="244320175"/>
        <c:scaling>
          <c:orientation val="minMax"/>
          <c:max val="0.99"/>
        </c:scaling>
        <c:delete val="1"/>
        <c:axPos val="l"/>
        <c:numFmt formatCode="0.0%" sourceLinked="1"/>
        <c:majorTickMark val="none"/>
        <c:minorTickMark val="none"/>
        <c:tickLblPos val="nextTo"/>
        <c:crossAx val="244318095"/>
        <c:crosses val="autoZero"/>
        <c:crossBetween val="between"/>
      </c:valAx>
      <c:spPr>
        <a:noFill/>
        <a:ln>
          <a:noFill/>
        </a:ln>
        <a:effectLst/>
      </c:spPr>
    </c:plotArea>
    <c:legend>
      <c:legendPos val="b"/>
      <c:layout>
        <c:manualLayout>
          <c:xMode val="edge"/>
          <c:yMode val="edge"/>
          <c:x val="0.2544117608978802"/>
          <c:y val="9.337739390772283E-2"/>
          <c:w val="0.60044473364024509"/>
          <c:h val="4.5779412100280407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'3. SFS-RS'!$C$10</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SFS-RS'!$B$11:$B$28</c:f>
              <c:strCache>
                <c:ptCount val="18"/>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Oct. 2025</c:v>
                </c:pt>
              </c:strCache>
            </c:strRef>
          </c:cat>
          <c:val>
            <c:numRef>
              <c:f>'3. SFS-RS'!$C$11:$C$28</c:f>
              <c:numCache>
                <c:formatCode>#,##0</c:formatCode>
                <c:ptCount val="18"/>
                <c:pt idx="0">
                  <c:v>169198</c:v>
                </c:pt>
                <c:pt idx="1">
                  <c:v>213701</c:v>
                </c:pt>
                <c:pt idx="2">
                  <c:v>328922</c:v>
                </c:pt>
                <c:pt idx="3">
                  <c:v>319816</c:v>
                </c:pt>
                <c:pt idx="4">
                  <c:v>446880</c:v>
                </c:pt>
                <c:pt idx="5">
                  <c:v>625451</c:v>
                </c:pt>
                <c:pt idx="6">
                  <c:v>760801</c:v>
                </c:pt>
                <c:pt idx="7">
                  <c:v>965980</c:v>
                </c:pt>
                <c:pt idx="8">
                  <c:v>958091</c:v>
                </c:pt>
                <c:pt idx="9">
                  <c:v>1093168</c:v>
                </c:pt>
                <c:pt idx="10">
                  <c:v>1152483</c:v>
                </c:pt>
                <c:pt idx="11">
                  <c:v>1234201</c:v>
                </c:pt>
                <c:pt idx="12">
                  <c:v>2285213</c:v>
                </c:pt>
                <c:pt idx="13">
                  <c:v>2336934</c:v>
                </c:pt>
                <c:pt idx="14">
                  <c:v>2381458</c:v>
                </c:pt>
                <c:pt idx="15">
                  <c:v>2342695</c:v>
                </c:pt>
                <c:pt idx="16">
                  <c:v>2391300</c:v>
                </c:pt>
                <c:pt idx="17">
                  <c:v>2376820</c:v>
                </c:pt>
              </c:numCache>
            </c:numRef>
          </c:val>
          <c:extLst>
            <c:ext xmlns:c16="http://schemas.microsoft.com/office/drawing/2014/chart" uri="{C3380CC4-5D6E-409C-BE32-E72D297353CC}">
              <c16:uniqueId val="{00000000-3FBE-4DF2-9606-52B9512F9972}"/>
            </c:ext>
          </c:extLst>
        </c:ser>
        <c:ser>
          <c:idx val="1"/>
          <c:order val="1"/>
          <c:tx>
            <c:strRef>
              <c:f>'3. SFS-RS'!$D$10</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SFS-RS'!$B$11:$B$28</c:f>
              <c:strCache>
                <c:ptCount val="18"/>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Oct. 2025</c:v>
                </c:pt>
              </c:strCache>
            </c:strRef>
          </c:cat>
          <c:val>
            <c:numRef>
              <c:f>'3. SFS-RS'!$D$11:$D$28</c:f>
              <c:numCache>
                <c:formatCode>#,##0</c:formatCode>
                <c:ptCount val="18"/>
                <c:pt idx="0">
                  <c:v>376240</c:v>
                </c:pt>
                <c:pt idx="1">
                  <c:v>401930</c:v>
                </c:pt>
                <c:pt idx="2">
                  <c:v>575714</c:v>
                </c:pt>
                <c:pt idx="3">
                  <c:v>579358</c:v>
                </c:pt>
                <c:pt idx="4">
                  <c:v>584446</c:v>
                </c:pt>
                <c:pt idx="5">
                  <c:v>617980</c:v>
                </c:pt>
                <c:pt idx="6">
                  <c:v>639717</c:v>
                </c:pt>
                <c:pt idx="7">
                  <c:v>606813</c:v>
                </c:pt>
                <c:pt idx="8">
                  <c:v>617507</c:v>
                </c:pt>
                <c:pt idx="9">
                  <c:v>584707</c:v>
                </c:pt>
                <c:pt idx="10">
                  <c:v>559698</c:v>
                </c:pt>
                <c:pt idx="11">
                  <c:v>524150</c:v>
                </c:pt>
                <c:pt idx="12">
                  <c:v>568211</c:v>
                </c:pt>
                <c:pt idx="13">
                  <c:v>520053</c:v>
                </c:pt>
                <c:pt idx="14">
                  <c:v>492034</c:v>
                </c:pt>
                <c:pt idx="15">
                  <c:v>482094</c:v>
                </c:pt>
                <c:pt idx="16">
                  <c:v>462948</c:v>
                </c:pt>
                <c:pt idx="17">
                  <c:v>448161</c:v>
                </c:pt>
              </c:numCache>
            </c:numRef>
          </c:val>
          <c:extLst>
            <c:ext xmlns:c16="http://schemas.microsoft.com/office/drawing/2014/chart" uri="{C3380CC4-5D6E-409C-BE32-E72D297353CC}">
              <c16:uniqueId val="{00000001-3FBE-4DF2-9606-52B9512F9972}"/>
            </c:ext>
          </c:extLst>
        </c:ser>
        <c:ser>
          <c:idx val="2"/>
          <c:order val="2"/>
          <c:tx>
            <c:strRef>
              <c:f>'3. SFS-RS'!$F$10</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SFS-RS'!$B$11:$B$28</c:f>
              <c:strCache>
                <c:ptCount val="18"/>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Oct. 2025</c:v>
                </c:pt>
              </c:strCache>
            </c:strRef>
          </c:cat>
          <c:val>
            <c:numRef>
              <c:f>'3. SFS-RS'!$F$11:$F$28</c:f>
              <c:numCache>
                <c:formatCode>#,##0</c:formatCode>
                <c:ptCount val="18"/>
                <c:pt idx="0">
                  <c:v>320751</c:v>
                </c:pt>
                <c:pt idx="1">
                  <c:v>408348</c:v>
                </c:pt>
                <c:pt idx="2">
                  <c:v>574328</c:v>
                </c:pt>
                <c:pt idx="3">
                  <c:v>563959</c:v>
                </c:pt>
                <c:pt idx="4">
                  <c:v>731160</c:v>
                </c:pt>
                <c:pt idx="5">
                  <c:v>942774</c:v>
                </c:pt>
                <c:pt idx="6">
                  <c:v>1034413</c:v>
                </c:pt>
                <c:pt idx="7">
                  <c:v>1198725</c:v>
                </c:pt>
                <c:pt idx="8">
                  <c:v>1210866</c:v>
                </c:pt>
                <c:pt idx="9">
                  <c:v>1335044</c:v>
                </c:pt>
                <c:pt idx="10">
                  <c:v>1397915</c:v>
                </c:pt>
                <c:pt idx="11">
                  <c:v>1492342</c:v>
                </c:pt>
                <c:pt idx="12">
                  <c:v>2370917</c:v>
                </c:pt>
                <c:pt idx="13">
                  <c:v>2414928</c:v>
                </c:pt>
                <c:pt idx="14">
                  <c:v>2449336</c:v>
                </c:pt>
                <c:pt idx="15">
                  <c:v>2426574</c:v>
                </c:pt>
                <c:pt idx="16">
                  <c:v>2463351</c:v>
                </c:pt>
                <c:pt idx="17">
                  <c:v>2441098</c:v>
                </c:pt>
              </c:numCache>
            </c:numRef>
          </c:val>
          <c:extLst>
            <c:ext xmlns:c16="http://schemas.microsoft.com/office/drawing/2014/chart" uri="{C3380CC4-5D6E-409C-BE32-E72D297353CC}">
              <c16:uniqueId val="{00000002-3FBE-4DF2-9606-52B9512F9972}"/>
            </c:ext>
          </c:extLst>
        </c:ser>
        <c:ser>
          <c:idx val="3"/>
          <c:order val="3"/>
          <c:tx>
            <c:strRef>
              <c:f>'3. SFS-RS'!$G$10</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'3. SFS-RS'!$B$11:$B$28</c:f>
              <c:strCache>
                <c:ptCount val="18"/>
                <c:pt idx="0">
                  <c:v>Dic.08</c:v>
                </c:pt>
                <c:pt idx="1">
                  <c:v>Dic.09</c:v>
                </c:pt>
                <c:pt idx="2">
                  <c:v>Dic.10</c:v>
                </c:pt>
                <c:pt idx="3">
                  <c:v>Dic.11</c:v>
                </c:pt>
                <c:pt idx="4">
                  <c:v>Dic.12</c:v>
                </c:pt>
                <c:pt idx="5">
                  <c:v>Dic.13</c:v>
                </c:pt>
                <c:pt idx="6">
                  <c:v>Dic.14</c:v>
                </c:pt>
                <c:pt idx="7">
                  <c:v>Dic.15</c:v>
                </c:pt>
                <c:pt idx="8">
                  <c:v>Dic.16</c:v>
                </c:pt>
                <c:pt idx="9">
                  <c:v>Dic.17</c:v>
                </c:pt>
                <c:pt idx="10">
                  <c:v>Dic. 18</c:v>
                </c:pt>
                <c:pt idx="11">
                  <c:v>Dic.19</c:v>
                </c:pt>
                <c:pt idx="12">
                  <c:v>Dic.20</c:v>
                </c:pt>
                <c:pt idx="13">
                  <c:v>Dic.21</c:v>
                </c:pt>
                <c:pt idx="14">
                  <c:v>Dic.22</c:v>
                </c:pt>
                <c:pt idx="15">
                  <c:v>Dic.23</c:v>
                </c:pt>
                <c:pt idx="16">
                  <c:v>Dic.24</c:v>
                </c:pt>
                <c:pt idx="17">
                  <c:v>Oct. 2025</c:v>
                </c:pt>
              </c:strCache>
            </c:strRef>
          </c:cat>
          <c:val>
            <c:numRef>
              <c:f>'3. SFS-RS'!$G$11:$G$28</c:f>
              <c:numCache>
                <c:formatCode>#,##0</c:formatCode>
                <c:ptCount val="18"/>
                <c:pt idx="0">
                  <c:v>358454</c:v>
                </c:pt>
                <c:pt idx="1">
                  <c:v>380246</c:v>
                </c:pt>
                <c:pt idx="2">
                  <c:v>534822</c:v>
                </c:pt>
                <c:pt idx="3">
                  <c:v>540294</c:v>
                </c:pt>
                <c:pt idx="4">
                  <c:v>540865</c:v>
                </c:pt>
                <c:pt idx="5">
                  <c:v>565548</c:v>
                </c:pt>
                <c:pt idx="6">
                  <c:v>580715</c:v>
                </c:pt>
                <c:pt idx="7">
                  <c:v>545887</c:v>
                </c:pt>
                <c:pt idx="8">
                  <c:v>560604</c:v>
                </c:pt>
                <c:pt idx="9">
                  <c:v>533769</c:v>
                </c:pt>
                <c:pt idx="10">
                  <c:v>510054</c:v>
                </c:pt>
                <c:pt idx="11">
                  <c:v>475569</c:v>
                </c:pt>
                <c:pt idx="12">
                  <c:v>522498</c:v>
                </c:pt>
                <c:pt idx="13">
                  <c:v>475534</c:v>
                </c:pt>
                <c:pt idx="14">
                  <c:v>447373</c:v>
                </c:pt>
                <c:pt idx="15">
                  <c:v>438823</c:v>
                </c:pt>
                <c:pt idx="16">
                  <c:v>420793</c:v>
                </c:pt>
                <c:pt idx="17">
                  <c:v>406058</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7.6086341904357396E-2"/>
          <c:y val="9.052674344445262E-2"/>
          <c:w val="0.8605946626133758"/>
          <c:h val="0.85320724356691591"/>
        </c:manualLayout>
      </c:layout>
      <c:barChart>
        <c:barDir val="bar"/>
        <c:grouping val="stacked"/>
        <c:varyColors val="0"/>
        <c:ser>
          <c:idx val="1"/>
          <c:order val="0"/>
          <c:tx>
            <c:strRef>
              <c:f>'4. SFS-RS'!$D$36</c:f>
              <c:strCache>
                <c:ptCount val="1"/>
                <c:pt idx="0">
                  <c:v>Mujeres</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4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SFS-RS'!$D$37:$D$54</c:f>
              <c:numCache>
                <c:formatCode>0;0</c:formatCode>
                <c:ptCount val="18"/>
                <c:pt idx="0">
                  <c:v>-47378</c:v>
                </c:pt>
                <c:pt idx="1">
                  <c:v>-79271</c:v>
                </c:pt>
                <c:pt idx="2">
                  <c:v>-99253</c:v>
                </c:pt>
                <c:pt idx="3">
                  <c:v>-100425</c:v>
                </c:pt>
                <c:pt idx="4">
                  <c:v>-158202</c:v>
                </c:pt>
                <c:pt idx="5">
                  <c:v>-206735</c:v>
                </c:pt>
                <c:pt idx="6">
                  <c:v>-219119</c:v>
                </c:pt>
                <c:pt idx="7">
                  <c:v>-219697</c:v>
                </c:pt>
                <c:pt idx="8">
                  <c:v>-220511</c:v>
                </c:pt>
                <c:pt idx="9">
                  <c:v>-233855</c:v>
                </c:pt>
                <c:pt idx="10">
                  <c:v>-232089</c:v>
                </c:pt>
                <c:pt idx="11">
                  <c:v>-226905</c:v>
                </c:pt>
                <c:pt idx="12">
                  <c:v>-201691</c:v>
                </c:pt>
                <c:pt idx="13">
                  <c:v>-163502</c:v>
                </c:pt>
                <c:pt idx="14">
                  <c:v>-134793</c:v>
                </c:pt>
                <c:pt idx="15">
                  <c:v>-100551</c:v>
                </c:pt>
                <c:pt idx="16">
                  <c:v>-65059</c:v>
                </c:pt>
                <c:pt idx="17">
                  <c:v>-138120</c:v>
                </c:pt>
              </c:numCache>
            </c:numRef>
          </c:val>
          <c:extLst>
            <c:ext xmlns:c16="http://schemas.microsoft.com/office/drawing/2014/chart" uri="{C3380CC4-5D6E-409C-BE32-E72D297353CC}">
              <c16:uniqueId val="{00000012-619E-4A06-B26C-0D105EF27DAD}"/>
            </c:ext>
          </c:extLst>
        </c:ser>
        <c:ser>
          <c:idx val="0"/>
          <c:order val="1"/>
          <c:tx>
            <c:strRef>
              <c:f>'4. SFS-RS'!$E$36</c:f>
              <c:strCache>
                <c:ptCount val="1"/>
                <c:pt idx="0">
                  <c:v>Hombres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4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SFS-RS'!$C$37:$C$54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SFS-RS'!$E$37:$E$54</c:f>
              <c:numCache>
                <c:formatCode>0;0</c:formatCode>
                <c:ptCount val="18"/>
                <c:pt idx="0">
                  <c:v>51097</c:v>
                </c:pt>
                <c:pt idx="1">
                  <c:v>83926</c:v>
                </c:pt>
                <c:pt idx="2">
                  <c:v>103861</c:v>
                </c:pt>
                <c:pt idx="3">
                  <c:v>93470</c:v>
                </c:pt>
                <c:pt idx="4">
                  <c:v>133785</c:v>
                </c:pt>
                <c:pt idx="5">
                  <c:v>230674</c:v>
                </c:pt>
                <c:pt idx="6">
                  <c:v>242745</c:v>
                </c:pt>
                <c:pt idx="7">
                  <c:v>235224</c:v>
                </c:pt>
                <c:pt idx="8">
                  <c:v>226214</c:v>
                </c:pt>
                <c:pt idx="9">
                  <c:v>232454</c:v>
                </c:pt>
                <c:pt idx="10">
                  <c:v>228700</c:v>
                </c:pt>
                <c:pt idx="11">
                  <c:v>218993</c:v>
                </c:pt>
                <c:pt idx="12">
                  <c:v>189012</c:v>
                </c:pt>
                <c:pt idx="13">
                  <c:v>153992</c:v>
                </c:pt>
                <c:pt idx="14">
                  <c:v>124829</c:v>
                </c:pt>
                <c:pt idx="15">
                  <c:v>91892</c:v>
                </c:pt>
                <c:pt idx="16">
                  <c:v>59324</c:v>
                </c:pt>
                <c:pt idx="17">
                  <c:v>124789</c:v>
                </c:pt>
              </c:numCache>
            </c:numRef>
          </c:val>
          <c:extLst>
            <c:ext xmlns:c16="http://schemas.microsoft.com/office/drawing/2014/chart" uri="{C3380CC4-5D6E-409C-BE32-E72D297353CC}">
              <c16:uniqueId val="{00000025-619E-4A06-B26C-0D105EF27DAD}"/>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5841090818004595"/>
          <c:y val="2.6751968503937008E-2"/>
          <c:w val="0.32836952746993459"/>
          <c:h val="4.1215280059942426E-2"/>
        </c:manualLayout>
      </c:layout>
      <c:overlay val="0"/>
      <c:spPr>
        <a:noFill/>
        <a:ln>
          <a:noFill/>
        </a:ln>
        <a:effectLst/>
      </c:spPr>
      <c:txPr>
        <a:bodyPr rot="0" spcFirstLastPara="1" vertOverflow="ellipsis" vert="horz" wrap="square" anchor="ctr" anchorCtr="1"/>
        <a:lstStyle/>
        <a:p>
          <a:pPr>
            <a:defRPr sz="4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00" b="1">
                <a:solidFill>
                  <a:sysClr val="windowText" lastClr="000000"/>
                </a:solidFill>
              </a:rPr>
              <a:t>Ditribución de la Afiliación al SFS por Región Geográfica </a:t>
            </a:r>
          </a:p>
        </c:rich>
      </c:tx>
      <c:layout>
        <c:manualLayout>
          <c:xMode val="edge"/>
          <c:yMode val="edge"/>
          <c:x val="0.24193244773466127"/>
          <c:y val="2.002785154151715E-2"/>
        </c:manualLayout>
      </c:layout>
      <c:overlay val="0"/>
      <c:spPr>
        <a:noFill/>
        <a:ln>
          <a:noFill/>
        </a:ln>
        <a:effectLst/>
      </c:spPr>
      <c:txPr>
        <a:bodyPr rot="0" spcFirstLastPara="1" vertOverflow="ellipsis" vert="horz" wrap="square" anchor="ctr" anchorCtr="1"/>
        <a:lstStyle/>
        <a:p>
          <a:pPr>
            <a:defRPr sz="1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30657786821831462"/>
          <c:y val="0.17351043672278876"/>
          <c:w val="0.32519588424344359"/>
          <c:h val="0.6594730095300958"/>
        </c:manualLayout>
      </c:layout>
      <c:pieChart>
        <c:varyColors val="1"/>
        <c:ser>
          <c:idx val="0"/>
          <c:order val="0"/>
          <c:tx>
            <c:strRef>
              <c:f>'5. SFS-RS'!$B$7</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207-4EA6-A43B-CA2858BFA6D1}"/>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207-4EA6-A43B-CA2858BFA6D1}"/>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B207-4EA6-A43B-CA2858BFA6D1}"/>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B207-4EA6-A43B-CA2858BFA6D1}"/>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B207-4EA6-A43B-CA2858BFA6D1}"/>
              </c:ext>
            </c:extLst>
          </c:dPt>
          <c:dLbls>
            <c:dLbl>
              <c:idx val="0"/>
              <c:layout>
                <c:manualLayout>
                  <c:x val="9.6988993032696043E-3"/>
                  <c:y val="-2.665024586602312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207-4EA6-A43B-CA2858BFA6D1}"/>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207-4EA6-A43B-CA2858BFA6D1}"/>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B207-4EA6-A43B-CA2858BFA6D1}"/>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B207-4EA6-A43B-CA2858BFA6D1}"/>
                </c:ext>
              </c:extLst>
            </c:dLbl>
            <c:dLbl>
              <c:idx val="4"/>
              <c:layout>
                <c:manualLayout>
                  <c:x val="-7.1210926632732617E-3"/>
                  <c:y val="2.9508382636086431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B207-4EA6-A43B-CA2858BFA6D1}"/>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SFS-RS'!$A$8:$A$12</c:f>
              <c:strCache>
                <c:ptCount val="5"/>
                <c:pt idx="0">
                  <c:v>Distrito Nacional</c:v>
                </c:pt>
                <c:pt idx="1">
                  <c:v>Este</c:v>
                </c:pt>
                <c:pt idx="2">
                  <c:v>Norte</c:v>
                </c:pt>
                <c:pt idx="3">
                  <c:v>Sur</c:v>
                </c:pt>
                <c:pt idx="4">
                  <c:v>Sin especificar</c:v>
                </c:pt>
              </c:strCache>
            </c:strRef>
          </c:cat>
          <c:val>
            <c:numRef>
              <c:f>'5. SFS-RS'!$B$8:$B$12</c:f>
              <c:numCache>
                <c:formatCode>_(* #,##0_);_(* \(#,##0\);_(* "-"??_);_(@_)</c:formatCode>
                <c:ptCount val="5"/>
                <c:pt idx="0">
                  <c:v>2488595</c:v>
                </c:pt>
                <c:pt idx="1">
                  <c:v>301700</c:v>
                </c:pt>
                <c:pt idx="2">
                  <c:v>1163251</c:v>
                </c:pt>
                <c:pt idx="3">
                  <c:v>664420</c:v>
                </c:pt>
                <c:pt idx="4">
                  <c:v>1054171</c:v>
                </c:pt>
              </c:numCache>
            </c:numRef>
          </c:val>
          <c:extLst>
            <c:ext xmlns:c16="http://schemas.microsoft.com/office/drawing/2014/chart" uri="{C3380CC4-5D6E-409C-BE32-E72D297353CC}">
              <c16:uniqueId val="{0000000A-B207-4EA6-A43B-CA2858BFA6D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r>
              <a:rPr lang="en-US" sz="1100" b="1">
                <a:solidFill>
                  <a:sysClr val="windowText" lastClr="000000"/>
                </a:solidFill>
              </a:rPr>
              <a:t>Ditribución de la Afiliación al SFS por Región de Salud</a:t>
            </a:r>
          </a:p>
        </c:rich>
      </c:tx>
      <c:layout>
        <c:manualLayout>
          <c:xMode val="edge"/>
          <c:yMode val="edge"/>
          <c:x val="0.30973360899246843"/>
          <c:y val="3.4439281132955794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0999673496315894"/>
          <c:y val="0.20130737824438613"/>
          <c:w val="0.39125120607372094"/>
          <c:h val="0.57626305045202686"/>
        </c:manualLayout>
      </c:layout>
      <c:pieChart>
        <c:varyColors val="1"/>
        <c:ser>
          <c:idx val="0"/>
          <c:order val="0"/>
          <c:tx>
            <c:strRef>
              <c:f>'5. SFS-RS'!$B$23</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3E64-4432-853F-5F46EE4393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3E64-4432-853F-5F46EE4393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3E64-4432-853F-5F46EE4393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3E64-4432-853F-5F46EE4393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3E64-4432-853F-5F46EE4393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3E64-4432-853F-5F46EE4393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3E64-4432-853F-5F46EE4393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3E64-4432-853F-5F46EE4393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3E64-4432-853F-5F46EE4393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3E64-4432-853F-5F46EE4393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3E64-4432-853F-5F46EE4393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3E64-4432-853F-5F46EE4393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3E64-4432-853F-5F46EE439334}"/>
                </c:ext>
              </c:extLst>
            </c:dLbl>
            <c:dLbl>
              <c:idx val="3"/>
              <c:layout>
                <c:manualLayout>
                  <c:x val="-1.9908263869577631E-2"/>
                  <c:y val="0.10544196010425888"/>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3E64-4432-853F-5F46EE4393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3E64-4432-853F-5F46EE4393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3E64-4432-853F-5F46EE4393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3E64-4432-853F-5F46EE4393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3E64-4432-853F-5F46EE4393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3E64-4432-853F-5F46EE4393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3-3E64-4432-853F-5F46EE4393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 SFS-RS'!$A$24:$A$33</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 SFS-RS'!$B$24:$B$33</c:f>
              <c:numCache>
                <c:formatCode>_(* #,##0_);_(* \(#,##0\);_(* "-"??_);_(@_)</c:formatCode>
                <c:ptCount val="10"/>
                <c:pt idx="0">
                  <c:v>2488595</c:v>
                </c:pt>
                <c:pt idx="1">
                  <c:v>301700</c:v>
                </c:pt>
                <c:pt idx="2">
                  <c:v>508115</c:v>
                </c:pt>
                <c:pt idx="3">
                  <c:v>261808</c:v>
                </c:pt>
                <c:pt idx="4">
                  <c:v>131902</c:v>
                </c:pt>
                <c:pt idx="5">
                  <c:v>261426</c:v>
                </c:pt>
                <c:pt idx="6">
                  <c:v>297555</c:v>
                </c:pt>
                <c:pt idx="7">
                  <c:v>171981</c:v>
                </c:pt>
                <c:pt idx="8">
                  <c:v>194884</c:v>
                </c:pt>
                <c:pt idx="9">
                  <c:v>1054171</c:v>
                </c:pt>
              </c:numCache>
            </c:numRef>
          </c:val>
          <c:extLst>
            <c:ext xmlns:c16="http://schemas.microsoft.com/office/drawing/2014/chart" uri="{C3380CC4-5D6E-409C-BE32-E72D297353CC}">
              <c16:uniqueId val="{00000014-3E64-4432-853F-5F46EE4393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Afiliación  al Seguro Familiar de Salud por Regímenes de Financiamiento</a:t>
            </a:r>
          </a:p>
        </c:rich>
      </c:tx>
      <c:layout>
        <c:manualLayout>
          <c:xMode val="edge"/>
          <c:yMode val="edge"/>
          <c:x val="0.19482353383226389"/>
          <c:y val="1.5767193270093949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98145855624223E-2"/>
          <c:y val="0.13773460928835249"/>
          <c:w val="0.94980939200719983"/>
          <c:h val="0.71280343288755998"/>
        </c:manualLayout>
      </c:layout>
      <c:barChart>
        <c:barDir val="col"/>
        <c:grouping val="stacked"/>
        <c:varyColors val="0"/>
        <c:ser>
          <c:idx val="0"/>
          <c:order val="0"/>
          <c:tx>
            <c:strRef>
              <c:f>'2. SFS'!$B$5</c:f>
              <c:strCache>
                <c:ptCount val="1"/>
                <c:pt idx="0">
                  <c:v>Afiliación  RC</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SFS'!$A$13:$A$23</c:f>
              <c:strCache>
                <c:ptCount val="11"/>
                <c:pt idx="0">
                  <c:v>Dic. 2015</c:v>
                </c:pt>
                <c:pt idx="1">
                  <c:v>Dic. 2016</c:v>
                </c:pt>
                <c:pt idx="2">
                  <c:v>Dic. 2017</c:v>
                </c:pt>
                <c:pt idx="3">
                  <c:v>Dic.2018</c:v>
                </c:pt>
                <c:pt idx="4">
                  <c:v>Dic.2019</c:v>
                </c:pt>
                <c:pt idx="5">
                  <c:v>Dic.2020</c:v>
                </c:pt>
                <c:pt idx="6">
                  <c:v>Dic.2021</c:v>
                </c:pt>
                <c:pt idx="7">
                  <c:v>Dic.2022</c:v>
                </c:pt>
                <c:pt idx="8">
                  <c:v>Dic.2023</c:v>
                </c:pt>
                <c:pt idx="9">
                  <c:v>Dic. 2024</c:v>
                </c:pt>
                <c:pt idx="10">
                  <c:v> Oct. 2025 </c:v>
                </c:pt>
              </c:strCache>
            </c:strRef>
          </c:cat>
          <c:val>
            <c:numRef>
              <c:f>'2. SFS'!$B$13:$B$23</c:f>
              <c:numCache>
                <c:formatCode>_(* #,##0_);_(* \(#,##0\);_(* "-"??_);_(@_)</c:formatCode>
                <c:ptCount val="11"/>
                <c:pt idx="0">
                  <c:v>3339838</c:v>
                </c:pt>
                <c:pt idx="1">
                  <c:v>3591288</c:v>
                </c:pt>
                <c:pt idx="2">
                  <c:v>3902592</c:v>
                </c:pt>
                <c:pt idx="3">
                  <c:v>4153987</c:v>
                </c:pt>
                <c:pt idx="4">
                  <c:v>4228661</c:v>
                </c:pt>
                <c:pt idx="5">
                  <c:v>4214903</c:v>
                </c:pt>
                <c:pt idx="6">
                  <c:v>4285359</c:v>
                </c:pt>
                <c:pt idx="7">
                  <c:v>4568910</c:v>
                </c:pt>
                <c:pt idx="8">
                  <c:v>4577068</c:v>
                </c:pt>
                <c:pt idx="9">
                  <c:v>4699366</c:v>
                </c:pt>
                <c:pt idx="10">
                  <c:v>4824609</c:v>
                </c:pt>
              </c:numCache>
            </c:numRef>
          </c:val>
          <c:extLst>
            <c:ext xmlns:c16="http://schemas.microsoft.com/office/drawing/2014/chart" uri="{C3380CC4-5D6E-409C-BE32-E72D297353CC}">
              <c16:uniqueId val="{00000000-70C9-4824-9BE0-7202BCDCABE0}"/>
            </c:ext>
          </c:extLst>
        </c:ser>
        <c:ser>
          <c:idx val="1"/>
          <c:order val="1"/>
          <c:tx>
            <c:strRef>
              <c:f>'2. SFS'!$C$5</c:f>
              <c:strCache>
                <c:ptCount val="1"/>
                <c:pt idx="0">
                  <c:v>Afiliación RS</c:v>
                </c:pt>
              </c:strCache>
            </c:strRef>
          </c:tx>
          <c:spPr>
            <a:solidFill>
              <a:schemeClr val="accent1"/>
            </a:solidFill>
            <a:ln>
              <a:noFill/>
            </a:ln>
            <a:effectLst/>
          </c:spPr>
          <c:invertIfNegative val="0"/>
          <c:dLbls>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SFS'!$A$13:$A$23</c:f>
              <c:strCache>
                <c:ptCount val="11"/>
                <c:pt idx="0">
                  <c:v>Dic. 2015</c:v>
                </c:pt>
                <c:pt idx="1">
                  <c:v>Dic. 2016</c:v>
                </c:pt>
                <c:pt idx="2">
                  <c:v>Dic. 2017</c:v>
                </c:pt>
                <c:pt idx="3">
                  <c:v>Dic.2018</c:v>
                </c:pt>
                <c:pt idx="4">
                  <c:v>Dic.2019</c:v>
                </c:pt>
                <c:pt idx="5">
                  <c:v>Dic.2020</c:v>
                </c:pt>
                <c:pt idx="6">
                  <c:v>Dic.2021</c:v>
                </c:pt>
                <c:pt idx="7">
                  <c:v>Dic.2022</c:v>
                </c:pt>
                <c:pt idx="8">
                  <c:v>Dic.2023</c:v>
                </c:pt>
                <c:pt idx="9">
                  <c:v>Dic. 2024</c:v>
                </c:pt>
                <c:pt idx="10">
                  <c:v> Oct. 2025 </c:v>
                </c:pt>
              </c:strCache>
            </c:strRef>
          </c:cat>
          <c:val>
            <c:numRef>
              <c:f>'2. SFS'!$C$13:$C$23</c:f>
              <c:numCache>
                <c:formatCode>_(* #,##0_);_(* \(#,##0\);_(* "-"??_);_(@_)</c:formatCode>
                <c:ptCount val="11"/>
                <c:pt idx="0">
                  <c:v>3317405</c:v>
                </c:pt>
                <c:pt idx="1">
                  <c:v>3347068</c:v>
                </c:pt>
                <c:pt idx="2">
                  <c:v>3546688</c:v>
                </c:pt>
                <c:pt idx="3">
                  <c:v>3620150</c:v>
                </c:pt>
                <c:pt idx="4">
                  <c:v>3726262</c:v>
                </c:pt>
                <c:pt idx="5">
                  <c:v>5746839</c:v>
                </c:pt>
                <c:pt idx="6">
                  <c:v>5747449</c:v>
                </c:pt>
                <c:pt idx="7">
                  <c:v>5770201</c:v>
                </c:pt>
                <c:pt idx="8">
                  <c:v>5690186</c:v>
                </c:pt>
                <c:pt idx="9">
                  <c:v>5738392</c:v>
                </c:pt>
                <c:pt idx="10">
                  <c:v>5672137</c:v>
                </c:pt>
              </c:numCache>
            </c:numRef>
          </c:val>
          <c:extLst>
            <c:ext xmlns:c16="http://schemas.microsoft.com/office/drawing/2014/chart" uri="{C3380CC4-5D6E-409C-BE32-E72D297353CC}">
              <c16:uniqueId val="{00000001-70C9-4824-9BE0-7202BCDCABE0}"/>
            </c:ext>
          </c:extLst>
        </c:ser>
        <c:ser>
          <c:idx val="2"/>
          <c:order val="2"/>
          <c:tx>
            <c:strRef>
              <c:f>'2. SFS'!$D$5</c:f>
              <c:strCache>
                <c:ptCount val="1"/>
                <c:pt idx="0">
                  <c:v>Pensionados</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 SFS'!$A$13:$A$23</c:f>
              <c:strCache>
                <c:ptCount val="11"/>
                <c:pt idx="0">
                  <c:v>Dic. 2015</c:v>
                </c:pt>
                <c:pt idx="1">
                  <c:v>Dic. 2016</c:v>
                </c:pt>
                <c:pt idx="2">
                  <c:v>Dic. 2017</c:v>
                </c:pt>
                <c:pt idx="3">
                  <c:v>Dic.2018</c:v>
                </c:pt>
                <c:pt idx="4">
                  <c:v>Dic.2019</c:v>
                </c:pt>
                <c:pt idx="5">
                  <c:v>Dic.2020</c:v>
                </c:pt>
                <c:pt idx="6">
                  <c:v>Dic.2021</c:v>
                </c:pt>
                <c:pt idx="7">
                  <c:v>Dic.2022</c:v>
                </c:pt>
                <c:pt idx="8">
                  <c:v>Dic.2023</c:v>
                </c:pt>
                <c:pt idx="9">
                  <c:v>Dic. 2024</c:v>
                </c:pt>
                <c:pt idx="10">
                  <c:v> Oct. 2025 </c:v>
                </c:pt>
              </c:strCache>
            </c:strRef>
          </c:cat>
          <c:val>
            <c:numRef>
              <c:f>'2. SFS'!$D$13:$D$23</c:f>
              <c:numCache>
                <c:formatCode>_(* #,##0_);_(* \(#,##0\);_(* "-"??_);_(@_)</c:formatCode>
                <c:ptCount val="11"/>
                <c:pt idx="0">
                  <c:v>30529</c:v>
                </c:pt>
                <c:pt idx="1">
                  <c:v>42908</c:v>
                </c:pt>
                <c:pt idx="2">
                  <c:v>74716</c:v>
                </c:pt>
                <c:pt idx="3">
                  <c:v>93895</c:v>
                </c:pt>
                <c:pt idx="4">
                  <c:v>90657</c:v>
                </c:pt>
                <c:pt idx="5">
                  <c:v>95925</c:v>
                </c:pt>
                <c:pt idx="6">
                  <c:v>97916</c:v>
                </c:pt>
                <c:pt idx="7">
                  <c:v>104426</c:v>
                </c:pt>
                <c:pt idx="8">
                  <c:v>111952</c:v>
                </c:pt>
                <c:pt idx="9">
                  <c:v>115202</c:v>
                </c:pt>
                <c:pt idx="10">
                  <c:v>118388</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6400210475977426"/>
          <c:y val="7.3808661277834059E-2"/>
          <c:w val="0.45416037670735232"/>
          <c:h val="5.249104470964498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zero"/>
    <c:showDLblsOverMax val="0"/>
  </c:chart>
  <c:spPr>
    <a:no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Población Afiliada en el SFS y Planes Especiales de Salud para Pensionados y Jubilados por</a:t>
            </a:r>
            <a:r>
              <a:rPr lang="en-US" b="1" baseline="0"/>
              <a:t> </a:t>
            </a:r>
            <a:r>
              <a:rPr lang="en-US" b="1"/>
              <a:t>Provincia</a:t>
            </a:r>
          </a:p>
        </c:rich>
      </c:tx>
      <c:layout>
        <c:manualLayout>
          <c:xMode val="edge"/>
          <c:yMode val="edge"/>
          <c:x val="0.12625608339624217"/>
          <c:y val="1.4834438323778553E-2"/>
        </c:manualLayout>
      </c:layout>
      <c:overlay val="0"/>
      <c:spPr>
        <a:noFill/>
        <a:ln>
          <a:noFill/>
        </a:ln>
        <a:effectLst/>
      </c:spPr>
      <c:txPr>
        <a:bodyPr rot="0" spcFirstLastPara="1" vertOverflow="ellipsis" vert="horz" wrap="square" anchor="ctr" anchorCtr="1"/>
        <a:lstStyle/>
        <a:p>
          <a:pPr>
            <a:defRPr sz="168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7258384294617879"/>
          <c:y val="8.5774396616034906E-2"/>
          <c:w val="0.79798642973644873"/>
          <c:h val="0.84713500662682806"/>
        </c:manualLayout>
      </c:layout>
      <c:barChart>
        <c:barDir val="bar"/>
        <c:grouping val="clustered"/>
        <c:varyColors val="0"/>
        <c:ser>
          <c:idx val="0"/>
          <c:order val="0"/>
          <c:tx>
            <c:strRef>
              <c:f>'6. SFS-RS'!$D$12</c:f>
              <c:strCache>
                <c:ptCount val="1"/>
                <c:pt idx="0">
                  <c:v>Oct.25</c:v>
                </c:pt>
              </c:strCache>
            </c:strRef>
          </c:tx>
          <c:spPr>
            <a:solidFill>
              <a:schemeClr val="accent1"/>
            </a:solidFill>
            <a:ln>
              <a:noFill/>
            </a:ln>
            <a:effectLst/>
          </c:spPr>
          <c:invertIfNegative val="0"/>
          <c:dPt>
            <c:idx val="32"/>
            <c:invertIfNegative val="0"/>
            <c:bubble3D val="0"/>
            <c:spPr>
              <a:solidFill>
                <a:srgbClr val="FF0000"/>
              </a:solidFill>
              <a:ln>
                <a:noFill/>
              </a:ln>
              <a:effectLst/>
            </c:spPr>
            <c:extLst>
              <c:ext xmlns:c16="http://schemas.microsoft.com/office/drawing/2014/chart" uri="{C3380CC4-5D6E-409C-BE32-E72D297353CC}">
                <c16:uniqueId val="{00000001-2A53-4E8D-AC7A-AF422D3A70A0}"/>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SFS-RS'!$C$13:$C$45</c:f>
              <c:strCache>
                <c:ptCount val="33"/>
                <c:pt idx="0">
                  <c:v>Distrito Nacional</c:v>
                </c:pt>
                <c:pt idx="1">
                  <c:v>Santo Domingo</c:v>
                </c:pt>
                <c:pt idx="2">
                  <c:v>Santiago</c:v>
                </c:pt>
                <c:pt idx="3">
                  <c:v>San Cristóbal</c:v>
                </c:pt>
                <c:pt idx="4">
                  <c:v>La vega</c:v>
                </c:pt>
                <c:pt idx="5">
                  <c:v>Duarte</c:v>
                </c:pt>
                <c:pt idx="6">
                  <c:v>Puerto Plata</c:v>
                </c:pt>
                <c:pt idx="7">
                  <c:v>San Juan de la Maguana</c:v>
                </c:pt>
                <c:pt idx="8">
                  <c:v>San Pedro de Macorís</c:v>
                </c:pt>
                <c:pt idx="9">
                  <c:v>La Romana</c:v>
                </c:pt>
                <c:pt idx="10">
                  <c:v>Azua</c:v>
                </c:pt>
                <c:pt idx="11">
                  <c:v>La Altagracia</c:v>
                </c:pt>
                <c:pt idx="12">
                  <c:v>Espaillat</c:v>
                </c:pt>
                <c:pt idx="13">
                  <c:v>Monte Plata</c:v>
                </c:pt>
                <c:pt idx="14">
                  <c:v>Barahona</c:v>
                </c:pt>
                <c:pt idx="15">
                  <c:v>Monseñor Nouel</c:v>
                </c:pt>
                <c:pt idx="16">
                  <c:v>Peravia</c:v>
                </c:pt>
                <c:pt idx="17">
                  <c:v>Sanchez Ramirez</c:v>
                </c:pt>
                <c:pt idx="18">
                  <c:v>Valverde</c:v>
                </c:pt>
                <c:pt idx="19">
                  <c:v>Maria Trinidad Sanchez</c:v>
                </c:pt>
                <c:pt idx="20">
                  <c:v>Independencia</c:v>
                </c:pt>
                <c:pt idx="21">
                  <c:v>Hermanas Mirabal</c:v>
                </c:pt>
                <c:pt idx="22">
                  <c:v>Bahoruco</c:v>
                </c:pt>
                <c:pt idx="23">
                  <c:v>Montecristi</c:v>
                </c:pt>
                <c:pt idx="24">
                  <c:v>Samana</c:v>
                </c:pt>
                <c:pt idx="25">
                  <c:v>Hato Mayor del Rey</c:v>
                </c:pt>
                <c:pt idx="26">
                  <c:v>El Seybo</c:v>
                </c:pt>
                <c:pt idx="27">
                  <c:v>San jose de Ocoa</c:v>
                </c:pt>
                <c:pt idx="28">
                  <c:v>Santiago Rodriguez</c:v>
                </c:pt>
                <c:pt idx="29">
                  <c:v>Dajabon</c:v>
                </c:pt>
                <c:pt idx="30">
                  <c:v>Elias Piña</c:v>
                </c:pt>
                <c:pt idx="31">
                  <c:v>Pedernales</c:v>
                </c:pt>
                <c:pt idx="32">
                  <c:v>No Especificada</c:v>
                </c:pt>
              </c:strCache>
            </c:strRef>
          </c:cat>
          <c:val>
            <c:numRef>
              <c:f>'6. SFS-RS'!$D$13:$D$45</c:f>
              <c:numCache>
                <c:formatCode>_(* #,##0_);_(* \(#,##0\);_(* "-"_);_(@_)</c:formatCode>
                <c:ptCount val="33"/>
                <c:pt idx="0">
                  <c:v>1790057</c:v>
                </c:pt>
                <c:pt idx="1">
                  <c:v>603127</c:v>
                </c:pt>
                <c:pt idx="2">
                  <c:v>343300</c:v>
                </c:pt>
                <c:pt idx="3">
                  <c:v>199978</c:v>
                </c:pt>
                <c:pt idx="4">
                  <c:v>146941</c:v>
                </c:pt>
                <c:pt idx="5">
                  <c:v>136507</c:v>
                </c:pt>
                <c:pt idx="6">
                  <c:v>93907</c:v>
                </c:pt>
                <c:pt idx="7">
                  <c:v>95946</c:v>
                </c:pt>
                <c:pt idx="8">
                  <c:v>95660</c:v>
                </c:pt>
                <c:pt idx="9">
                  <c:v>85407</c:v>
                </c:pt>
                <c:pt idx="10">
                  <c:v>81267</c:v>
                </c:pt>
                <c:pt idx="11">
                  <c:v>66501</c:v>
                </c:pt>
                <c:pt idx="12">
                  <c:v>70908</c:v>
                </c:pt>
                <c:pt idx="13">
                  <c:v>95411</c:v>
                </c:pt>
                <c:pt idx="14">
                  <c:v>75150</c:v>
                </c:pt>
                <c:pt idx="15">
                  <c:v>58549</c:v>
                </c:pt>
                <c:pt idx="16">
                  <c:v>68478</c:v>
                </c:pt>
                <c:pt idx="17">
                  <c:v>55936</c:v>
                </c:pt>
                <c:pt idx="18">
                  <c:v>53603</c:v>
                </c:pt>
                <c:pt idx="19">
                  <c:v>52560</c:v>
                </c:pt>
                <c:pt idx="20">
                  <c:v>52156</c:v>
                </c:pt>
                <c:pt idx="21">
                  <c:v>37477</c:v>
                </c:pt>
                <c:pt idx="22">
                  <c:v>37259</c:v>
                </c:pt>
                <c:pt idx="23">
                  <c:v>35863</c:v>
                </c:pt>
                <c:pt idx="24">
                  <c:v>35264</c:v>
                </c:pt>
                <c:pt idx="25">
                  <c:v>29188</c:v>
                </c:pt>
                <c:pt idx="26">
                  <c:v>24944</c:v>
                </c:pt>
                <c:pt idx="27">
                  <c:v>29099</c:v>
                </c:pt>
                <c:pt idx="28">
                  <c:v>21882</c:v>
                </c:pt>
                <c:pt idx="29">
                  <c:v>20554</c:v>
                </c:pt>
                <c:pt idx="30">
                  <c:v>17671</c:v>
                </c:pt>
                <c:pt idx="31">
                  <c:v>7416</c:v>
                </c:pt>
                <c:pt idx="32">
                  <c:v>1054171</c:v>
                </c:pt>
              </c:numCache>
            </c:numRef>
          </c:val>
          <c:extLst>
            <c:ext xmlns:c16="http://schemas.microsoft.com/office/drawing/2014/chart" uri="{C3380CC4-5D6E-409C-BE32-E72D297353CC}">
              <c16:uniqueId val="{00000002-2A53-4E8D-AC7A-AF422D3A70A0}"/>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16159900749007627"/>
          <c:y val="0.16801752856098151"/>
          <c:w val="0.58942601475161405"/>
          <c:h val="0.71737198738205865"/>
        </c:manualLayout>
      </c:layout>
      <c:doughnutChart>
        <c:varyColors val="1"/>
        <c:ser>
          <c:idx val="0"/>
          <c:order val="0"/>
          <c:explosion val="2"/>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[VALOR]</a:t>
                    </a:fld>
                    <a:endParaRPr lang="en-US"/>
                  </a:p>
                  <a:p>
                    <a:r>
                      <a:rPr lang="en-US" baseline="0"/>
                      <a:t> </a:t>
                    </a:r>
                    <a:fld id="{06BD712D-4E34-4C0D-B423-BFF1A4A51C2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[VALOR]</a:t>
                    </a:fld>
                    <a:r>
                      <a:rPr lang="en-US" baseline="0"/>
                      <a:t> </a:t>
                    </a:r>
                  </a:p>
                  <a:p>
                    <a:fld id="{CE5B3900-1DB4-4F16-A00B-608CB6DCD74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[VALOR]</a:t>
                    </a:fld>
                    <a:r>
                      <a:rPr lang="en-US" baseline="0"/>
                      <a:t> </a:t>
                    </a:r>
                  </a:p>
                  <a:p>
                    <a:fld id="{CBDDED11-DC90-4C05-BCFB-6E87A9DCEEC5}"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[VALOR]</a:t>
                    </a:fld>
                    <a:r>
                      <a:rPr lang="en-US" baseline="0"/>
                      <a:t> </a:t>
                    </a:r>
                  </a:p>
                  <a:p>
                    <a:fld id="{493998E2-3382-43AA-A174-D2291DA250B8}"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[VALOR]</a:t>
                    </a:fld>
                    <a:r>
                      <a:rPr lang="en-US" baseline="0"/>
                      <a:t> </a:t>
                    </a:r>
                  </a:p>
                  <a:p>
                    <a:fld id="{D869FEC8-F5B2-4860-941F-B292C67F9B4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SFS-RET.'!$D$12:$H$12</c:f>
              <c:strCache>
                <c:ptCount val="5"/>
                <c:pt idx="0">
                  <c:v>Decreto No. 342-09</c:v>
                </c:pt>
                <c:pt idx="1">
                  <c:v>Decreto No.18-19</c:v>
                </c:pt>
                <c:pt idx="2">
                  <c:v>Decreto No. 371-16</c:v>
                </c:pt>
                <c:pt idx="3">
                  <c:v>Decreto No. 159-17</c:v>
                </c:pt>
                <c:pt idx="4">
                  <c:v>Res. SISALRIL No. 207-2016</c:v>
                </c:pt>
              </c:strCache>
            </c:strRef>
          </c:cat>
          <c:val>
            <c:numRef>
              <c:f>'2. SFS-RET.'!$D$29:$H$29</c:f>
              <c:numCache>
                <c:formatCode>_(* #,##0_);_(* \(#,##0\);_(* "-"_);_(@_)</c:formatCode>
                <c:ptCount val="5"/>
                <c:pt idx="0">
                  <c:v>15733</c:v>
                </c:pt>
                <c:pt idx="1">
                  <c:v>31369</c:v>
                </c:pt>
                <c:pt idx="2">
                  <c:v>5449</c:v>
                </c:pt>
                <c:pt idx="3">
                  <c:v>31924</c:v>
                </c:pt>
                <c:pt idx="4">
                  <c:v>33913</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200" b="1"/>
              <a:t>Ditribución de la Afiliación al SFS Pensionados</a:t>
            </a:r>
          </a:p>
        </c:rich>
      </c:tx>
      <c:layout>
        <c:manualLayout>
          <c:xMode val="edge"/>
          <c:yMode val="edge"/>
          <c:x val="0.1511414651996818"/>
          <c:y val="1.2777683319035294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103676881048477"/>
          <c:y val="0.26414209692255802"/>
          <c:w val="0.46907450030284686"/>
          <c:h val="0.6600155449775974"/>
        </c:manualLayout>
      </c:layout>
      <c:pieChart>
        <c:varyColors val="1"/>
        <c:ser>
          <c:idx val="0"/>
          <c:order val="0"/>
          <c:tx>
            <c:strRef>
              <c:f>'2. SFS-RET'!$B$6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BD7B-42AD-8226-1C940F451F12}"/>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BD7B-42AD-8226-1C940F451F12}"/>
              </c:ext>
            </c:extLst>
          </c:dPt>
          <c:dLbls>
            <c:dLbl>
              <c:idx val="0"/>
              <c:layout>
                <c:manualLayout>
                  <c:x val="3.7102330596151624E-2"/>
                  <c:y val="-5.0620870852992113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BD7B-42AD-8226-1C940F451F12}"/>
                </c:ext>
              </c:extLst>
            </c:dLbl>
            <c:dLbl>
              <c:idx val="1"/>
              <c:layout>
                <c:manualLayout>
                  <c:x val="-8.3707578854624164E-3"/>
                  <c:y val="-1.739025447923667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BD7B-42AD-8226-1C940F451F12}"/>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'2. SFS-RET'!$A$7:$A$8</c:f>
              <c:strCache>
                <c:ptCount val="2"/>
                <c:pt idx="0">
                  <c:v>Titular</c:v>
                </c:pt>
                <c:pt idx="1">
                  <c:v>Dependientes</c:v>
                </c:pt>
              </c:strCache>
            </c:strRef>
          </c:cat>
          <c:val>
            <c:numRef>
              <c:f>'2. SFS-RET'!$B$7:$B$8</c:f>
              <c:numCache>
                <c:formatCode>_(* #,##0_);_(* \(#,##0\);_(* "-"??_);_(@_)</c:formatCode>
                <c:ptCount val="2"/>
                <c:pt idx="0">
                  <c:v>84309</c:v>
                </c:pt>
                <c:pt idx="1">
                  <c:v>34079</c:v>
                </c:pt>
              </c:numCache>
            </c:numRef>
          </c:val>
          <c:extLst>
            <c:ext xmlns:c16="http://schemas.microsoft.com/office/drawing/2014/chart" uri="{C3380CC4-5D6E-409C-BE32-E72D297353CC}">
              <c16:uniqueId val="{00000006-BD7B-42AD-8226-1C940F451F12}"/>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sz="11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600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r>
              <a:rPr lang="es-DO" sz="6000" cap="none" baseline="0"/>
              <a:t>Ditribución de la Afiliación al RET por Grupo de Edad y Género</a:t>
            </a:r>
          </a:p>
        </c:rich>
      </c:tx>
      <c:layout>
        <c:manualLayout>
          <c:xMode val="edge"/>
          <c:yMode val="edge"/>
          <c:x val="0.26553476774416651"/>
          <c:y val="3.6013362677684325E-2"/>
        </c:manualLayout>
      </c:layout>
      <c:overlay val="0"/>
      <c:spPr>
        <a:noFill/>
        <a:ln>
          <a:noFill/>
        </a:ln>
        <a:effectLst/>
      </c:spPr>
      <c:txPr>
        <a:bodyPr rot="0" spcFirstLastPara="1" vertOverflow="ellipsis" vert="horz" wrap="square" anchor="ctr" anchorCtr="1"/>
        <a:lstStyle/>
        <a:p>
          <a:pPr>
            <a:defRPr sz="6000" b="1" i="0" u="none" strike="noStrike" kern="1200" cap="none"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7.7293797342119552E-2"/>
          <c:y val="0.13814255371406453"/>
          <c:w val="0.90034566433377883"/>
          <c:h val="0.81245669861805714"/>
        </c:manualLayout>
      </c:layout>
      <c:barChart>
        <c:barDir val="bar"/>
        <c:grouping val="stacked"/>
        <c:varyColors val="0"/>
        <c:ser>
          <c:idx val="1"/>
          <c:order val="0"/>
          <c:tx>
            <c:strRef>
              <c:f>'3. SFS-RET'!$D$36</c:f>
              <c:strCache>
                <c:ptCount val="1"/>
                <c:pt idx="0">
                  <c:v>Mujeres</c:v>
                </c:pt>
              </c:strCache>
            </c:strRef>
          </c:tx>
          <c:spPr>
            <a:solidFill>
              <a:schemeClr val="accent1">
                <a:tint val="77000"/>
              </a:schemeClr>
            </a:solidFill>
            <a:ln>
              <a:noFill/>
            </a:ln>
            <a:effectLst/>
          </c:spPr>
          <c:invertIfNegative val="0"/>
          <c:dLbls>
            <c:dLbl>
              <c:idx val="5"/>
              <c:layout>
                <c:manualLayout>
                  <c:x val="-2.8634030524929695E-2"/>
                  <c:y val="8.884454646480745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50B-4A87-B1DD-CC0F9B97F14B}"/>
                </c:ext>
              </c:extLst>
            </c:dLbl>
            <c:dLbl>
              <c:idx val="6"/>
              <c:layout>
                <c:manualLayout>
                  <c:x val="-2.7965656649475798E-2"/>
                  <c:y val="6.548040224130043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50B-4A87-B1DD-CC0F9B97F14B}"/>
                </c:ext>
              </c:extLst>
            </c:dLbl>
            <c:dLbl>
              <c:idx val="7"/>
              <c:layout>
                <c:manualLayout>
                  <c:x val="-3.32833456860488E-2"/>
                  <c:y val="3.2307107805385712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50B-4A87-B1DD-CC0F9B97F14B}"/>
                </c:ext>
              </c:extLst>
            </c:dLbl>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SFS-RET'!$C$37:$C$54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'3. SFS-RET'!$D$37:$D$54</c:f>
              <c:numCache>
                <c:formatCode>0;0</c:formatCode>
                <c:ptCount val="18"/>
                <c:pt idx="0">
                  <c:v>-437</c:v>
                </c:pt>
                <c:pt idx="1">
                  <c:v>-924</c:v>
                </c:pt>
                <c:pt idx="2">
                  <c:v>-1597</c:v>
                </c:pt>
                <c:pt idx="3">
                  <c:v>-2280</c:v>
                </c:pt>
                <c:pt idx="4">
                  <c:v>-1691</c:v>
                </c:pt>
                <c:pt idx="5">
                  <c:v>-672</c:v>
                </c:pt>
                <c:pt idx="6">
                  <c:v>-538</c:v>
                </c:pt>
                <c:pt idx="7">
                  <c:v>-734</c:v>
                </c:pt>
                <c:pt idx="8">
                  <c:v>-1195</c:v>
                </c:pt>
                <c:pt idx="9">
                  <c:v>-1855</c:v>
                </c:pt>
                <c:pt idx="10">
                  <c:v>-2813</c:v>
                </c:pt>
                <c:pt idx="11">
                  <c:v>-3748</c:v>
                </c:pt>
                <c:pt idx="12">
                  <c:v>-5648</c:v>
                </c:pt>
                <c:pt idx="13">
                  <c:v>-8184</c:v>
                </c:pt>
                <c:pt idx="14">
                  <c:v>-8658</c:v>
                </c:pt>
                <c:pt idx="15">
                  <c:v>-8009</c:v>
                </c:pt>
                <c:pt idx="16">
                  <c:v>-5518</c:v>
                </c:pt>
                <c:pt idx="17">
                  <c:v>-6845</c:v>
                </c:pt>
              </c:numCache>
            </c:numRef>
          </c:val>
          <c:extLst>
            <c:ext xmlns:c16="http://schemas.microsoft.com/office/drawing/2014/chart" uri="{C3380CC4-5D6E-409C-BE32-E72D297353CC}">
              <c16:uniqueId val="{00000000-050B-4A87-B1DD-CC0F9B97F14B}"/>
            </c:ext>
          </c:extLst>
        </c:ser>
        <c:ser>
          <c:idx val="0"/>
          <c:order val="1"/>
          <c:tx>
            <c:strRef>
              <c:f>'3. SFS-RET'!$E$36</c:f>
              <c:strCache>
                <c:ptCount val="1"/>
                <c:pt idx="0">
                  <c:v>Hombres</c:v>
                </c:pt>
              </c:strCache>
            </c:strRef>
          </c:tx>
          <c:spPr>
            <a:solidFill>
              <a:schemeClr val="accent1">
                <a:shade val="76000"/>
              </a:schemeClr>
            </a:solidFill>
            <a:ln>
              <a:noFill/>
            </a:ln>
            <a:effectLst/>
          </c:spPr>
          <c:invertIfNegative val="0"/>
          <c:dLbls>
            <c:dLbl>
              <c:idx val="5"/>
              <c:layout>
                <c:manualLayout>
                  <c:x val="2.0889811559639242E-2"/>
                  <c:y val="-1.615355390269226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50B-4A87-B1DD-CC0F9B97F14B}"/>
                </c:ext>
              </c:extLst>
            </c:dLbl>
            <c:dLbl>
              <c:idx val="6"/>
              <c:layout>
                <c:manualLayout>
                  <c:x val="2.1058473758082428E-2"/>
                  <c:y val="-4.4711638075948048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50B-4A87-B1DD-CC0F9B97F14B}"/>
                </c:ext>
              </c:extLst>
            </c:dLbl>
            <c:dLbl>
              <c:idx val="7"/>
              <c:layout>
                <c:manualLayout>
                  <c:x val="2.1522675101880905E-2"/>
                  <c:y val="-1.6153553902692264E-3"/>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2.6827044198204815E-2"/>
                      <c:h val="2.8307099919397581E-2"/>
                    </c:manualLayout>
                  </c15:layout>
                </c:ext>
                <c:ext xmlns:c16="http://schemas.microsoft.com/office/drawing/2014/chart" uri="{C3380CC4-5D6E-409C-BE32-E72D297353CC}">
                  <c16:uniqueId val="{00000004-050B-4A87-B1DD-CC0F9B97F14B}"/>
                </c:ext>
              </c:extLst>
            </c:dLbl>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SFS-RET'!$C$37:$C$54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'3. SFS-RET'!$E$37:$E$54</c:f>
              <c:numCache>
                <c:formatCode>0;0</c:formatCode>
                <c:ptCount val="18"/>
                <c:pt idx="0">
                  <c:v>406</c:v>
                </c:pt>
                <c:pt idx="1">
                  <c:v>951</c:v>
                </c:pt>
                <c:pt idx="2">
                  <c:v>1706</c:v>
                </c:pt>
                <c:pt idx="3">
                  <c:v>2166</c:v>
                </c:pt>
                <c:pt idx="4">
                  <c:v>1268</c:v>
                </c:pt>
                <c:pt idx="5">
                  <c:v>413</c:v>
                </c:pt>
                <c:pt idx="6">
                  <c:v>292</c:v>
                </c:pt>
                <c:pt idx="7">
                  <c:v>324</c:v>
                </c:pt>
                <c:pt idx="8">
                  <c:v>887</c:v>
                </c:pt>
                <c:pt idx="9">
                  <c:v>1882</c:v>
                </c:pt>
                <c:pt idx="10">
                  <c:v>2984</c:v>
                </c:pt>
                <c:pt idx="11">
                  <c:v>4417</c:v>
                </c:pt>
                <c:pt idx="12">
                  <c:v>5301</c:v>
                </c:pt>
                <c:pt idx="13">
                  <c:v>6524</c:v>
                </c:pt>
                <c:pt idx="14">
                  <c:v>7519</c:v>
                </c:pt>
                <c:pt idx="15">
                  <c:v>6797</c:v>
                </c:pt>
                <c:pt idx="16">
                  <c:v>5679</c:v>
                </c:pt>
                <c:pt idx="17">
                  <c:v>7526</c:v>
                </c:pt>
              </c:numCache>
            </c:numRef>
          </c:val>
          <c:extLst>
            <c:ext xmlns:c16="http://schemas.microsoft.com/office/drawing/2014/chart" uri="{C3380CC4-5D6E-409C-BE32-E72D297353CC}">
              <c16:uniqueId val="{00000001-050B-4A87-B1DD-CC0F9B97F14B}"/>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468406832085428"/>
          <c:y val="7.326517508735321E-2"/>
          <c:w val="0.32836952746993459"/>
          <c:h val="2.7975415164225966E-2"/>
        </c:manualLayout>
      </c:layout>
      <c:overlay val="0"/>
      <c:spPr>
        <a:noFill/>
        <a:ln>
          <a:noFill/>
        </a:ln>
        <a:effectLst/>
      </c:spPr>
      <c:txPr>
        <a:bodyPr rot="0" spcFirstLastPara="1" vertOverflow="ellipsis" vert="horz" wrap="square" anchor="ctr" anchorCtr="1"/>
        <a:lstStyle/>
        <a:p>
          <a:pPr>
            <a:defRPr sz="5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1">
                <a:solidFill>
                  <a:sysClr val="windowText" lastClr="000000"/>
                </a:solidFill>
              </a:rPr>
              <a:t>Ditribución de la Afiliación al SFS por Categoría</a:t>
            </a:r>
            <a:r>
              <a:rPr lang="en-US" sz="1100" b="1" baseline="0">
                <a:solidFill>
                  <a:sysClr val="windowText" lastClr="000000"/>
                </a:solidFill>
              </a:rPr>
              <a:t> de ARS</a:t>
            </a:r>
            <a:endParaRPr lang="en-US" sz="1100" b="1">
              <a:solidFill>
                <a:sysClr val="windowText" lastClr="000000"/>
              </a:solidFill>
            </a:endParaRPr>
          </a:p>
        </c:rich>
      </c:tx>
      <c:layout>
        <c:manualLayout>
          <c:xMode val="edge"/>
          <c:yMode val="edge"/>
          <c:x val="0.14657333468883349"/>
          <c:y val="5.2251843403106867E-2"/>
        </c:manualLayout>
      </c:layout>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2657594351583032"/>
          <c:y val="0.26661723481501709"/>
          <c:w val="0.46907450030284686"/>
          <c:h val="0.6600155449775974"/>
        </c:manualLayout>
      </c:layout>
      <c:pieChart>
        <c:varyColors val="1"/>
        <c:ser>
          <c:idx val="0"/>
          <c:order val="0"/>
          <c:tx>
            <c:strRef>
              <c:f>'4. SFS-RET'!$B$7</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D506-4867-83AB-F446A00484C8}"/>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D506-4867-83AB-F446A00484C8}"/>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D506-4867-83AB-F446A00484C8}"/>
              </c:ext>
            </c:extLst>
          </c:dPt>
          <c:dLbls>
            <c:dLbl>
              <c:idx val="0"/>
              <c:layout>
                <c:manualLayout>
                  <c:x val="7.1232726951345471E-2"/>
                  <c:y val="-2.54474469469387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506-4867-83AB-F446A00484C8}"/>
                </c:ext>
              </c:extLst>
            </c:dLbl>
            <c:dLbl>
              <c:idx val="1"/>
              <c:layout>
                <c:manualLayout>
                  <c:x val="-6.1922518178773103E-2"/>
                  <c:y val="7.2299605214541596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506-4867-83AB-F446A00484C8}"/>
                </c:ext>
              </c:extLst>
            </c:dLbl>
            <c:dLbl>
              <c:idx val="2"/>
              <c:layout>
                <c:manualLayout>
                  <c:x val="0.13702983002947192"/>
                  <c:y val="4.8755050281932208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506-4867-83AB-F446A00484C8}"/>
                </c:ext>
              </c:extLst>
            </c:dLbl>
            <c:numFmt formatCode="0.00%" sourceLinked="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'4. SFS-RET'!$A$8:$A$10</c:f>
              <c:strCache>
                <c:ptCount val="3"/>
                <c:pt idx="0">
                  <c:v>Pública</c:v>
                </c:pt>
                <c:pt idx="1">
                  <c:v>Privado</c:v>
                </c:pt>
                <c:pt idx="2">
                  <c:v>Autogestión</c:v>
                </c:pt>
              </c:strCache>
            </c:strRef>
          </c:cat>
          <c:val>
            <c:numRef>
              <c:f>'4. SFS-RET'!$B$8:$B$10</c:f>
              <c:numCache>
                <c:formatCode>_(* #,##0_);_(* \(#,##0\);_(* "-"??_);_(@_)</c:formatCode>
                <c:ptCount val="3"/>
                <c:pt idx="0">
                  <c:v>114071</c:v>
                </c:pt>
                <c:pt idx="1">
                  <c:v>463</c:v>
                </c:pt>
                <c:pt idx="2">
                  <c:v>3854</c:v>
                </c:pt>
              </c:numCache>
            </c:numRef>
          </c:val>
          <c:extLst>
            <c:ext xmlns:c16="http://schemas.microsoft.com/office/drawing/2014/chart" uri="{C3380CC4-5D6E-409C-BE32-E72D297353CC}">
              <c16:uniqueId val="{0000000A-D506-4867-83AB-F446A00484C8}"/>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2400">
                <a:solidFill>
                  <a:sysClr val="windowText" lastClr="000000"/>
                </a:solidFill>
              </a:rPr>
              <a:t>Cantidad de Afiliados y Cotizantes Anual al SVDS del RC</a:t>
            </a:r>
          </a:p>
        </c:rich>
      </c:tx>
      <c:layout>
        <c:manualLayout>
          <c:xMode val="edge"/>
          <c:yMode val="edge"/>
          <c:x val="0.32581744796887002"/>
          <c:y val="1.6626181173262405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241717935266463E-2"/>
          <c:y val="3.11966872026509E-2"/>
          <c:w val="0.97645817811746904"/>
          <c:h val="0.8002637986283192"/>
        </c:manualLayout>
      </c:layout>
      <c:barChart>
        <c:barDir val="col"/>
        <c:grouping val="clustered"/>
        <c:varyColors val="0"/>
        <c:ser>
          <c:idx val="0"/>
          <c:order val="0"/>
          <c:tx>
            <c:strRef>
              <c:f>'2. SVDS'!$B$6</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SVDS'!$A$14:$A$24</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Oct. 2025</c:v>
                </c:pt>
              </c:strCache>
            </c:strRef>
          </c:cat>
          <c:val>
            <c:numRef>
              <c:f>'2. SVDS'!$B$14:$B$24</c:f>
              <c:numCache>
                <c:formatCode>#,##0</c:formatCode>
                <c:ptCount val="11"/>
                <c:pt idx="0">
                  <c:v>1617107</c:v>
                </c:pt>
                <c:pt idx="1">
                  <c:v>1725802</c:v>
                </c:pt>
                <c:pt idx="2">
                  <c:v>1837104</c:v>
                </c:pt>
                <c:pt idx="3">
                  <c:v>1935968</c:v>
                </c:pt>
                <c:pt idx="4">
                  <c:v>1924919</c:v>
                </c:pt>
                <c:pt idx="5">
                  <c:v>1747440</c:v>
                </c:pt>
                <c:pt idx="6">
                  <c:v>1972032</c:v>
                </c:pt>
                <c:pt idx="7">
                  <c:v>2020997</c:v>
                </c:pt>
                <c:pt idx="8">
                  <c:v>2050266</c:v>
                </c:pt>
                <c:pt idx="9">
                  <c:v>2219499</c:v>
                </c:pt>
                <c:pt idx="10">
                  <c:v>2281237</c:v>
                </c:pt>
              </c:numCache>
            </c:numRef>
          </c:val>
          <c:extLst>
            <c:ext xmlns:c16="http://schemas.microsoft.com/office/drawing/2014/chart" uri="{C3380CC4-5D6E-409C-BE32-E72D297353CC}">
              <c16:uniqueId val="{00000004-B894-4EB5-BD2C-05F77005A17F}"/>
            </c:ext>
          </c:extLst>
        </c:ser>
        <c:ser>
          <c:idx val="1"/>
          <c:order val="1"/>
          <c:tx>
            <c:strRef>
              <c:f>'2. SVDS'!$C$6</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SVDS'!$A$14:$A$24</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Oct. 2025</c:v>
                </c:pt>
              </c:strCache>
            </c:strRef>
          </c:cat>
          <c:val>
            <c:numRef>
              <c:f>'2. SVDS'!$C$14:$C$24</c:f>
              <c:numCache>
                <c:formatCode>#,##0</c:formatCode>
                <c:ptCount val="11"/>
                <c:pt idx="0">
                  <c:v>3269757</c:v>
                </c:pt>
                <c:pt idx="1">
                  <c:v>3473894</c:v>
                </c:pt>
                <c:pt idx="2">
                  <c:v>3703355</c:v>
                </c:pt>
                <c:pt idx="3">
                  <c:v>3919943</c:v>
                </c:pt>
                <c:pt idx="4">
                  <c:v>4133143</c:v>
                </c:pt>
                <c:pt idx="5">
                  <c:v>4295419</c:v>
                </c:pt>
                <c:pt idx="6">
                  <c:v>4511974</c:v>
                </c:pt>
                <c:pt idx="7">
                  <c:v>4788859</c:v>
                </c:pt>
                <c:pt idx="8">
                  <c:v>5038132</c:v>
                </c:pt>
                <c:pt idx="9">
                  <c:v>5310546</c:v>
                </c:pt>
                <c:pt idx="10">
                  <c:v>5536809</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'2. SVDS'!$D$6</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FE7-4D01-870F-CFE5C4568D8D}"/>
                </c:ext>
              </c:extLst>
            </c:dLbl>
            <c:dLbl>
              <c:idx val="1"/>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FE7-4D01-870F-CFE5C4568D8D}"/>
                </c:ext>
              </c:extLst>
            </c:dLbl>
            <c:dLbl>
              <c:idx val="2"/>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FE7-4D01-870F-CFE5C4568D8D}"/>
                </c:ext>
              </c:extLst>
            </c:dLbl>
            <c:dLbl>
              <c:idx val="3"/>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FE7-4D01-870F-CFE5C4568D8D}"/>
                </c:ext>
              </c:extLst>
            </c:dLbl>
            <c:dLbl>
              <c:idx val="4"/>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FE7-4D01-870F-CFE5C4568D8D}"/>
                </c:ext>
              </c:extLst>
            </c:dLbl>
            <c:dLbl>
              <c:idx val="5"/>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0FE7-4D01-870F-CFE5C4568D8D}"/>
                </c:ext>
              </c:extLst>
            </c:dLbl>
            <c:dLbl>
              <c:idx val="6"/>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FE7-4D01-870F-CFE5C4568D8D}"/>
                </c:ext>
              </c:extLst>
            </c:dLbl>
            <c:dLbl>
              <c:idx val="7"/>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6662-42C6-B5BC-DD33E3F31E09}"/>
                </c:ext>
              </c:extLst>
            </c:dLbl>
            <c:dLbl>
              <c:idx val="8"/>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6662-42C6-B5BC-DD33E3F31E09}"/>
                </c:ext>
              </c:extLst>
            </c:dLbl>
            <c:dLbl>
              <c:idx val="9"/>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6662-42C6-B5BC-DD33E3F31E09}"/>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SVDS'!$A$14:$A$24</c:f>
              <c:strCache>
                <c:ptCount val="11"/>
                <c:pt idx="0">
                  <c:v>Dic. 2015</c:v>
                </c:pt>
                <c:pt idx="1">
                  <c:v>Dic. 2016</c:v>
                </c:pt>
                <c:pt idx="2">
                  <c:v>Dic. 2017</c:v>
                </c:pt>
                <c:pt idx="3">
                  <c:v>Dic. 2018</c:v>
                </c:pt>
                <c:pt idx="4">
                  <c:v>Dic. 2019</c:v>
                </c:pt>
                <c:pt idx="5">
                  <c:v>Dic. 2020</c:v>
                </c:pt>
                <c:pt idx="6">
                  <c:v>Dic.2021</c:v>
                </c:pt>
                <c:pt idx="7">
                  <c:v>Dic. 2022</c:v>
                </c:pt>
                <c:pt idx="8">
                  <c:v>Dic. 2023</c:v>
                </c:pt>
                <c:pt idx="9">
                  <c:v>Dic. 2024</c:v>
                </c:pt>
                <c:pt idx="10">
                  <c:v>Oct. 2025</c:v>
                </c:pt>
              </c:strCache>
            </c:strRef>
          </c:cat>
          <c:val>
            <c:numRef>
              <c:f>'2. SVDS'!$D$14:$D$24</c:f>
              <c:numCache>
                <c:formatCode>0.00%</c:formatCode>
                <c:ptCount val="11"/>
                <c:pt idx="0">
                  <c:v>0.49456488662613152</c:v>
                </c:pt>
                <c:pt idx="1">
                  <c:v>0.49679178466585339</c:v>
                </c:pt>
                <c:pt idx="2">
                  <c:v>0.49606478449946062</c:v>
                </c:pt>
                <c:pt idx="3">
                  <c:v>0.49387656912358163</c:v>
                </c:pt>
                <c:pt idx="4">
                  <c:v>0.46572765568479002</c:v>
                </c:pt>
                <c:pt idx="5">
                  <c:v>0.40681479501766882</c:v>
                </c:pt>
                <c:pt idx="6">
                  <c:v>0.43706634834331937</c:v>
                </c:pt>
                <c:pt idx="7">
                  <c:v>0.42202056899148627</c:v>
                </c:pt>
                <c:pt idx="8">
                  <c:v>0.40694963927106315</c:v>
                </c:pt>
                <c:pt idx="9">
                  <c:v>0.41794177095914431</c:v>
                </c:pt>
                <c:pt idx="10">
                  <c:v>0.41201294825232365</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525068226652078"/>
          <c:y val="5.5127094075177845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4594048442004243"/>
          <c:w val="0.96113718467004583"/>
          <c:h val="0.52170488361918721"/>
        </c:manualLayout>
      </c:layout>
      <c:barChart>
        <c:barDir val="col"/>
        <c:grouping val="clustered"/>
        <c:varyColors val="0"/>
        <c:ser>
          <c:idx val="1"/>
          <c:order val="1"/>
          <c:tx>
            <c:strRef>
              <c:f>'3. Afil. cotiz.'!$C$5</c:f>
              <c:strCache>
                <c:ptCount val="1"/>
                <c:pt idx="0">
                  <c:v>Población Ocupada Formal</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Afil. cotiz.'!$A$6:$A$23</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Oct.2025</c:v>
                </c:pt>
              </c:strCache>
            </c:strRef>
          </c:cat>
          <c:val>
            <c:numRef>
              <c:f>'3. Afil. cotiz.'!$C$6:$C$23</c:f>
              <c:numCache>
                <c:formatCode>#,##0</c:formatCode>
                <c:ptCount val="18"/>
                <c:pt idx="0">
                  <c:v>1566047</c:v>
                </c:pt>
                <c:pt idx="1">
                  <c:v>1560994</c:v>
                </c:pt>
                <c:pt idx="2">
                  <c:v>1631129</c:v>
                </c:pt>
                <c:pt idx="3">
                  <c:v>1686216</c:v>
                </c:pt>
                <c:pt idx="4">
                  <c:v>1716228</c:v>
                </c:pt>
                <c:pt idx="5">
                  <c:v>1769801</c:v>
                </c:pt>
                <c:pt idx="6">
                  <c:v>1853784.4208326</c:v>
                </c:pt>
                <c:pt idx="7">
                  <c:v>1939410.7036625701</c:v>
                </c:pt>
                <c:pt idx="8">
                  <c:v>2012995.43601726</c:v>
                </c:pt>
                <c:pt idx="9">
                  <c:v>2050906.62490762</c:v>
                </c:pt>
                <c:pt idx="10">
                  <c:v>2202518.1965998798</c:v>
                </c:pt>
                <c:pt idx="11">
                  <c:v>2299463.3115164302</c:v>
                </c:pt>
                <c:pt idx="12">
                  <c:v>2045876.3979077199</c:v>
                </c:pt>
                <c:pt idx="13">
                  <c:v>2170910.4636014798</c:v>
                </c:pt>
                <c:pt idx="14">
                  <c:v>2253696.5098291901</c:v>
                </c:pt>
                <c:pt idx="15">
                  <c:v>2308209</c:v>
                </c:pt>
                <c:pt idx="16">
                  <c:v>2445484</c:v>
                </c:pt>
                <c:pt idx="17">
                  <c:v>2517564.7648642301</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'3. Afil. cotiz.'!$B$5</c15:sqref>
                        </c15:formulaRef>
                      </c:ext>
                    </c:extLst>
                    <c:strCache>
                      <c:ptCount val="1"/>
                      <c:pt idx="0">
                        <c:v>Trabajadores Cotizantes </c:v>
                      </c:pt>
                    </c:strCache>
                  </c:strRef>
                </c:tx>
                <c:spPr>
                  <a:solidFill>
                    <a:schemeClr val="accent1"/>
                  </a:solidFill>
                  <a:ln>
                    <a:noFill/>
                  </a:ln>
                  <a:effectLst/>
                </c:spPr>
                <c:invertIfNegative val="0"/>
                <c:cat>
                  <c:strRef>
                    <c:extLst>
                      <c:ext uri="{02D57815-91ED-43cb-92C2-25804820EDAC}">
                        <c15:formulaRef>
                          <c15:sqref>'3. Afil. cotiz.'!$A$6:$A$23</c15:sqref>
                        </c15:formulaRef>
                      </c:ext>
                    </c:extLst>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Oct.2025</c:v>
                      </c:pt>
                    </c:strCache>
                  </c:strRef>
                </c:cat>
                <c:val>
                  <c:numRef>
                    <c:extLst>
                      <c:ext uri="{02D57815-91ED-43cb-92C2-25804820EDAC}">
                        <c15:formulaRef>
                          <c15:sqref>'3. Afil. cotiz.'!$B$6:$B$23</c15:sqref>
                        </c15:formulaRef>
                      </c:ext>
                    </c:extLst>
                    <c:numCache>
                      <c:formatCode>#,##0</c:formatCode>
                      <c:ptCount val="18"/>
                      <c:pt idx="0">
                        <c:v>929743</c:v>
                      </c:pt>
                      <c:pt idx="1">
                        <c:v>1118293</c:v>
                      </c:pt>
                      <c:pt idx="2">
                        <c:v>1189601</c:v>
                      </c:pt>
                      <c:pt idx="3">
                        <c:v>1242780</c:v>
                      </c:pt>
                      <c:pt idx="4">
                        <c:v>1291137</c:v>
                      </c:pt>
                      <c:pt idx="5">
                        <c:v>1376966</c:v>
                      </c:pt>
                      <c:pt idx="6">
                        <c:v>1508392</c:v>
                      </c:pt>
                      <c:pt idx="7">
                        <c:v>1617107</c:v>
                      </c:pt>
                      <c:pt idx="8">
                        <c:v>1725802</c:v>
                      </c:pt>
                      <c:pt idx="9">
                        <c:v>1837104</c:v>
                      </c:pt>
                      <c:pt idx="10">
                        <c:v>1935968</c:v>
                      </c:pt>
                      <c:pt idx="11">
                        <c:v>1924919</c:v>
                      </c:pt>
                      <c:pt idx="12">
                        <c:v>1747440</c:v>
                      </c:pt>
                      <c:pt idx="13">
                        <c:v>1972032</c:v>
                      </c:pt>
                      <c:pt idx="14">
                        <c:v>2020997</c:v>
                      </c:pt>
                      <c:pt idx="15">
                        <c:v>2050266</c:v>
                      </c:pt>
                      <c:pt idx="16">
                        <c:v>2219499</c:v>
                      </c:pt>
                      <c:pt idx="17">
                        <c:v>2281237</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'3. Afil. cotiz.'!$D$5</c:f>
              <c:strCache>
                <c:ptCount val="1"/>
                <c:pt idx="0">
                  <c:v>% Cotizantes/ Pobl. Asalariada</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Afil. cotiz.'!$A$6:$A$23</c:f>
              <c:strCache>
                <c:ptCount val="18"/>
                <c:pt idx="0">
                  <c:v>Dic. 2008</c:v>
                </c:pt>
                <c:pt idx="1">
                  <c:v>Dic. 2009</c:v>
                </c:pt>
                <c:pt idx="2">
                  <c:v>Dic. 2010</c:v>
                </c:pt>
                <c:pt idx="3">
                  <c:v>Dic. 2011</c:v>
                </c:pt>
                <c:pt idx="4">
                  <c:v>Dic. 2012</c:v>
                </c:pt>
                <c:pt idx="5">
                  <c:v>Dic. 2013</c:v>
                </c:pt>
                <c:pt idx="6">
                  <c:v>Dic. 2014</c:v>
                </c:pt>
                <c:pt idx="7">
                  <c:v>Dic. 2015</c:v>
                </c:pt>
                <c:pt idx="8">
                  <c:v>Dic. 2016</c:v>
                </c:pt>
                <c:pt idx="9">
                  <c:v>Dic. 2017</c:v>
                </c:pt>
                <c:pt idx="10">
                  <c:v>Dic. 2018</c:v>
                </c:pt>
                <c:pt idx="11">
                  <c:v>Dic. 2019</c:v>
                </c:pt>
                <c:pt idx="12">
                  <c:v>Dic. 2020</c:v>
                </c:pt>
                <c:pt idx="13">
                  <c:v>Dic.2021</c:v>
                </c:pt>
                <c:pt idx="14">
                  <c:v>Dic. 2022</c:v>
                </c:pt>
                <c:pt idx="15">
                  <c:v>Dic. 2023</c:v>
                </c:pt>
                <c:pt idx="16">
                  <c:v>Dic. 2024</c:v>
                </c:pt>
                <c:pt idx="17">
                  <c:v>Oct.2025</c:v>
                </c:pt>
              </c:strCache>
            </c:strRef>
          </c:cat>
          <c:val>
            <c:numRef>
              <c:f>'3. Afil. cotiz.'!$D$6:$D$23</c:f>
              <c:numCache>
                <c:formatCode>0.00%</c:formatCode>
                <c:ptCount val="18"/>
                <c:pt idx="0">
                  <c:v>0.59368780119626041</c:v>
                </c:pt>
                <c:pt idx="1">
                  <c:v>0.71639801306090867</c:v>
                </c:pt>
                <c:pt idx="2">
                  <c:v>0.72931141559006063</c:v>
                </c:pt>
                <c:pt idx="3">
                  <c:v>0.73702301484507327</c:v>
                </c:pt>
                <c:pt idx="4">
                  <c:v>0.75231088177095351</c:v>
                </c:pt>
                <c:pt idx="5">
                  <c:v>0.77803436657567715</c:v>
                </c:pt>
                <c:pt idx="6">
                  <c:v>0.81368253128512535</c:v>
                </c:pt>
                <c:pt idx="7">
                  <c:v>0.83381358932695337</c:v>
                </c:pt>
                <c:pt idx="8">
                  <c:v>0.85733030940920751</c:v>
                </c:pt>
                <c:pt idx="9">
                  <c:v>0.89575214087708632</c:v>
                </c:pt>
                <c:pt idx="10">
                  <c:v>0.87897934418368728</c:v>
                </c:pt>
                <c:pt idx="11">
                  <c:v>0.8371166395042724</c:v>
                </c:pt>
                <c:pt idx="12">
                  <c:v>0.85412784554681531</c:v>
                </c:pt>
                <c:pt idx="13">
                  <c:v>0.90838937536302355</c:v>
                </c:pt>
                <c:pt idx="14">
                  <c:v>0.89674762825682031</c:v>
                </c:pt>
                <c:pt idx="15">
                  <c:v>0.88824972088749332</c:v>
                </c:pt>
                <c:pt idx="16">
                  <c:v>0.90759088998333259</c:v>
                </c:pt>
                <c:pt idx="17">
                  <c:v>0.90612842689789752</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43562865740241"/>
          <c:y val="2.5250593202323968E-2"/>
          <c:w val="0.6222944042609142"/>
          <c:h val="5.2526081538979974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5895991899460635"/>
          <c:y val="0.16558771171296474"/>
          <c:w val="0.39306910340468931"/>
          <c:h val="0.68369001454123846"/>
        </c:manualLayout>
      </c:layout>
      <c:doughnutChart>
        <c:varyColors val="1"/>
        <c:ser>
          <c:idx val="0"/>
          <c:order val="0"/>
          <c:tx>
            <c:strRef>
              <c:f>'4. SVDS'!$B$6</c:f>
              <c:strCache>
                <c:ptCount val="1"/>
                <c:pt idx="0">
                  <c:v>Cotizantes</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[NOMBRE DE CATEGORÍA]</a:t>
                    </a:fld>
                    <a:endParaRPr lang="en-US"/>
                  </a:p>
                  <a:p>
                    <a:r>
                      <a:rPr lang="en-US" baseline="0"/>
                      <a:t> </a:t>
                    </a:r>
                    <a:fld id="{7579B752-8A5C-407A-ABF8-4FF1EA3270BD}" type="VALUE">
                      <a:rPr lang="en-US" baseline="0"/>
                      <a:pPr/>
                      <a:t>[VALOR]</a:t>
                    </a:fld>
                    <a:endParaRPr lang="en-US" baseline="0"/>
                  </a:p>
                  <a:p>
                    <a:r>
                      <a:rPr lang="en-US" baseline="0"/>
                      <a:t> </a:t>
                    </a:r>
                    <a:fld id="{1F13F754-9DBD-4EA3-BC41-8BA2D6147FD7}"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[NOMBRE DE CATEGORÍA]</a:t>
                    </a:fld>
                    <a:r>
                      <a:rPr lang="en-US" baseline="0"/>
                      <a:t> </a:t>
                    </a:r>
                  </a:p>
                  <a:p>
                    <a:fld id="{8E496077-329D-4D25-A9B2-44DF38C71F8D}" type="VALUE">
                      <a:rPr lang="en-US" baseline="0"/>
                      <a:pPr/>
                      <a:t>[VALOR]</a:t>
                    </a:fld>
                    <a:endParaRPr lang="en-US" baseline="0"/>
                  </a:p>
                  <a:p>
                    <a:r>
                      <a:rPr lang="en-US" baseline="0"/>
                      <a:t> </a:t>
                    </a:r>
                    <a:fld id="{F03D3B44-48A3-4A89-B018-B6AA83D32C38}"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[NOMBRE DE CATEGORÍA]</a:t>
                    </a:fld>
                    <a:r>
                      <a:rPr lang="en-US" baseline="0"/>
                      <a:t> </a:t>
                    </a:r>
                  </a:p>
                  <a:p>
                    <a:fld id="{D9756619-C7E3-4268-92EF-E28FD06EF5A3}" type="VALUE">
                      <a:rPr lang="en-US" baseline="0"/>
                      <a:pPr/>
                      <a:t>[VALOR]</a:t>
                    </a:fld>
                    <a:r>
                      <a:rPr lang="en-US" baseline="0"/>
                      <a:t> </a:t>
                    </a:r>
                  </a:p>
                  <a:p>
                    <a:fld id="{5F60D36B-6560-4E00-9D6A-EC6A865DE437}"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[NOMBRE DE CATEGORÍA]</a:t>
                    </a:fld>
                    <a:r>
                      <a:rPr lang="en-US" baseline="0"/>
                      <a:t> </a:t>
                    </a:r>
                  </a:p>
                  <a:p>
                    <a:fld id="{BC1B7889-2153-4FB4-AD1B-8EAC2E4BD881}" type="VALUE">
                      <a:rPr lang="en-US" baseline="0"/>
                      <a:pPr/>
                      <a:t>[VALOR]</a:t>
                    </a:fld>
                    <a:endParaRPr lang="en-US" baseline="0"/>
                  </a:p>
                  <a:p>
                    <a:r>
                      <a:rPr lang="en-US" baseline="0"/>
                      <a:t> </a:t>
                    </a:r>
                    <a:fld id="{D8BB008D-B0B5-4A97-8ACE-0FCDF999C4F9}"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[NOMBRE DE CATEGORÍA]</a:t>
                    </a:fld>
                    <a:r>
                      <a:rPr lang="en-US" baseline="0"/>
                      <a:t> </a:t>
                    </a:r>
                  </a:p>
                  <a:p>
                    <a:fld id="{5FCE9233-985D-4108-A53C-4E9D52DAC470}" type="VALUE">
                      <a:rPr lang="en-US" baseline="0"/>
                      <a:pPr/>
                      <a:t>[VALOR]</a:t>
                    </a:fld>
                    <a:endParaRPr lang="en-US" baseline="0"/>
                  </a:p>
                  <a:p>
                    <a:r>
                      <a:rPr lang="en-US" baseline="0"/>
                      <a:t> </a:t>
                    </a:r>
                    <a:fld id="{E43BA3A7-D63C-4187-B96F-5E896B246A4E}"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[NOMBRE DE CATEGORÍA]</a:t>
                    </a:fld>
                    <a:r>
                      <a:rPr lang="en-US" baseline="0"/>
                      <a:t> </a:t>
                    </a:r>
                  </a:p>
                  <a:p>
                    <a:fld id="{F801EF60-C1F9-4B21-92E7-6C0CFC13042B}" type="VALUE">
                      <a:rPr lang="en-US" baseline="0"/>
                      <a:pPr/>
                      <a:t>[VALOR]</a:t>
                    </a:fld>
                    <a:r>
                      <a:rPr lang="en-US" baseline="0"/>
                      <a:t> </a:t>
                    </a:r>
                  </a:p>
                  <a:p>
                    <a:fld id="{8CD2C1F8-B43B-4D98-BDF9-2233AAD7BE2A}"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[NOMBRE DE CATEGORÍA]</a:t>
                    </a:fld>
                    <a:r>
                      <a:rPr lang="en-US" baseline="0"/>
                      <a:t> </a:t>
                    </a:r>
                  </a:p>
                  <a:p>
                    <a:fld id="{C19DE414-349E-4073-B756-18909793D31C}" type="VALUE">
                      <a:rPr lang="en-US" baseline="0"/>
                      <a:pPr/>
                      <a:t>[VALOR]</a:t>
                    </a:fld>
                    <a:r>
                      <a:rPr lang="en-US" baseline="0"/>
                      <a:t> </a:t>
                    </a:r>
                  </a:p>
                  <a:p>
                    <a:fld id="{8656E139-4F7F-473C-98DA-02398340AC73}"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[NOMBRE DE CATEGORÍA]</a:t>
                    </a:fld>
                    <a:r>
                      <a:rPr lang="en-US" baseline="0"/>
                      <a:t> </a:t>
                    </a:r>
                  </a:p>
                  <a:p>
                    <a:fld id="{C253DB77-B0BE-4F95-B3C7-844DAF24A443}" type="VALUE">
                      <a:rPr lang="en-US" baseline="0"/>
                      <a:pPr/>
                      <a:t>[VALOR]</a:t>
                    </a:fld>
                    <a:endParaRPr lang="en-US" baseline="0"/>
                  </a:p>
                  <a:p>
                    <a:r>
                      <a:rPr lang="en-US" baseline="0"/>
                      <a:t> </a:t>
                    </a:r>
                    <a:fld id="{523C7F9B-E70A-49AD-89D2-7094ED48E8CA}"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[NOMBRE DE CATEGORÍA]</a:t>
                    </a:fld>
                    <a:r>
                      <a:rPr lang="en-US" baseline="0"/>
                      <a:t> </a:t>
                    </a:r>
                  </a:p>
                  <a:p>
                    <a:fld id="{411EF334-9D41-4B2F-B41B-8BAD05008EF5}" type="VALUE">
                      <a:rPr lang="en-US" baseline="0"/>
                      <a:pPr/>
                      <a:t>[VALOR]</a:t>
                    </a:fld>
                    <a:endParaRPr lang="en-US" baseline="0"/>
                  </a:p>
                  <a:p>
                    <a:r>
                      <a:rPr lang="en-US" baseline="0"/>
                      <a:t> </a:t>
                    </a:r>
                    <a:fld id="{760F1231-2E71-44F4-A6E0-61A02E054342}" type="PERCENTAGE">
                      <a:rPr lang="en-US" baseline="0"/>
                      <a:pPr/>
                      <a:t>[PORCENTAJE]</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[NOMBRE DE CATEGORÍA]</a:t>
                    </a:fld>
                    <a:r>
                      <a:rPr lang="en-US" baseline="0"/>
                      <a:t> </a:t>
                    </a:r>
                  </a:p>
                  <a:p>
                    <a:fld id="{0ABD5799-3B26-4EC3-8695-D985B5FE7A44}" type="VALUE">
                      <a:rPr lang="en-US" baseline="0"/>
                      <a:pPr/>
                      <a:t>[VALOR]</a:t>
                    </a:fld>
                    <a:r>
                      <a:rPr lang="en-US" baseline="0"/>
                      <a:t> </a:t>
                    </a:r>
                  </a:p>
                  <a:p>
                    <a:fld id="{F9B344A7-41B8-4687-B3F5-C0AADE9C3150}" type="PERCENTAGE">
                      <a:rPr lang="en-US" baseline="0"/>
                      <a:pPr/>
                      <a:t>[PORCENTAJE]</a:t>
                    </a:fld>
                    <a:endParaRPr lang="es-DO"/>
                  </a:p>
                </c:rich>
              </c:tx>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'4. SVDS'!$A$7:$A$16</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'4. SVDS'!$B$7:$B$16</c:f>
              <c:numCache>
                <c:formatCode>#,##0</c:formatCode>
                <c:ptCount val="10"/>
                <c:pt idx="0">
                  <c:v>36001</c:v>
                </c:pt>
                <c:pt idx="1">
                  <c:v>254099</c:v>
                </c:pt>
                <c:pt idx="2">
                  <c:v>333806</c:v>
                </c:pt>
                <c:pt idx="3">
                  <c:v>348445</c:v>
                </c:pt>
                <c:pt idx="4">
                  <c:v>303508</c:v>
                </c:pt>
                <c:pt idx="5">
                  <c:v>257154</c:v>
                </c:pt>
                <c:pt idx="6">
                  <c:v>223461</c:v>
                </c:pt>
                <c:pt idx="7">
                  <c:v>177364</c:v>
                </c:pt>
                <c:pt idx="8">
                  <c:v>141265</c:v>
                </c:pt>
                <c:pt idx="9">
                  <c:v>206134</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'5. SVDS'!$B$5</c:f>
              <c:strCache>
                <c:ptCount val="1"/>
                <c:pt idx="0">
                  <c:v>Cotizantes</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SVDS'!$A$6:$A$14</c:f>
              <c:strCache>
                <c:ptCount val="9"/>
                <c:pt idx="0">
                  <c:v>0-1   salario</c:v>
                </c:pt>
                <c:pt idx="1">
                  <c:v>1-2 salarios </c:v>
                </c:pt>
                <c:pt idx="2">
                  <c:v>2-3 salarios  </c:v>
                </c:pt>
                <c:pt idx="3">
                  <c:v>3-4 salarios </c:v>
                </c:pt>
                <c:pt idx="4">
                  <c:v>4-6 salarios  </c:v>
                </c:pt>
                <c:pt idx="5">
                  <c:v>6-8 salarios </c:v>
                </c:pt>
                <c:pt idx="6">
                  <c:v>8-10 salarios </c:v>
                </c:pt>
                <c:pt idx="7">
                  <c:v>10-15 salarios </c:v>
                </c:pt>
                <c:pt idx="8">
                  <c:v>15 ó más salarios </c:v>
                </c:pt>
              </c:strCache>
            </c:strRef>
          </c:cat>
          <c:val>
            <c:numRef>
              <c:f>'5. SVDS'!$B$6:$B$14</c:f>
              <c:numCache>
                <c:formatCode>_(* #,##0_);_(* \(#,##0\);_(* "-"??_);_(@_)</c:formatCode>
                <c:ptCount val="9"/>
                <c:pt idx="0">
                  <c:v>868991</c:v>
                </c:pt>
                <c:pt idx="1">
                  <c:v>891273</c:v>
                </c:pt>
                <c:pt idx="2">
                  <c:v>250447</c:v>
                </c:pt>
                <c:pt idx="3">
                  <c:v>144987</c:v>
                </c:pt>
                <c:pt idx="4">
                  <c:v>68249</c:v>
                </c:pt>
                <c:pt idx="5">
                  <c:v>23645</c:v>
                </c:pt>
                <c:pt idx="6">
                  <c:v>12869</c:v>
                </c:pt>
                <c:pt idx="7">
                  <c:v>12000</c:v>
                </c:pt>
                <c:pt idx="8">
                  <c:v>8776</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 l="0.7" r="0.7" t="0.75" header="0.3" footer="0.3"/>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 Afiliados </a:t>
            </a:r>
            <a:r>
              <a:rPr lang="es-DO" sz="2800" b="1" baseline="0">
                <a:solidFill>
                  <a:sysClr val="windowText" lastClr="000000"/>
                </a:solidFill>
              </a:rPr>
              <a:t> </a:t>
            </a:r>
            <a:r>
              <a:rPr lang="es-DO" sz="2800" b="1">
                <a:solidFill>
                  <a:sysClr val="windowText" lastClr="000000"/>
                </a:solidFill>
              </a:rPr>
              <a:t>del SVDS por Género</a:t>
            </a:r>
          </a:p>
        </c:rich>
      </c:tx>
      <c:layout/>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6986301369864E-2"/>
          <c:y val="0.13165107159325817"/>
          <c:w val="0.94383944241360995"/>
          <c:h val="0.66261436419707598"/>
        </c:manualLayout>
      </c:layout>
      <c:barChart>
        <c:barDir val="col"/>
        <c:grouping val="clustered"/>
        <c:varyColors val="0"/>
        <c:ser>
          <c:idx val="0"/>
          <c:order val="0"/>
          <c:tx>
            <c:strRef>
              <c:f>'6. SVDS'!$C$5</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SVDS'!$B$6:$B$23</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Oct.25</c:v>
                </c:pt>
              </c:strCache>
            </c:strRef>
          </c:cat>
          <c:val>
            <c:numRef>
              <c:f>'6. SVDS'!$C$6:$C$23</c:f>
              <c:numCache>
                <c:formatCode>#,##0</c:formatCode>
                <c:ptCount val="18"/>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3004839</c:v>
                </c:pt>
              </c:numCache>
            </c:numRef>
          </c:val>
          <c:extLst>
            <c:ext xmlns:c16="http://schemas.microsoft.com/office/drawing/2014/chart" uri="{C3380CC4-5D6E-409C-BE32-E72D297353CC}">
              <c16:uniqueId val="{00000000-AB56-40E6-9806-1892F5183C40}"/>
            </c:ext>
          </c:extLst>
        </c:ser>
        <c:ser>
          <c:idx val="1"/>
          <c:order val="1"/>
          <c:tx>
            <c:strRef>
              <c:f>'6. SVDS'!$D$5</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SVDS'!$B$6:$B$23</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Oct.25</c:v>
                </c:pt>
              </c:strCache>
            </c:strRef>
          </c:cat>
          <c:val>
            <c:numRef>
              <c:f>'6. SVDS'!$D$6:$D$23</c:f>
              <c:numCache>
                <c:formatCode>#,##0</c:formatCode>
                <c:ptCount val="18"/>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2531970</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'6. SVDS'!$F$5</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'6. SVDS'!$B$6:$B$23</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Oct.25</c:v>
                      </c:pt>
                    </c:strCache>
                  </c:strRef>
                </c:cat>
                <c:val>
                  <c:numRef>
                    <c:extLst>
                      <c:ext uri="{02D57815-91ED-43cb-92C2-25804820EDAC}">
                        <c15:formulaRef>
                          <c15:sqref>'6. SVDS'!$F$6:$F$24</c15:sqref>
                        </c15:formulaRef>
                      </c:ext>
                    </c:extLst>
                    <c:numCache>
                      <c:formatCode>#,##0</c:formatCode>
                      <c:ptCount val="19"/>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1167234</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'6. SVDS'!$G$5</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'6. SVDS'!$B$6:$B$23</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Oct.25</c:v>
                      </c:pt>
                    </c:strCache>
                  </c:strRef>
                </c:cat>
                <c:val>
                  <c:numRef>
                    <c:extLst xmlns:c15="http://schemas.microsoft.com/office/drawing/2012/chart">
                      <c:ext xmlns:c15="http://schemas.microsoft.com/office/drawing/2012/chart" uri="{02D57815-91ED-43cb-92C2-25804820EDAC}">
                        <c15:formulaRef>
                          <c15:sqref>'6. SVDS'!$G$6:$G$24</c15:sqref>
                        </c15:formulaRef>
                      </c:ext>
                    </c:extLst>
                    <c:numCache>
                      <c:formatCode>#,##0</c:formatCode>
                      <c:ptCount val="19"/>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1114003</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8599975991617249"/>
          <c:y val="8.0308989833512895E-2"/>
          <c:w val="0.40987218732062886"/>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1063301147361525E-2"/>
          <c:y val="0.19580827481300164"/>
          <c:w val="0.96717867819901182"/>
          <c:h val="0.65916136482939636"/>
        </c:manualLayout>
      </c:layout>
      <c:lineChart>
        <c:grouping val="standard"/>
        <c:varyColors val="0"/>
        <c:ser>
          <c:idx val="0"/>
          <c:order val="0"/>
          <c:tx>
            <c:strRef>
              <c:f>'3. SFS'!$I$4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389-4BB4-94FC-4F35D1881BC7}"/>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389-4BB4-94FC-4F35D1881BC7}"/>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389-4BB4-94FC-4F35D1881BC7}"/>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389-4BB4-94FC-4F35D1881BC7}"/>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SFS'!$A$8:$A$23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Oct. 2025 </c:v>
                </c:pt>
              </c:strCache>
            </c:strRef>
          </c:cat>
          <c:val>
            <c:numRef>
              <c:f>'3. SFS'!$I$8:$I$23</c:f>
              <c:numCache>
                <c:formatCode>#,##0</c:formatCode>
                <c:ptCount val="16"/>
                <c:pt idx="0">
                  <c:v>2131251</c:v>
                </c:pt>
                <c:pt idx="1">
                  <c:v>2196760</c:v>
                </c:pt>
                <c:pt idx="2">
                  <c:v>2410371</c:v>
                </c:pt>
                <c:pt idx="3">
                  <c:v>2720172</c:v>
                </c:pt>
                <c:pt idx="4">
                  <c:v>2996307</c:v>
                </c:pt>
                <c:pt idx="5">
                  <c:v>3265043</c:v>
                </c:pt>
                <c:pt idx="6">
                  <c:v>3399970</c:v>
                </c:pt>
                <c:pt idx="7">
                  <c:v>3669448</c:v>
                </c:pt>
                <c:pt idx="8">
                  <c:v>3821948</c:v>
                </c:pt>
                <c:pt idx="9">
                  <c:v>3931124</c:v>
                </c:pt>
                <c:pt idx="10">
                  <c:v>5009551</c:v>
                </c:pt>
                <c:pt idx="11">
                  <c:v>5046200</c:v>
                </c:pt>
                <c:pt idx="12">
                  <c:v>5203266</c:v>
                </c:pt>
                <c:pt idx="13">
                  <c:v>5164516</c:v>
                </c:pt>
                <c:pt idx="14">
                  <c:v>5248588</c:v>
                </c:pt>
                <c:pt idx="15">
                  <c:v>5272851</c:v>
                </c:pt>
              </c:numCache>
            </c:numRef>
          </c:val>
          <c:smooth val="0"/>
          <c:extLst>
            <c:ext xmlns:c16="http://schemas.microsoft.com/office/drawing/2014/chart" uri="{C3380CC4-5D6E-409C-BE32-E72D297353CC}">
              <c16:uniqueId val="{0000000B-016C-48E1-A8E8-9D680922F7AA}"/>
            </c:ext>
          </c:extLst>
        </c:ser>
        <c:ser>
          <c:idx val="1"/>
          <c:order val="1"/>
          <c:tx>
            <c:strRef>
              <c:f>'3. SFS'!$J$4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05-0389-4BB4-94FC-4F35D1881BC7}"/>
              </c:ext>
            </c:extLst>
          </c:dPt>
          <c:dLbls>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0389-4BB4-94FC-4F35D1881BC7}"/>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0389-4BB4-94FC-4F35D1881BC7}"/>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0389-4BB4-94FC-4F35D1881BC7}"/>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0389-4BB4-94FC-4F35D1881BC7}"/>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SFS'!$A$8:$A$23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Oct. 2025 </c:v>
                </c:pt>
              </c:strCache>
            </c:strRef>
          </c:cat>
          <c:val>
            <c:numRef>
              <c:f>'3. SFS'!$J$8:$J$23</c:f>
              <c:numCache>
                <c:formatCode>#,##0</c:formatCode>
                <c:ptCount val="16"/>
                <c:pt idx="0">
                  <c:v>2273723</c:v>
                </c:pt>
                <c:pt idx="1">
                  <c:v>2353816</c:v>
                </c:pt>
                <c:pt idx="2">
                  <c:v>2612094</c:v>
                </c:pt>
                <c:pt idx="3">
                  <c:v>2957762</c:v>
                </c:pt>
                <c:pt idx="4">
                  <c:v>3191308</c:v>
                </c:pt>
                <c:pt idx="5">
                  <c:v>3422729</c:v>
                </c:pt>
                <c:pt idx="6">
                  <c:v>3565795</c:v>
                </c:pt>
                <c:pt idx="7">
                  <c:v>3806170</c:v>
                </c:pt>
                <c:pt idx="8">
                  <c:v>3977455</c:v>
                </c:pt>
                <c:pt idx="9">
                  <c:v>4114453</c:v>
                </c:pt>
                <c:pt idx="10">
                  <c:v>5048116</c:v>
                </c:pt>
                <c:pt idx="11">
                  <c:v>5084524</c:v>
                </c:pt>
                <c:pt idx="12">
                  <c:v>5240271</c:v>
                </c:pt>
                <c:pt idx="13">
                  <c:v>5214690</c:v>
                </c:pt>
                <c:pt idx="14">
                  <c:v>5304372</c:v>
                </c:pt>
                <c:pt idx="15">
                  <c:v>5342283</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26203280998117012"/>
          <c:y val="2.9365647087425735E-2"/>
          <c:w val="0.43661840687648434"/>
          <c:h val="8.9826660789434645E-2"/>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800" b="1">
                <a:solidFill>
                  <a:sysClr val="windowText" lastClr="000000"/>
                </a:solidFill>
              </a:rPr>
              <a:t>Evolución de los</a:t>
            </a:r>
            <a:r>
              <a:rPr lang="es-DO" sz="2800" b="1" baseline="0">
                <a:solidFill>
                  <a:sysClr val="windowText" lastClr="000000"/>
                </a:solidFill>
              </a:rPr>
              <a:t> </a:t>
            </a:r>
            <a:r>
              <a:rPr lang="es-DO" sz="2800" b="1">
                <a:solidFill>
                  <a:sysClr val="windowText" lastClr="000000"/>
                </a:solidFill>
              </a:rPr>
              <a:t>Cotizantes del SVDS por Género</a:t>
            </a:r>
          </a:p>
        </c:rich>
      </c:tx>
      <c:layout>
        <c:manualLayout>
          <c:xMode val="edge"/>
          <c:yMode val="edge"/>
          <c:x val="0.3373512289530311"/>
          <c:y val="1.2749667239421685E-2"/>
        </c:manualLayout>
      </c:layout>
      <c:overlay val="0"/>
      <c:spPr>
        <a:noFill/>
        <a:ln>
          <a:noFill/>
        </a:ln>
        <a:effectLst/>
      </c:spPr>
      <c:txPr>
        <a:bodyPr rot="0" spcFirstLastPara="1" vertOverflow="ellipsis" vert="horz" wrap="square" anchor="ctr" anchorCtr="1"/>
        <a:lstStyle/>
        <a:p>
          <a:pPr>
            <a:defRPr sz="2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137002640415557E-2"/>
          <c:y val="0.17994920603860778"/>
          <c:w val="0.93997378958794164"/>
          <c:h val="0.62849721292847804"/>
        </c:manualLayout>
      </c:layout>
      <c:barChart>
        <c:barDir val="col"/>
        <c:grouping val="clustered"/>
        <c:varyColors val="0"/>
        <c:ser>
          <c:idx val="2"/>
          <c:order val="2"/>
          <c:tx>
            <c:strRef>
              <c:f>'6. SVDS'!$F$5</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SVDS'!$B$6:$B$23</c15:sqref>
                  </c15:fullRef>
                </c:ext>
              </c:extLst>
              <c:f>'6. SVDS'!$B$6:$B$23</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Oct.25</c:v>
                </c:pt>
              </c:strCache>
            </c:strRef>
          </c:cat>
          <c:val>
            <c:numRef>
              <c:extLst>
                <c:ext xmlns:c15="http://schemas.microsoft.com/office/drawing/2012/chart" uri="{02D57815-91ED-43cb-92C2-25804820EDAC}">
                  <c15:fullRef>
                    <c15:sqref>'6. SVDS'!$F$6:$F$23</c15:sqref>
                  </c15:fullRef>
                </c:ext>
              </c:extLst>
              <c:f>'6. SVDS'!$F$6:$F$23</c:f>
              <c:numCache>
                <c:formatCode>#,##0</c:formatCode>
                <c:ptCount val="18"/>
                <c:pt idx="0">
                  <c:v>634008</c:v>
                </c:pt>
                <c:pt idx="1">
                  <c:v>675015</c:v>
                </c:pt>
                <c:pt idx="2">
                  <c:v>702422</c:v>
                </c:pt>
                <c:pt idx="3">
                  <c:v>726141</c:v>
                </c:pt>
                <c:pt idx="4">
                  <c:v>770060</c:v>
                </c:pt>
                <c:pt idx="5">
                  <c:v>835620</c:v>
                </c:pt>
                <c:pt idx="6">
                  <c:v>892937</c:v>
                </c:pt>
                <c:pt idx="7">
                  <c:v>958167</c:v>
                </c:pt>
                <c:pt idx="8">
                  <c:v>1021381</c:v>
                </c:pt>
                <c:pt idx="9">
                  <c:v>1067270</c:v>
                </c:pt>
                <c:pt idx="10">
                  <c:v>1041450</c:v>
                </c:pt>
                <c:pt idx="11">
                  <c:v>1041450</c:v>
                </c:pt>
                <c:pt idx="12">
                  <c:v>927727</c:v>
                </c:pt>
                <c:pt idx="13">
                  <c:v>927727</c:v>
                </c:pt>
                <c:pt idx="14">
                  <c:v>1055375</c:v>
                </c:pt>
                <c:pt idx="15">
                  <c:v>1072372</c:v>
                </c:pt>
                <c:pt idx="16">
                  <c:v>1146760</c:v>
                </c:pt>
                <c:pt idx="17">
                  <c:v>1167234</c:v>
                </c:pt>
              </c:numCache>
            </c:numRef>
          </c:val>
          <c:extLst>
            <c:ext xmlns:c16="http://schemas.microsoft.com/office/drawing/2014/chart" uri="{C3380CC4-5D6E-409C-BE32-E72D297353CC}">
              <c16:uniqueId val="{00000002-46E0-498F-B571-C236BCE8940F}"/>
            </c:ext>
          </c:extLst>
        </c:ser>
        <c:ser>
          <c:idx val="3"/>
          <c:order val="3"/>
          <c:tx>
            <c:strRef>
              <c:f>'6. SVDS'!$G$5</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SVDS'!$B$6:$B$23</c15:sqref>
                  </c15:fullRef>
                </c:ext>
              </c:extLst>
              <c:f>'6. SVDS'!$B$6:$B$23</c:f>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Oct.25</c:v>
                </c:pt>
              </c:strCache>
            </c:strRef>
          </c:cat>
          <c:val>
            <c:numRef>
              <c:extLst>
                <c:ext xmlns:c15="http://schemas.microsoft.com/office/drawing/2012/chart" uri="{02D57815-91ED-43cb-92C2-25804820EDAC}">
                  <c15:fullRef>
                    <c15:sqref>'6. SVDS'!$G$6:$G$23</c15:sqref>
                  </c15:fullRef>
                </c:ext>
              </c:extLst>
              <c:f>'6. SVDS'!$G$6:$G$23</c:f>
              <c:numCache>
                <c:formatCode>#,##0</c:formatCode>
                <c:ptCount val="18"/>
                <c:pt idx="0">
                  <c:v>484285</c:v>
                </c:pt>
                <c:pt idx="1">
                  <c:v>514586</c:v>
                </c:pt>
                <c:pt idx="2">
                  <c:v>540358</c:v>
                </c:pt>
                <c:pt idx="3">
                  <c:v>564996</c:v>
                </c:pt>
                <c:pt idx="4">
                  <c:v>606906</c:v>
                </c:pt>
                <c:pt idx="5">
                  <c:v>672772</c:v>
                </c:pt>
                <c:pt idx="6">
                  <c:v>724170</c:v>
                </c:pt>
                <c:pt idx="7">
                  <c:v>767635</c:v>
                </c:pt>
                <c:pt idx="8">
                  <c:v>815723</c:v>
                </c:pt>
                <c:pt idx="9">
                  <c:v>868698</c:v>
                </c:pt>
                <c:pt idx="10">
                  <c:v>883469</c:v>
                </c:pt>
                <c:pt idx="11">
                  <c:v>883469</c:v>
                </c:pt>
                <c:pt idx="12">
                  <c:v>819713</c:v>
                </c:pt>
                <c:pt idx="13">
                  <c:v>819713</c:v>
                </c:pt>
                <c:pt idx="14">
                  <c:v>965622</c:v>
                </c:pt>
                <c:pt idx="15">
                  <c:v>977894</c:v>
                </c:pt>
                <c:pt idx="16">
                  <c:v>1072739</c:v>
                </c:pt>
                <c:pt idx="17">
                  <c:v>1114003</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'6. SVDS'!$C$5</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'6. SVDS'!$B$6:$B$23</c15:sqref>
                        </c15:fullRef>
                        <c15:formulaRef>
                          <c15:sqref>'6. SVDS'!$B$6:$B$23</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Oct.25</c:v>
                      </c:pt>
                    </c:strCache>
                  </c:strRef>
                </c:cat>
                <c:val>
                  <c:numRef>
                    <c:extLst>
                      <c:ext uri="{02D57815-91ED-43cb-92C2-25804820EDAC}">
                        <c15:fullRef>
                          <c15:sqref>'6. SVDS'!$C$6:$C$24</c15:sqref>
                        </c15:fullRef>
                        <c15:formulaRef>
                          <c15:sqref>'6. SVDS'!$C$6:$C$23</c15:sqref>
                        </c15:formulaRef>
                      </c:ext>
                    </c:extLst>
                    <c:numCache>
                      <c:formatCode>#,##0</c:formatCode>
                      <c:ptCount val="18"/>
                      <c:pt idx="0">
                        <c:v>1165631</c:v>
                      </c:pt>
                      <c:pt idx="1">
                        <c:v>1281904</c:v>
                      </c:pt>
                      <c:pt idx="2">
                        <c:v>1383536</c:v>
                      </c:pt>
                      <c:pt idx="3">
                        <c:v>1480731</c:v>
                      </c:pt>
                      <c:pt idx="4">
                        <c:v>1570504</c:v>
                      </c:pt>
                      <c:pt idx="5">
                        <c:v>1661097</c:v>
                      </c:pt>
                      <c:pt idx="6">
                        <c:v>1759926</c:v>
                      </c:pt>
                      <c:pt idx="7">
                        <c:v>1864734</c:v>
                      </c:pt>
                      <c:pt idx="8">
                        <c:v>1974015</c:v>
                      </c:pt>
                      <c:pt idx="9">
                        <c:v>2098283</c:v>
                      </c:pt>
                      <c:pt idx="10">
                        <c:v>2212375</c:v>
                      </c:pt>
                      <c:pt idx="11">
                        <c:v>2321656</c:v>
                      </c:pt>
                      <c:pt idx="12">
                        <c:v>2404153</c:v>
                      </c:pt>
                      <c:pt idx="13">
                        <c:v>2502520</c:v>
                      </c:pt>
                      <c:pt idx="14">
                        <c:v>2631139</c:v>
                      </c:pt>
                      <c:pt idx="15">
                        <c:v>2755873</c:v>
                      </c:pt>
                      <c:pt idx="16">
                        <c:v>2892776</c:v>
                      </c:pt>
                      <c:pt idx="17">
                        <c:v>3004839</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'6. SVDS'!$D$5</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'6. SVDS'!$B$6:$B$23</c15:sqref>
                        </c15:fullRef>
                        <c15:formulaRef>
                          <c15:sqref>'6. SVDS'!$B$6:$B$23</c15:sqref>
                        </c15:formulaRef>
                      </c:ext>
                    </c:extLst>
                    <c:strCache>
                      <c:ptCount val="18"/>
                      <c:pt idx="0">
                        <c:v>dic-08</c:v>
                      </c:pt>
                      <c:pt idx="1">
                        <c:v>dic-09</c:v>
                      </c:pt>
                      <c:pt idx="2">
                        <c:v>dic-10</c:v>
                      </c:pt>
                      <c:pt idx="3">
                        <c:v>dic-11</c:v>
                      </c:pt>
                      <c:pt idx="4">
                        <c:v>dic-12</c:v>
                      </c:pt>
                      <c:pt idx="5">
                        <c:v>dic-13</c:v>
                      </c:pt>
                      <c:pt idx="6">
                        <c:v>dic-14</c:v>
                      </c:pt>
                      <c:pt idx="7">
                        <c:v>dic-15</c:v>
                      </c:pt>
                      <c:pt idx="8">
                        <c:v>dic-16</c:v>
                      </c:pt>
                      <c:pt idx="9">
                        <c:v>dc-17</c:v>
                      </c:pt>
                      <c:pt idx="10">
                        <c:v>dic-18</c:v>
                      </c:pt>
                      <c:pt idx="11">
                        <c:v>dic-19</c:v>
                      </c:pt>
                      <c:pt idx="12">
                        <c:v>dic-20</c:v>
                      </c:pt>
                      <c:pt idx="13">
                        <c:v>dic-21</c:v>
                      </c:pt>
                      <c:pt idx="14">
                        <c:v>dic-22</c:v>
                      </c:pt>
                      <c:pt idx="15">
                        <c:v>dic-23</c:v>
                      </c:pt>
                      <c:pt idx="16">
                        <c:v>dic-24</c:v>
                      </c:pt>
                      <c:pt idx="17">
                        <c:v>Oct.25</c:v>
                      </c:pt>
                    </c:strCache>
                  </c:strRef>
                </c:cat>
                <c:val>
                  <c:numRef>
                    <c:extLst>
                      <c:ext xmlns:c15="http://schemas.microsoft.com/office/drawing/2012/chart" uri="{02D57815-91ED-43cb-92C2-25804820EDAC}">
                        <c15:fullRef>
                          <c15:sqref>'6. SVDS'!$D$6:$D$24</c15:sqref>
                        </c15:fullRef>
                        <c15:formulaRef>
                          <c15:sqref>'6. SVDS'!$D$6:$D$23</c15:sqref>
                        </c15:formulaRef>
                      </c:ext>
                    </c:extLst>
                    <c:numCache>
                      <c:formatCode>#,##0</c:formatCode>
                      <c:ptCount val="18"/>
                      <c:pt idx="0">
                        <c:v>818089</c:v>
                      </c:pt>
                      <c:pt idx="1">
                        <c:v>911986</c:v>
                      </c:pt>
                      <c:pt idx="2">
                        <c:v>991247</c:v>
                      </c:pt>
                      <c:pt idx="3">
                        <c:v>1072243</c:v>
                      </c:pt>
                      <c:pt idx="4">
                        <c:v>1143945</c:v>
                      </c:pt>
                      <c:pt idx="5">
                        <c:v>1220033</c:v>
                      </c:pt>
                      <c:pt idx="6">
                        <c:v>1309974</c:v>
                      </c:pt>
                      <c:pt idx="7">
                        <c:v>1405023</c:v>
                      </c:pt>
                      <c:pt idx="8">
                        <c:v>1499879</c:v>
                      </c:pt>
                      <c:pt idx="9">
                        <c:v>1605072</c:v>
                      </c:pt>
                      <c:pt idx="10">
                        <c:v>1707568</c:v>
                      </c:pt>
                      <c:pt idx="11">
                        <c:v>1811487</c:v>
                      </c:pt>
                      <c:pt idx="12">
                        <c:v>1891266</c:v>
                      </c:pt>
                      <c:pt idx="13">
                        <c:v>2009454</c:v>
                      </c:pt>
                      <c:pt idx="14">
                        <c:v>2157720</c:v>
                      </c:pt>
                      <c:pt idx="15">
                        <c:v>2282259</c:v>
                      </c:pt>
                      <c:pt idx="16">
                        <c:v>2417770</c:v>
                      </c:pt>
                      <c:pt idx="17">
                        <c:v>2531970</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29535037891562527"/>
          <c:y val="8.1834649866745185E-2"/>
          <c:w val="0.38968892893753249"/>
          <c:h val="5.9762439489079257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2.4323372078249385E-2"/>
          <c:y val="5.8096775247492405E-2"/>
          <c:w val="0.97443667877526097"/>
          <c:h val="0.73990071987889483"/>
        </c:manualLayout>
      </c:layout>
      <c:barChart>
        <c:barDir val="col"/>
        <c:grouping val="clustered"/>
        <c:varyColors val="0"/>
        <c:ser>
          <c:idx val="0"/>
          <c:order val="0"/>
          <c:tx>
            <c:strRef>
              <c:f>'7. SVDS'!$B$7</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7A77-4AAA-A32D-F86E4A45E559}"/>
              </c:ext>
            </c:extLst>
          </c:dPt>
          <c:dPt>
            <c:idx val="8"/>
            <c:invertIfNegative val="0"/>
            <c:bubble3D val="0"/>
            <c:extLst>
              <c:ext xmlns:c16="http://schemas.microsoft.com/office/drawing/2014/chart" uri="{C3380CC4-5D6E-409C-BE32-E72D297353CC}">
                <c16:uniqueId val="{00000001-7A77-4AAA-A32D-F86E4A45E559}"/>
              </c:ext>
            </c:extLst>
          </c:dPt>
          <c:dPt>
            <c:idx val="9"/>
            <c:invertIfNegative val="0"/>
            <c:bubble3D val="0"/>
            <c:extLst>
              <c:ext xmlns:c16="http://schemas.microsoft.com/office/drawing/2014/chart" uri="{C3380CC4-5D6E-409C-BE32-E72D297353CC}">
                <c16:uniqueId val="{00000002-7A77-4AAA-A32D-F86E4A45E559}"/>
              </c:ext>
            </c:extLst>
          </c:dPt>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 SVDS'!$A$8:$A$23</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pt idx="15">
                  <c:v>Oct. 2025</c:v>
                </c:pt>
              </c:strCache>
            </c:strRef>
          </c:cat>
          <c:val>
            <c:numRef>
              <c:f>'7. SVDS'!$B$8:$B$23</c:f>
              <c:numCache>
                <c:formatCode>_(* #,##0_);_(* \(#,##0\);_(* "-"??_);_(@_)</c:formatCode>
                <c:ptCount val="16"/>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pt idx="15">
                  <c:v>84402</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'8. SVDS'!$J$5</c:f>
              <c:strCache>
                <c:ptCount val="1"/>
                <c:pt idx="0">
                  <c:v>Ministerio de Hacienda</c:v>
                </c:pt>
              </c:strCache>
            </c:strRef>
          </c:tx>
          <c:spPr>
            <a:solidFill>
              <a:schemeClr val="accent1"/>
            </a:solidFill>
            <a:ln>
              <a:noFill/>
            </a:ln>
            <a:effectLst/>
            <a:sp3d/>
          </c:spPr>
          <c:invertIfNegative val="0"/>
          <c:dLbls>
            <c:dLbl>
              <c:idx val="0"/>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55A-40B4-98ED-50AEC4565775}"/>
                </c:ext>
              </c:extLst>
            </c:dLbl>
            <c:dLbl>
              <c:idx val="1"/>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Oct. 2025</c:v>
                </c:pt>
              </c:strCache>
            </c:strRef>
          </c:cat>
          <c:val>
            <c:numRef>
              <c:extLst>
                <c:ext xmlns:c15="http://schemas.microsoft.com/office/drawing/2012/chart" uri="{02D57815-91ED-43cb-92C2-25804820EDAC}">
                  <c15:fullRef>
                    <c15:sqref>'8. SVDS'!$J$6:$J$21</c15:sqref>
                  </c15:fullRef>
                </c:ext>
              </c:extLst>
              <c:f>'8. SVDS'!$J$16:$J$21</c:f>
              <c:numCache>
                <c:formatCode>_(* #,##0_);_(* \(#,##0\);_(* "-"_);_(@_)</c:formatCode>
                <c:ptCount val="6"/>
                <c:pt idx="0">
                  <c:v>461</c:v>
                </c:pt>
                <c:pt idx="1">
                  <c:v>942</c:v>
                </c:pt>
                <c:pt idx="2">
                  <c:v>1157</c:v>
                </c:pt>
                <c:pt idx="3">
                  <c:v>856</c:v>
                </c:pt>
                <c:pt idx="4">
                  <c:v>2476</c:v>
                </c:pt>
                <c:pt idx="5">
                  <c:v>1414</c:v>
                </c:pt>
              </c:numCache>
            </c:numRef>
          </c:val>
          <c:extLst>
            <c:ext xmlns:c15="http://schemas.microsoft.com/office/drawing/2012/chart" uri="{02D57815-91ED-43cb-92C2-25804820EDAC}">
              <c15:categoryFilterExceptions>
                <c15:categoryFilterException>
                  <c15:sqref>'8. SVDS'!$J$13</c15:sqref>
                  <c15:dLbl>
                    <c:idx val="-1"/>
                    <c:layout>
                      <c:manualLayout>
                        <c:x val="1.4922481234979847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EE25-4866-8F1B-7C23AD8B3D45}"/>
                      </c:ext>
                    </c:extLst>
                  </c15:dLbl>
                </c15:categoryFilterException>
                <c15:categoryFilterException>
                  <c15:sqref>'8. SVDS'!$J$14</c15:sqref>
                  <c15:dLbl>
                    <c:idx val="-1"/>
                    <c:layout>
                      <c:manualLayout>
                        <c:x val="4.476744370493899E-3"/>
                        <c:y val="-6.800243255945762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EE25-4866-8F1B-7C23AD8B3D45}"/>
                      </c:ext>
                    </c:extLst>
                  </c15:dLbl>
                </c15:categoryFilterException>
                <c15:categoryFilterException>
                  <c15:sqref>'8. SVDS'!$J$15</c15:sqref>
                  <c15:dLbl>
                    <c:idx val="-1"/>
                    <c:layout>
                      <c:manualLayout>
                        <c:x val="0"/>
                        <c:y val="-1.190042569790508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EE25-4866-8F1B-7C23AD8B3D45}"/>
                      </c:ext>
                    </c:extLst>
                  </c15:dLbl>
                </c15:categoryFilterException>
              </c15:categoryFilterExceptions>
            </c:ext>
            <c:ext xmlns:c16="http://schemas.microsoft.com/office/drawing/2014/chart" uri="{C3380CC4-5D6E-409C-BE32-E72D297353CC}">
              <c16:uniqueId val="{00000000-0C33-4BEC-928E-69BFFDD961D9}"/>
            </c:ext>
          </c:extLst>
        </c:ser>
        <c:ser>
          <c:idx val="1"/>
          <c:order val="1"/>
          <c:tx>
            <c:strRef>
              <c:f>'8. SVDS'!$K$5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Oct. 2025</c:v>
                </c:pt>
              </c:strCache>
            </c:strRef>
          </c:cat>
          <c:val>
            <c:numRef>
              <c:extLst>
                <c:ext xmlns:c15="http://schemas.microsoft.com/office/drawing/2012/chart" uri="{02D57815-91ED-43cb-92C2-25804820EDAC}">
                  <c15:fullRef>
                    <c15:sqref>'8. SVDS'!$K$6:$K$21</c15:sqref>
                  </c15:fullRef>
                </c:ext>
              </c:extLst>
              <c:f>'8. SVDS'!$K$16:$K$21</c:f>
              <c:numCache>
                <c:formatCode>_(* #,##0_);_(* \(#,##0\);_(* "-"_);_(@_)</c:formatCode>
                <c:ptCount val="6"/>
                <c:pt idx="0">
                  <c:v>0</c:v>
                </c:pt>
                <c:pt idx="1">
                  <c:v>0</c:v>
                </c:pt>
                <c:pt idx="2">
                  <c:v>0</c:v>
                </c:pt>
                <c:pt idx="3">
                  <c:v>0</c:v>
                </c:pt>
              </c:numCache>
            </c:numRef>
          </c:val>
          <c:extLst>
            <c:ext xmlns:c16="http://schemas.microsoft.com/office/drawing/2014/chart" uri="{C3380CC4-5D6E-409C-BE32-E72D297353CC}">
              <c16:uniqueId val="{00000001-0C33-4BEC-928E-69BFFDD961D9}"/>
            </c:ext>
          </c:extLst>
        </c:ser>
        <c:ser>
          <c:idx val="2"/>
          <c:order val="2"/>
          <c:tx>
            <c:strRef>
              <c:f>'8. SVDS'!$L$5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Oct. 2025</c:v>
                </c:pt>
              </c:strCache>
            </c:strRef>
          </c:cat>
          <c:val>
            <c:numRef>
              <c:extLst>
                <c:ext xmlns:c15="http://schemas.microsoft.com/office/drawing/2012/chart" uri="{02D57815-91ED-43cb-92C2-25804820EDAC}">
                  <c15:fullRef>
                    <c15:sqref>'8. SVDS'!$L$6:$L$21</c15:sqref>
                  </c15:fullRef>
                </c:ext>
              </c:extLst>
              <c:f>'8. SVDS'!$L$16:$L$21</c:f>
              <c:numCache>
                <c:formatCode>_(* #,##0_);_(* \(#,##0\);_(* "-"_);_(@_)</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2-0C33-4BEC-928E-69BFFDD961D9}"/>
            </c:ext>
          </c:extLst>
        </c:ser>
        <c:ser>
          <c:idx val="3"/>
          <c:order val="3"/>
          <c:tx>
            <c:strRef>
              <c:f>'8. SVDS'!$M$5</c:f>
              <c:strCache>
                <c:ptCount val="1"/>
                <c:pt idx="0">
                  <c:v>Plan Sustitutivo INABIMA</c:v>
                </c:pt>
              </c:strCache>
            </c:strRef>
          </c:tx>
          <c:spPr>
            <a:solidFill>
              <a:schemeClr val="accent1">
                <a:lumMod val="60000"/>
              </a:schemeClr>
            </a:solidFill>
            <a:ln>
              <a:noFill/>
            </a:ln>
            <a:effectLst/>
            <a:sp3d/>
          </c:spPr>
          <c:invertIfNegative val="0"/>
          <c:dLbls>
            <c:dLbl>
              <c:idx val="0"/>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55A-40B4-98ED-50AEC4565775}"/>
                </c:ext>
              </c:extLst>
            </c:dLbl>
            <c:dLbl>
              <c:idx val="1"/>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55A-40B4-98ED-50AEC4565775}"/>
                </c:ext>
              </c:extLst>
            </c:dLbl>
            <c:dLbl>
              <c:idx val="3"/>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'8. SVDS'!$A$6:$A$21</c15:sqref>
                  </c15:fullRef>
                </c:ext>
              </c:extLst>
              <c:f>'8. SVDS'!$A$16:$A$21</c:f>
              <c:strCache>
                <c:ptCount val="6"/>
                <c:pt idx="0">
                  <c:v>Dic. 2020</c:v>
                </c:pt>
                <c:pt idx="1">
                  <c:v>Dic. 2021</c:v>
                </c:pt>
                <c:pt idx="2">
                  <c:v>Dic. 2022</c:v>
                </c:pt>
                <c:pt idx="3">
                  <c:v>Dic. 2023</c:v>
                </c:pt>
                <c:pt idx="4">
                  <c:v>Dic. 2024</c:v>
                </c:pt>
                <c:pt idx="5">
                  <c:v>Oct. 2025</c:v>
                </c:pt>
              </c:strCache>
            </c:strRef>
          </c:cat>
          <c:val>
            <c:numRef>
              <c:extLst>
                <c:ext xmlns:c15="http://schemas.microsoft.com/office/drawing/2012/chart" uri="{02D57815-91ED-43cb-92C2-25804820EDAC}">
                  <c15:fullRef>
                    <c15:sqref>'8. SVDS'!$M$6:$M$21</c15:sqref>
                  </c15:fullRef>
                </c:ext>
              </c:extLst>
              <c:f>'8. SVDS'!$M$16:$M$21</c:f>
              <c:numCache>
                <c:formatCode>_(* #,##0_);_(* \(#,##0\);_(* "-"_);_(@_)</c:formatCode>
                <c:ptCount val="6"/>
                <c:pt idx="0">
                  <c:v>90</c:v>
                </c:pt>
                <c:pt idx="1">
                  <c:v>232</c:v>
                </c:pt>
                <c:pt idx="2">
                  <c:v>21329</c:v>
                </c:pt>
                <c:pt idx="3">
                  <c:v>9928</c:v>
                </c:pt>
                <c:pt idx="4">
                  <c:v>7434</c:v>
                </c:pt>
                <c:pt idx="5">
                  <c:v>4286</c:v>
                </c:pt>
              </c:numCache>
            </c:numRef>
          </c:val>
          <c:extLst>
            <c:ext xmlns:c15="http://schemas.microsoft.com/office/drawing/2012/chart" uri="{02D57815-91ED-43cb-92C2-25804820EDAC}">
              <c15:categoryFilterExceptions>
                <c15:categoryFilterException>
                  <c15:sqref>'8. SVDS'!$M$14</c15:sqref>
                  <c15:dLbl>
                    <c:idx val="-1"/>
                    <c:layout>
                      <c:manualLayout>
                        <c:x val="-2.984496246996024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EE25-4866-8F1B-7C23AD8B3D45}"/>
                      </c:ext>
                    </c:extLst>
                  </c15:dLbl>
                </c15:categoryFilterException>
              </c15:categoryFilterExceptions>
            </c:ex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'8. SVDS'!$B$5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Oct. 2025</c:v>
                </c:pt>
              </c:strCache>
              <c:extLst/>
            </c:strRef>
          </c:cat>
          <c:val>
            <c:numRef>
              <c:f>'8. SVDS'!$B$16:$B$21</c:f>
              <c:numCache>
                <c:formatCode>_(* #,##0_);_(* \(#,##0\);_(* "-"_);_(@_)</c:formatCode>
                <c:ptCount val="6"/>
                <c:pt idx="0">
                  <c:v>4302</c:v>
                </c:pt>
                <c:pt idx="1">
                  <c:v>4168</c:v>
                </c:pt>
                <c:pt idx="2">
                  <c:v>4342</c:v>
                </c:pt>
                <c:pt idx="3">
                  <c:v>7908</c:v>
                </c:pt>
                <c:pt idx="4">
                  <c:v>8589</c:v>
                </c:pt>
                <c:pt idx="5">
                  <c:v>3500</c:v>
                </c:pt>
              </c:numCache>
              <c:extLst/>
            </c:numRef>
          </c:val>
          <c:extLst>
            <c:ext xmlns:c16="http://schemas.microsoft.com/office/drawing/2014/chart" uri="{C3380CC4-5D6E-409C-BE32-E72D297353CC}">
              <c16:uniqueId val="{00000000-0D94-41EE-8A17-5609AB9E21E8}"/>
            </c:ext>
          </c:extLst>
        </c:ser>
        <c:ser>
          <c:idx val="1"/>
          <c:order val="1"/>
          <c:tx>
            <c:strRef>
              <c:f>'8. SVDS'!$C$5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Oct. 2025</c:v>
                </c:pt>
              </c:strCache>
              <c:extLst/>
            </c:strRef>
          </c:cat>
          <c:val>
            <c:numRef>
              <c:f>'8. SVDS'!$C$16:$C$21</c:f>
              <c:numCache>
                <c:formatCode>_(* #,##0_);_(* \(#,##0\);_(* "-"_);_(@_)</c:formatCode>
                <c:ptCount val="6"/>
                <c:pt idx="0">
                  <c:v>6423</c:v>
                </c:pt>
                <c:pt idx="1">
                  <c:v>9156</c:v>
                </c:pt>
                <c:pt idx="2">
                  <c:v>10949</c:v>
                </c:pt>
                <c:pt idx="3">
                  <c:v>15328</c:v>
                </c:pt>
                <c:pt idx="4">
                  <c:v>19900</c:v>
                </c:pt>
                <c:pt idx="5">
                  <c:v>20114</c:v>
                </c:pt>
              </c:numCache>
              <c:extLst/>
            </c:numRef>
          </c:val>
          <c:extLst>
            <c:ext xmlns:c16="http://schemas.microsoft.com/office/drawing/2014/chart" uri="{C3380CC4-5D6E-409C-BE32-E72D297353CC}">
              <c16:uniqueId val="{00000001-0D94-41EE-8A17-5609AB9E21E8}"/>
            </c:ext>
          </c:extLst>
        </c:ser>
        <c:ser>
          <c:idx val="3"/>
          <c:order val="2"/>
          <c:tx>
            <c:strRef>
              <c:f>'8. SVDS'!$D$5</c:f>
              <c:strCache>
                <c:ptCount val="1"/>
                <c:pt idx="0">
                  <c:v>JMMB-BDI</c:v>
                </c:pt>
              </c:strCache>
            </c:strRef>
          </c:tx>
          <c:spPr>
            <a:solidFill>
              <a:schemeClr val="accent1">
                <a:tint val="77000"/>
              </a:schemeClr>
            </a:solidFill>
            <a:ln>
              <a:noFill/>
            </a:ln>
            <a:effectLst/>
            <a:sp3d/>
          </c:spPr>
          <c:invertIfNegative val="0"/>
          <c:cat>
            <c:strRef>
              <c:f>'8. SVDS'!$A$16:$A$21</c:f>
              <c:strCache>
                <c:ptCount val="6"/>
                <c:pt idx="0">
                  <c:v>Dic. 2020</c:v>
                </c:pt>
                <c:pt idx="1">
                  <c:v>Dic. 2021</c:v>
                </c:pt>
                <c:pt idx="2">
                  <c:v>Dic. 2022</c:v>
                </c:pt>
                <c:pt idx="3">
                  <c:v>Dic. 2023</c:v>
                </c:pt>
                <c:pt idx="4">
                  <c:v>Dic. 2024</c:v>
                </c:pt>
                <c:pt idx="5">
                  <c:v>Oct. 2025</c:v>
                </c:pt>
              </c:strCache>
              <c:extLst/>
            </c:strRef>
          </c:cat>
          <c:val>
            <c:numRef>
              <c:f>'8. SVDS'!$D$16:$D$21</c:f>
              <c:numCache>
                <c:formatCode>_(* #,##0_);_(* \(#,##0\);_(* "-"_);_(@_)</c:formatCode>
                <c:ptCount val="6"/>
                <c:pt idx="0">
                  <c:v>777</c:v>
                </c:pt>
                <c:pt idx="1">
                  <c:v>1668</c:v>
                </c:pt>
                <c:pt idx="2">
                  <c:v>2442</c:v>
                </c:pt>
                <c:pt idx="3">
                  <c:v>3775</c:v>
                </c:pt>
                <c:pt idx="4">
                  <c:v>2496</c:v>
                </c:pt>
                <c:pt idx="5">
                  <c:v>4413</c:v>
                </c:pt>
              </c:numCache>
              <c:extLst/>
            </c:numRef>
          </c:val>
          <c:extLst>
            <c:ext xmlns:c16="http://schemas.microsoft.com/office/drawing/2014/chart" uri="{C3380CC4-5D6E-409C-BE32-E72D297353CC}">
              <c16:uniqueId val="{00000003-0D94-41EE-8A17-5609AB9E21E8}"/>
            </c:ext>
          </c:extLst>
        </c:ser>
        <c:ser>
          <c:idx val="7"/>
          <c:order val="5"/>
          <c:tx>
            <c:strRef>
              <c:f>'8. SVDS'!$E$5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Oct. 2025</c:v>
                </c:pt>
              </c:strCache>
              <c:extLst/>
            </c:strRef>
          </c:cat>
          <c:val>
            <c:numRef>
              <c:f>'8. SVDS'!$E$16:$E$21</c:f>
              <c:numCache>
                <c:formatCode>_(* #,##0_);_(* \(#,##0\);_(* "-"_);_(@_)</c:formatCode>
                <c:ptCount val="6"/>
                <c:pt idx="0">
                  <c:v>3046</c:v>
                </c:pt>
                <c:pt idx="1">
                  <c:v>5713</c:v>
                </c:pt>
                <c:pt idx="2">
                  <c:v>7812</c:v>
                </c:pt>
                <c:pt idx="3">
                  <c:v>17661</c:v>
                </c:pt>
                <c:pt idx="4">
                  <c:v>12655</c:v>
                </c:pt>
                <c:pt idx="5">
                  <c:v>13093</c:v>
                </c:pt>
              </c:numCache>
              <c:extLst/>
            </c:numRef>
          </c:val>
          <c:extLst>
            <c:ext xmlns:c16="http://schemas.microsoft.com/office/drawing/2014/chart" uri="{C3380CC4-5D6E-409C-BE32-E72D297353CC}">
              <c16:uniqueId val="{00000007-0D94-41EE-8A17-5609AB9E21E8}"/>
            </c:ext>
          </c:extLst>
        </c:ser>
        <c:ser>
          <c:idx val="9"/>
          <c:order val="7"/>
          <c:tx>
            <c:strRef>
              <c:f>'8. SVDS'!$F$5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Oct. 2025</c:v>
                </c:pt>
              </c:strCache>
              <c:extLst/>
            </c:strRef>
          </c:cat>
          <c:val>
            <c:numRef>
              <c:f>'8. SVDS'!$F$16:$F$21</c:f>
              <c:numCache>
                <c:formatCode>_(* #,##0_);_(* \(#,##0\);_(* "-"_);_(@_)</c:formatCode>
                <c:ptCount val="6"/>
                <c:pt idx="0">
                  <c:v>6734</c:v>
                </c:pt>
                <c:pt idx="1">
                  <c:v>8222</c:v>
                </c:pt>
                <c:pt idx="2">
                  <c:v>7363</c:v>
                </c:pt>
                <c:pt idx="3">
                  <c:v>14013</c:v>
                </c:pt>
                <c:pt idx="4">
                  <c:v>22272</c:v>
                </c:pt>
                <c:pt idx="5">
                  <c:v>21805</c:v>
                </c:pt>
              </c:numCache>
              <c:extLst/>
            </c:numRef>
          </c:val>
          <c:extLst>
            <c:ext xmlns:c16="http://schemas.microsoft.com/office/drawing/2014/chart" uri="{C3380CC4-5D6E-409C-BE32-E72D297353CC}">
              <c16:uniqueId val="{00000016-0D94-41EE-8A17-5609AB9E21E8}"/>
            </c:ext>
          </c:extLst>
        </c:ser>
        <c:ser>
          <c:idx val="10"/>
          <c:order val="8"/>
          <c:tx>
            <c:strRef>
              <c:f>'8. SVDS'!$G$5</c:f>
              <c:strCache>
                <c:ptCount val="1"/>
                <c:pt idx="0">
                  <c:v>Romana</c:v>
                </c:pt>
              </c:strCache>
            </c:strRef>
          </c:tx>
          <c:spPr>
            <a:solidFill>
              <a:schemeClr val="accent1">
                <a:shade val="41000"/>
              </a:schemeClr>
            </a:solidFill>
            <a:ln>
              <a:noFill/>
            </a:ln>
            <a:effectLst/>
            <a:sp3d/>
          </c:spPr>
          <c:invertIfNegative val="0"/>
          <c:cat>
            <c:strRef>
              <c:f>'8. SVDS'!$A$16:$A$21</c:f>
              <c:strCache>
                <c:ptCount val="6"/>
                <c:pt idx="0">
                  <c:v>Dic. 2020</c:v>
                </c:pt>
                <c:pt idx="1">
                  <c:v>Dic. 2021</c:v>
                </c:pt>
                <c:pt idx="2">
                  <c:v>Dic. 2022</c:v>
                </c:pt>
                <c:pt idx="3">
                  <c:v>Dic. 2023</c:v>
                </c:pt>
                <c:pt idx="4">
                  <c:v>Dic. 2024</c:v>
                </c:pt>
                <c:pt idx="5">
                  <c:v>Oct. 2025</c:v>
                </c:pt>
              </c:strCache>
              <c:extLst/>
            </c:strRef>
          </c:cat>
          <c:val>
            <c:numRef>
              <c:f>'8. SVDS'!$G$16:$G$21</c:f>
              <c:numCache>
                <c:formatCode>_(* #,##0_);_(* \(#,##0\);_(* "-"_);_(@_)</c:formatCode>
                <c:ptCount val="6"/>
                <c:pt idx="0">
                  <c:v>97</c:v>
                </c:pt>
                <c:pt idx="1">
                  <c:v>577</c:v>
                </c:pt>
                <c:pt idx="2">
                  <c:v>320</c:v>
                </c:pt>
                <c:pt idx="3">
                  <c:v>241</c:v>
                </c:pt>
                <c:pt idx="4">
                  <c:v>283</c:v>
                </c:pt>
                <c:pt idx="5">
                  <c:v>178</c:v>
                </c:pt>
              </c:numCache>
              <c:extLst/>
            </c:numRef>
          </c:val>
          <c:extLst>
            <c:ext xmlns:c16="http://schemas.microsoft.com/office/drawing/2014/chart" uri="{C3380CC4-5D6E-409C-BE32-E72D297353CC}">
              <c16:uniqueId val="{00000000-9D5C-44BC-AAF6-98A6A72A00AB}"/>
            </c:ext>
          </c:extLst>
        </c:ser>
        <c:ser>
          <c:idx val="2"/>
          <c:order val="9"/>
          <c:tx>
            <c:strRef>
              <c:f>'8. SVDS'!$H$5</c:f>
              <c:strCache>
                <c:ptCount val="1"/>
                <c:pt idx="0">
                  <c:v>Siembra</c:v>
                </c:pt>
              </c:strCache>
            </c:strRef>
          </c:tx>
          <c:spPr>
            <a:solidFill>
              <a:schemeClr val="accent1">
                <a:tint val="65000"/>
              </a:schemeClr>
            </a:solidFill>
            <a:ln>
              <a:noFill/>
            </a:ln>
            <a:effectLst/>
            <a:sp3d/>
          </c:spPr>
          <c:invertIfNegative val="0"/>
          <c:dLbls>
            <c:dLbl>
              <c:idx val="5"/>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055-4A52-B781-81AC549B1F7D}"/>
                </c:ext>
              </c:extLst>
            </c:dLbl>
            <c:spPr>
              <a:noFill/>
              <a:ln>
                <a:noFill/>
              </a:ln>
              <a:effectLst/>
            </c:spPr>
            <c:txPr>
              <a:bodyPr rot="0" spcFirstLastPara="1" vertOverflow="ellipsis" vert="horz" wrap="square" anchor="t" anchorCtr="0"/>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'8. SVDS'!$A$16:$A$21</c:f>
              <c:strCache>
                <c:ptCount val="6"/>
                <c:pt idx="0">
                  <c:v>Dic. 2020</c:v>
                </c:pt>
                <c:pt idx="1">
                  <c:v>Dic. 2021</c:v>
                </c:pt>
                <c:pt idx="2">
                  <c:v>Dic. 2022</c:v>
                </c:pt>
                <c:pt idx="3">
                  <c:v>Dic. 2023</c:v>
                </c:pt>
                <c:pt idx="4">
                  <c:v>Dic. 2024</c:v>
                </c:pt>
                <c:pt idx="5">
                  <c:v>Oct. 2025</c:v>
                </c:pt>
              </c:strCache>
              <c:extLst/>
            </c:strRef>
          </c:cat>
          <c:val>
            <c:numRef>
              <c:f>'8. SVDS'!$H$16:$H$21</c:f>
              <c:numCache>
                <c:formatCode>_(* #,##0_);_(* \(#,##0\);_(* "-"_);_(@_)</c:formatCode>
                <c:ptCount val="6"/>
                <c:pt idx="0">
                  <c:v>1553</c:v>
                </c:pt>
                <c:pt idx="1">
                  <c:v>4639</c:v>
                </c:pt>
                <c:pt idx="2">
                  <c:v>6675</c:v>
                </c:pt>
                <c:pt idx="3">
                  <c:v>11925</c:v>
                </c:pt>
                <c:pt idx="4">
                  <c:v>14909</c:v>
                </c:pt>
                <c:pt idx="5">
                  <c:v>15599</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'8. SVDS'!$A$16:$A$21</c15:sqref>
                        </c15:formulaRef>
                      </c:ext>
                    </c:extLst>
                    <c:strCache>
                      <c:ptCount val="6"/>
                      <c:pt idx="0">
                        <c:v>Dic. 2020</c:v>
                      </c:pt>
                      <c:pt idx="1">
                        <c:v>Dic. 2021</c:v>
                      </c:pt>
                      <c:pt idx="2">
                        <c:v>Dic. 2022</c:v>
                      </c:pt>
                      <c:pt idx="3">
                        <c:v>Dic. 2023</c:v>
                      </c:pt>
                      <c:pt idx="4">
                        <c:v>Dic. 2024</c:v>
                      </c:pt>
                      <c:pt idx="5">
                        <c:v>Oct. 2025</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'8. SVDS'!$A$16:$A$21</c15:sqref>
                        </c15:formulaRef>
                      </c:ext>
                    </c:extLst>
                    <c:strCache>
                      <c:ptCount val="6"/>
                      <c:pt idx="0">
                        <c:v>Dic. 2020</c:v>
                      </c:pt>
                      <c:pt idx="1">
                        <c:v>Dic. 2021</c:v>
                      </c:pt>
                      <c:pt idx="2">
                        <c:v>Dic. 2022</c:v>
                      </c:pt>
                      <c:pt idx="3">
                        <c:v>Dic. 2023</c:v>
                      </c:pt>
                      <c:pt idx="4">
                        <c:v>Dic. 2024</c:v>
                      </c:pt>
                      <c:pt idx="5">
                        <c:v>Oct. 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2-0D94-41EE-8A17-5609AB9E21E8}"/>
                      </c:ext>
                    </c:extLst>
                  </c:dLbl>
                  <c:dLbl>
                    <c:idx val="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0D94-41EE-8A17-5609AB9E21E8}"/>
                      </c:ext>
                    </c:extLst>
                  </c:dLbl>
                  <c:dLbl>
                    <c:idx val="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4-0D94-41EE-8A17-5609AB9E21E8}"/>
                      </c:ext>
                    </c:extLst>
                  </c:dLbl>
                  <c:dLbl>
                    <c:idx val="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8F55-4837-8AF8-CF32AABF4CC9}"/>
                      </c:ext>
                    </c:extLst>
                  </c:dLbl>
                  <c:dLbl>
                    <c:idx val="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'8. SVDS'!$A$16:$A$21</c15:sqref>
                        </c15:formulaRef>
                      </c:ext>
                    </c:extLst>
                    <c:strCache>
                      <c:ptCount val="6"/>
                      <c:pt idx="0">
                        <c:v>Dic. 2020</c:v>
                      </c:pt>
                      <c:pt idx="1">
                        <c:v>Dic. 2021</c:v>
                      </c:pt>
                      <c:pt idx="2">
                        <c:v>Dic. 2022</c:v>
                      </c:pt>
                      <c:pt idx="3">
                        <c:v>Dic. 2023</c:v>
                      </c:pt>
                      <c:pt idx="4">
                        <c:v>Dic. 2024</c:v>
                      </c:pt>
                      <c:pt idx="5">
                        <c:v>Oct. 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1087267811736707"/>
          <c:y val="3.619482414581554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'9.SVDS'!$B$4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Oct. 2025</c:v>
                </c:pt>
              </c:strCache>
              <c:extLst/>
            </c:strRef>
          </c:cat>
          <c:val>
            <c:numRef>
              <c:f>'9.SVDS'!$B$15:$B$20</c:f>
              <c:numCache>
                <c:formatCode>_(* #,##0_);_(* \(#,##0\);_(* "-"??_);_(@_)</c:formatCode>
                <c:ptCount val="6"/>
                <c:pt idx="0">
                  <c:v>2517</c:v>
                </c:pt>
                <c:pt idx="1">
                  <c:v>2856</c:v>
                </c:pt>
                <c:pt idx="2">
                  <c:v>3210</c:v>
                </c:pt>
                <c:pt idx="3">
                  <c:v>5005</c:v>
                </c:pt>
                <c:pt idx="4">
                  <c:v>6403</c:v>
                </c:pt>
                <c:pt idx="5">
                  <c:v>2778</c:v>
                </c:pt>
              </c:numCache>
              <c:extLst/>
            </c:numRef>
          </c:val>
          <c:extLst>
            <c:ext xmlns:c16="http://schemas.microsoft.com/office/drawing/2014/chart" uri="{C3380CC4-5D6E-409C-BE32-E72D297353CC}">
              <c16:uniqueId val="{00000000-2CD1-4D77-9CAF-7FB58F489A15}"/>
            </c:ext>
          </c:extLst>
        </c:ser>
        <c:ser>
          <c:idx val="1"/>
          <c:order val="1"/>
          <c:tx>
            <c:strRef>
              <c:f>'9.SVDS'!$C$4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Oct. 2025</c:v>
                </c:pt>
              </c:strCache>
              <c:extLst/>
            </c:strRef>
          </c:cat>
          <c:val>
            <c:numRef>
              <c:f>'9.SVDS'!$C$15:$C$20</c:f>
              <c:numCache>
                <c:formatCode>_(* #,##0_);_(* \(#,##0\);_(* "-"??_);_(@_)</c:formatCode>
                <c:ptCount val="6"/>
                <c:pt idx="0">
                  <c:v>5967</c:v>
                </c:pt>
                <c:pt idx="1">
                  <c:v>10077</c:v>
                </c:pt>
                <c:pt idx="2">
                  <c:v>17694</c:v>
                </c:pt>
                <c:pt idx="3">
                  <c:v>23793</c:v>
                </c:pt>
                <c:pt idx="4">
                  <c:v>24488</c:v>
                </c:pt>
                <c:pt idx="5">
                  <c:v>24835</c:v>
                </c:pt>
              </c:numCache>
              <c:extLst/>
            </c:numRef>
          </c:val>
          <c:extLst>
            <c:ext xmlns:c16="http://schemas.microsoft.com/office/drawing/2014/chart" uri="{C3380CC4-5D6E-409C-BE32-E72D297353CC}">
              <c16:uniqueId val="{00000001-2CD1-4D77-9CAF-7FB58F489A15}"/>
            </c:ext>
          </c:extLst>
        </c:ser>
        <c:ser>
          <c:idx val="2"/>
          <c:order val="2"/>
          <c:tx>
            <c:strRef>
              <c:f>'9.SVDS'!$D$4</c:f>
              <c:strCache>
                <c:ptCount val="1"/>
                <c:pt idx="0">
                  <c:v>JMMB-BDI</c:v>
                </c:pt>
              </c:strCache>
            </c:strRef>
          </c:tx>
          <c:spPr>
            <a:solidFill>
              <a:schemeClr val="accent1">
                <a:tint val="65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Oct. 2025</c:v>
                </c:pt>
              </c:strCache>
              <c:extLst/>
            </c:strRef>
          </c:cat>
          <c:val>
            <c:numRef>
              <c:f>'9.SVDS'!$D$15:$D$20</c:f>
              <c:numCache>
                <c:formatCode>_(* #,##0_);_(* \(#,##0\);_(* "-"??_);_(@_)</c:formatCode>
                <c:ptCount val="6"/>
                <c:pt idx="0">
                  <c:v>160</c:v>
                </c:pt>
                <c:pt idx="1">
                  <c:v>412</c:v>
                </c:pt>
                <c:pt idx="2">
                  <c:v>903</c:v>
                </c:pt>
                <c:pt idx="3">
                  <c:v>2712</c:v>
                </c:pt>
                <c:pt idx="4">
                  <c:v>2721</c:v>
                </c:pt>
                <c:pt idx="5">
                  <c:v>2055</c:v>
                </c:pt>
              </c:numCache>
              <c:extLst/>
            </c:numRef>
          </c:val>
          <c:extLst>
            <c:ext xmlns:c16="http://schemas.microsoft.com/office/drawing/2014/chart" uri="{C3380CC4-5D6E-409C-BE32-E72D297353CC}">
              <c16:uniqueId val="{00000002-2CD1-4D77-9CAF-7FB58F489A15}"/>
            </c:ext>
          </c:extLst>
        </c:ser>
        <c:ser>
          <c:idx val="5"/>
          <c:order val="5"/>
          <c:tx>
            <c:strRef>
              <c:f>'9.SVDS'!$E$4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Oct. 2025</c:v>
                </c:pt>
              </c:strCache>
              <c:extLst/>
            </c:strRef>
          </c:cat>
          <c:val>
            <c:numRef>
              <c:f>'9.SVDS'!$E$15:$E$20</c:f>
              <c:numCache>
                <c:formatCode>_(* #,##0_);_(* \(#,##0\);_(* "-"??_);_(@_)</c:formatCode>
                <c:ptCount val="6"/>
                <c:pt idx="0">
                  <c:v>5615</c:v>
                </c:pt>
                <c:pt idx="1">
                  <c:v>9305</c:v>
                </c:pt>
                <c:pt idx="2">
                  <c:v>18230</c:v>
                </c:pt>
                <c:pt idx="3">
                  <c:v>23171</c:v>
                </c:pt>
                <c:pt idx="4">
                  <c:v>26385</c:v>
                </c:pt>
                <c:pt idx="5">
                  <c:v>27608</c:v>
                </c:pt>
              </c:numCache>
              <c:extLst/>
            </c:numRef>
          </c:val>
          <c:extLst>
            <c:ext xmlns:c16="http://schemas.microsoft.com/office/drawing/2014/chart" uri="{C3380CC4-5D6E-409C-BE32-E72D297353CC}">
              <c16:uniqueId val="{00000005-2CD1-4D77-9CAF-7FB58F489A15}"/>
            </c:ext>
          </c:extLst>
        </c:ser>
        <c:ser>
          <c:idx val="8"/>
          <c:order val="8"/>
          <c:tx>
            <c:strRef>
              <c:f>'9.SVDS'!$F$4</c:f>
              <c:strCache>
                <c:ptCount val="1"/>
                <c:pt idx="0">
                  <c:v>Reservas</c:v>
                </c:pt>
              </c:strCache>
            </c:strRef>
          </c:tx>
          <c:spPr>
            <a:solidFill>
              <a:schemeClr val="accent1">
                <a:shade val="65000"/>
              </a:schemeClr>
            </a:solidFill>
            <a:ln>
              <a:noFill/>
            </a:ln>
            <a:effectLst/>
            <a:sp3d/>
          </c:spPr>
          <c:invertIfNegative val="0"/>
          <c:dLbls>
            <c:dLbl>
              <c:idx val="0"/>
              <c:layout>
                <c:manualLayout>
                  <c:x val="-4.039889294309284E-3"/>
                  <c:y val="-1.945637062088036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Oct. 2025</c:v>
                </c:pt>
              </c:strCache>
              <c:extLst/>
            </c:strRef>
          </c:cat>
          <c:val>
            <c:numRef>
              <c:f>'9.SVDS'!$F$15:$F$20</c:f>
              <c:numCache>
                <c:formatCode>_(* #,##0_);_(* \(#,##0\);_(* "-"??_);_(@_)</c:formatCode>
                <c:ptCount val="6"/>
                <c:pt idx="0">
                  <c:v>3890</c:v>
                </c:pt>
                <c:pt idx="1">
                  <c:v>5337</c:v>
                </c:pt>
                <c:pt idx="2">
                  <c:v>9583</c:v>
                </c:pt>
                <c:pt idx="3">
                  <c:v>9605</c:v>
                </c:pt>
                <c:pt idx="4">
                  <c:v>11866</c:v>
                </c:pt>
                <c:pt idx="5">
                  <c:v>10930</c:v>
                </c:pt>
              </c:numCache>
              <c:extLst/>
            </c:numRef>
          </c:val>
          <c:extLst>
            <c:ext xmlns:c16="http://schemas.microsoft.com/office/drawing/2014/chart" uri="{C3380CC4-5D6E-409C-BE32-E72D297353CC}">
              <c16:uniqueId val="{00000014-2CD1-4D77-9CAF-7FB58F489A15}"/>
            </c:ext>
          </c:extLst>
        </c:ser>
        <c:ser>
          <c:idx val="9"/>
          <c:order val="9"/>
          <c:tx>
            <c:strRef>
              <c:f>'9.SVDS'!$G$4</c:f>
              <c:strCache>
                <c:ptCount val="1"/>
                <c:pt idx="0">
                  <c:v>Romana</c:v>
                </c:pt>
              </c:strCache>
            </c:strRef>
          </c:tx>
          <c:spPr>
            <a:solidFill>
              <a:schemeClr val="accent1">
                <a:shade val="53000"/>
              </a:schemeClr>
            </a:solidFill>
            <a:ln>
              <a:noFill/>
            </a:ln>
            <a:effectLst/>
            <a:sp3d/>
          </c:spPr>
          <c:invertIfNegative val="0"/>
          <c:cat>
            <c:strRef>
              <c:f>'9.SVDS'!$A$15:$A$20</c:f>
              <c:strCache>
                <c:ptCount val="6"/>
                <c:pt idx="0">
                  <c:v>Dic. 2020</c:v>
                </c:pt>
                <c:pt idx="1">
                  <c:v>Dic. 2021</c:v>
                </c:pt>
                <c:pt idx="2">
                  <c:v>Dic. 2022</c:v>
                </c:pt>
                <c:pt idx="3">
                  <c:v>Dic. 2023</c:v>
                </c:pt>
                <c:pt idx="4">
                  <c:v>Dic. 2024</c:v>
                </c:pt>
                <c:pt idx="5">
                  <c:v>Oct. 2025</c:v>
                </c:pt>
              </c:strCache>
              <c:extLst/>
            </c:strRef>
          </c:cat>
          <c:val>
            <c:numRef>
              <c:f>'9.SVDS'!$G$15:$G$20</c:f>
              <c:numCache>
                <c:formatCode>_(* #,##0_);_(* \(#,##0\);_(* "-"??_);_(@_)</c:formatCode>
                <c:ptCount val="6"/>
                <c:pt idx="0">
                  <c:v>84</c:v>
                </c:pt>
                <c:pt idx="1">
                  <c:v>141</c:v>
                </c:pt>
                <c:pt idx="2">
                  <c:v>192</c:v>
                </c:pt>
                <c:pt idx="3">
                  <c:v>183</c:v>
                </c:pt>
                <c:pt idx="4">
                  <c:v>235</c:v>
                </c:pt>
                <c:pt idx="5">
                  <c:v>241</c:v>
                </c:pt>
              </c:numCache>
              <c:extLst/>
            </c:numRef>
          </c:val>
          <c:extLst>
            <c:ext xmlns:c16="http://schemas.microsoft.com/office/drawing/2014/chart" uri="{C3380CC4-5D6E-409C-BE32-E72D297353CC}">
              <c16:uniqueId val="{00000015-2CD1-4D77-9CAF-7FB58F489A15}"/>
            </c:ext>
          </c:extLst>
        </c:ser>
        <c:ser>
          <c:idx val="10"/>
          <c:order val="10"/>
          <c:tx>
            <c:strRef>
              <c:f>'9.SVDS'!$H$4</c:f>
              <c:strCache>
                <c:ptCount val="1"/>
                <c:pt idx="0">
                  <c:v>Siembra</c:v>
                </c:pt>
              </c:strCache>
            </c:strRef>
          </c:tx>
          <c:spPr>
            <a:solidFill>
              <a:schemeClr val="accent1">
                <a:shade val="41000"/>
              </a:schemeClr>
            </a:solidFill>
            <a:ln>
              <a:noFill/>
            </a:ln>
            <a:effectLst/>
            <a:sp3d/>
          </c:spPr>
          <c:invertIfNegative val="0"/>
          <c:dLbls>
            <c:dLbl>
              <c:idx val="0"/>
              <c:layout>
                <c:manualLayout>
                  <c:x val="-9.2579726839016315E-18"/>
                  <c:y val="-5.05865636142889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'9.SVDS'!$A$15:$A$20</c:f>
              <c:strCache>
                <c:ptCount val="6"/>
                <c:pt idx="0">
                  <c:v>Dic. 2020</c:v>
                </c:pt>
                <c:pt idx="1">
                  <c:v>Dic. 2021</c:v>
                </c:pt>
                <c:pt idx="2">
                  <c:v>Dic. 2022</c:v>
                </c:pt>
                <c:pt idx="3">
                  <c:v>Dic. 2023</c:v>
                </c:pt>
                <c:pt idx="4">
                  <c:v>Dic. 2024</c:v>
                </c:pt>
                <c:pt idx="5">
                  <c:v>Oct. 2025</c:v>
                </c:pt>
              </c:strCache>
              <c:extLst/>
            </c:strRef>
          </c:cat>
          <c:val>
            <c:numRef>
              <c:f>'9.SVDS'!$H$15:$H$20</c:f>
              <c:numCache>
                <c:formatCode>_(* #,##0_);_(* \(#,##0\);_(* "-"??_);_(@_)</c:formatCode>
                <c:ptCount val="6"/>
                <c:pt idx="0">
                  <c:v>4984</c:v>
                </c:pt>
                <c:pt idx="1">
                  <c:v>6784</c:v>
                </c:pt>
                <c:pt idx="2">
                  <c:v>12249</c:v>
                </c:pt>
                <c:pt idx="3">
                  <c:v>16780</c:v>
                </c:pt>
                <c:pt idx="4">
                  <c:v>18542</c:v>
                </c:pt>
                <c:pt idx="5">
                  <c:v>15554</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'9.SVDS'!$A$15:$A$20</c15:sqref>
                        </c15:formulaRef>
                      </c:ext>
                    </c:extLst>
                    <c:strCache>
                      <c:ptCount val="6"/>
                      <c:pt idx="0">
                        <c:v>Dic. 2020</c:v>
                      </c:pt>
                      <c:pt idx="1">
                        <c:v>Dic. 2021</c:v>
                      </c:pt>
                      <c:pt idx="2">
                        <c:v>Dic. 2022</c:v>
                      </c:pt>
                      <c:pt idx="3">
                        <c:v>Dic. 2023</c:v>
                      </c:pt>
                      <c:pt idx="4">
                        <c:v>Dic. 2024</c:v>
                      </c:pt>
                      <c:pt idx="5">
                        <c:v>Oct. 2025</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Oct. 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Oct. 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'9.SVDS'!$A$15:$A$20</c15:sqref>
                        </c15:formulaRef>
                      </c:ext>
                    </c:extLst>
                    <c:strCache>
                      <c:ptCount val="6"/>
                      <c:pt idx="0">
                        <c:v>Dic. 2020</c:v>
                      </c:pt>
                      <c:pt idx="1">
                        <c:v>Dic. 2021</c:v>
                      </c:pt>
                      <c:pt idx="2">
                        <c:v>Dic. 2022</c:v>
                      </c:pt>
                      <c:pt idx="3">
                        <c:v>Dic. 2023</c:v>
                      </c:pt>
                      <c:pt idx="4">
                        <c:v>Dic. 2024</c:v>
                      </c:pt>
                      <c:pt idx="5">
                        <c:v>Oct. 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2.7369772816666485E-2"/>
          <c:y val="7.1135708185080637E-2"/>
          <c:w val="0.92425032617334524"/>
          <c:h val="5.13916283986411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6521161744435817"/>
          <c:y val="4.41366538498437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'9.SVDS'!$J$4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Oct. 2025</c:v>
                </c:pt>
              </c:strCache>
            </c:strRef>
          </c:cat>
          <c:val>
            <c:numRef>
              <c:extLst>
                <c:ext xmlns:c15="http://schemas.microsoft.com/office/drawing/2012/chart" uri="{02D57815-91ED-43cb-92C2-25804820EDAC}">
                  <c15:fullRef>
                    <c15:sqref>'9.SVDS'!$J$5:$J$20</c15:sqref>
                  </c15:fullRef>
                </c:ext>
              </c:extLst>
              <c:f>'9.SVDS'!$J$15:$J$20</c:f>
              <c:numCache>
                <c:formatCode>0</c:formatCode>
                <c:ptCount val="6"/>
                <c:pt idx="0">
                  <c:v>15</c:v>
                </c:pt>
                <c:pt idx="1">
                  <c:v>4</c:v>
                </c:pt>
                <c:pt idx="2">
                  <c:v>5</c:v>
                </c:pt>
                <c:pt idx="3">
                  <c:v>10</c:v>
                </c:pt>
                <c:pt idx="4">
                  <c:v>1</c:v>
                </c:pt>
                <c:pt idx="5">
                  <c:v>0</c:v>
                </c:pt>
              </c:numCache>
            </c:numRef>
          </c:val>
          <c:extLst>
            <c:ext xmlns:c16="http://schemas.microsoft.com/office/drawing/2014/chart" uri="{C3380CC4-5D6E-409C-BE32-E72D297353CC}">
              <c16:uniqueId val="{00000000-FAF8-4141-8419-6C576D7420E7}"/>
            </c:ext>
          </c:extLst>
        </c:ser>
        <c:ser>
          <c:idx val="1"/>
          <c:order val="1"/>
          <c:tx>
            <c:strRef>
              <c:f>'9.SVDS'!$K$4</c:f>
              <c:strCache>
                <c:ptCount val="1"/>
                <c:pt idx="0">
                  <c:v>Bco Reservas</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Oct. 2025</c:v>
                </c:pt>
              </c:strCache>
            </c:strRef>
          </c:cat>
          <c:val>
            <c:numRef>
              <c:extLst>
                <c:ext xmlns:c15="http://schemas.microsoft.com/office/drawing/2012/chart" uri="{02D57815-91ED-43cb-92C2-25804820EDAC}">
                  <c15:fullRef>
                    <c15:sqref>'9.SVDS'!$K$5:$K$20</c15:sqref>
                  </c15:fullRef>
                </c:ext>
              </c:extLst>
              <c:f>'9.SVDS'!$K$15:$K$20</c:f>
              <c:numCache>
                <c:formatCode>0</c:formatCode>
                <c:ptCount val="6"/>
                <c:pt idx="0">
                  <c:v>5</c:v>
                </c:pt>
                <c:pt idx="1">
                  <c:v>23</c:v>
                </c:pt>
                <c:pt idx="2">
                  <c:v>15</c:v>
                </c:pt>
                <c:pt idx="3">
                  <c:v>8</c:v>
                </c:pt>
                <c:pt idx="4">
                  <c:v>8</c:v>
                </c:pt>
                <c:pt idx="5">
                  <c:v>12</c:v>
                </c:pt>
              </c:numCache>
            </c:numRef>
          </c:val>
          <c:extLst>
            <c:ext xmlns:c15="http://schemas.microsoft.com/office/drawing/2012/chart" uri="{02D57815-91ED-43cb-92C2-25804820EDAC}">
              <c15:categoryFilterExceptions>
                <c15:categoryFilterException>
                  <c15:sqref>'9.SVDS'!$K$11</c15:sqref>
                  <c15:dLbl>
                    <c:idx val="-1"/>
                    <c:layout>
                      <c:manualLayout>
                        <c:x val="1.1994240066401408E-2"/>
                        <c:y val="-2.76905191296427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ADD6-43BF-8833-8E2FD256CCDC}"/>
                      </c:ext>
                    </c:extLst>
                  </c15:dLbl>
                </c15:categoryFilterException>
                <c15:categoryFilterException>
                  <c15:sqref>'9.SVDS'!$K$13</c15:sqref>
                  <c15:dLbl>
                    <c:idx val="-1"/>
                    <c:layout>
                      <c:manualLayout>
                        <c:x val="1.7134628666287727E-3"/>
                        <c:y val="7.38413843457137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ADD6-43BF-8833-8E2FD256CCDC}"/>
                      </c:ext>
                    </c:extLst>
                  </c15:dLbl>
                </c15:categoryFilterException>
              </c15:categoryFilterExceptions>
            </c:ext>
            <c:ext xmlns:c16="http://schemas.microsoft.com/office/drawing/2014/chart" uri="{C3380CC4-5D6E-409C-BE32-E72D297353CC}">
              <c16:uniqueId val="{0000000D-FAF8-4141-8419-6C576D7420E7}"/>
            </c:ext>
          </c:extLst>
        </c:ser>
        <c:ser>
          <c:idx val="2"/>
          <c:order val="2"/>
          <c:tx>
            <c:strRef>
              <c:f>'9.SVDS'!$L$4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Oct. 2025</c:v>
                </c:pt>
              </c:strCache>
            </c:strRef>
          </c:cat>
          <c:val>
            <c:numRef>
              <c:extLst>
                <c:ext xmlns:c15="http://schemas.microsoft.com/office/drawing/2012/chart" uri="{02D57815-91ED-43cb-92C2-25804820EDAC}">
                  <c15:fullRef>
                    <c15:sqref>'9.SVDS'!$L$5:$L$20</c15:sqref>
                  </c15:fullRef>
                </c:ext>
              </c:extLst>
              <c:f>'9.SVDS'!$L$15:$L$20</c:f>
              <c:numCache>
                <c:formatCode>0</c:formatCode>
                <c:ptCount val="6"/>
                <c:pt idx="0">
                  <c:v>208</c:v>
                </c:pt>
                <c:pt idx="1">
                  <c:v>314</c:v>
                </c:pt>
                <c:pt idx="2">
                  <c:v>217</c:v>
                </c:pt>
                <c:pt idx="3">
                  <c:v>308</c:v>
                </c:pt>
                <c:pt idx="4">
                  <c:v>325</c:v>
                </c:pt>
                <c:pt idx="5">
                  <c:v>344</c:v>
                </c:pt>
              </c:numCache>
            </c:numRef>
          </c:val>
          <c:extLst>
            <c:ext xmlns:c16="http://schemas.microsoft.com/office/drawing/2014/chart" uri="{C3380CC4-5D6E-409C-BE32-E72D297353CC}">
              <c16:uniqueId val="{0000000E-FAF8-4141-8419-6C576D7420E7}"/>
            </c:ext>
          </c:extLst>
        </c:ser>
        <c:ser>
          <c:idx val="3"/>
          <c:order val="3"/>
          <c:tx>
            <c:strRef>
              <c:f>'9.SVDS'!$M$4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'9.SVDS'!$A$5:$A$20</c15:sqref>
                  </c15:fullRef>
                </c:ext>
              </c:extLst>
              <c:f>'9.SVDS'!$A$15:$A$20</c:f>
              <c:strCache>
                <c:ptCount val="6"/>
                <c:pt idx="0">
                  <c:v>Dic. 2020</c:v>
                </c:pt>
                <c:pt idx="1">
                  <c:v>Dic. 2021</c:v>
                </c:pt>
                <c:pt idx="2">
                  <c:v>Dic. 2022</c:v>
                </c:pt>
                <c:pt idx="3">
                  <c:v>Dic. 2023</c:v>
                </c:pt>
                <c:pt idx="4">
                  <c:v>Dic. 2024</c:v>
                </c:pt>
                <c:pt idx="5">
                  <c:v>Oct. 2025</c:v>
                </c:pt>
              </c:strCache>
            </c:strRef>
          </c:cat>
          <c:val>
            <c:numRef>
              <c:extLst>
                <c:ext xmlns:c15="http://schemas.microsoft.com/office/drawing/2012/chart" uri="{02D57815-91ED-43cb-92C2-25804820EDAC}">
                  <c15:fullRef>
                    <c15:sqref>'9.SVDS'!$M$5:$M$20</c15:sqref>
                  </c15:fullRef>
                </c:ext>
              </c:extLst>
              <c:f>'9.SVDS'!$M$15:$M$20</c:f>
              <c:numCache>
                <c:formatCode>0</c:formatCode>
                <c:ptCount val="6"/>
                <c:pt idx="0">
                  <c:v>38</c:v>
                </c:pt>
                <c:pt idx="1">
                  <c:v>54</c:v>
                </c:pt>
                <c:pt idx="2">
                  <c:v>91</c:v>
                </c:pt>
                <c:pt idx="3">
                  <c:v>61</c:v>
                </c:pt>
                <c:pt idx="4">
                  <c:v>40</c:v>
                </c:pt>
                <c:pt idx="5">
                  <c:v>45</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'10. SVDS'!$D$5</c:f>
              <c:strCache>
                <c:ptCount val="1"/>
                <c:pt idx="0">
                  <c:v>JMMB-BDI</c:v>
                </c:pt>
              </c:strCache>
            </c:strRef>
          </c:tx>
          <c:spPr>
            <a:solidFill>
              <a:schemeClr val="accent1"/>
            </a:solidFill>
            <a:ln>
              <a:noFill/>
            </a:ln>
            <a:effectLst/>
            <a:sp3d/>
          </c:spPr>
          <c:invertIfNegative val="0"/>
          <c:cat>
            <c:strRef>
              <c:f>'10. SVDS'!$A$16:$A$21</c:f>
              <c:strCache>
                <c:ptCount val="6"/>
                <c:pt idx="0">
                  <c:v>Dic.2020</c:v>
                </c:pt>
                <c:pt idx="1">
                  <c:v>Dic.2021</c:v>
                </c:pt>
                <c:pt idx="2">
                  <c:v>Dic. 2022</c:v>
                </c:pt>
                <c:pt idx="3">
                  <c:v>Dic. 2023</c:v>
                </c:pt>
                <c:pt idx="4">
                  <c:v>Dic. 2024</c:v>
                </c:pt>
                <c:pt idx="5">
                  <c:v>Oct. 2025</c:v>
                </c:pt>
              </c:strCache>
              <c:extLst/>
            </c:strRef>
          </c:cat>
          <c:val>
            <c:numRef>
              <c:f>'10. SVDS'!$D$16:$D$21</c:f>
              <c:numCache>
                <c:formatCode>#,##0_);[Red]\(#,##0\)</c:formatCode>
                <c:ptCount val="6"/>
                <c:pt idx="0">
                  <c:v>617</c:v>
                </c:pt>
                <c:pt idx="1">
                  <c:v>1256</c:v>
                </c:pt>
                <c:pt idx="2">
                  <c:v>1539</c:v>
                </c:pt>
                <c:pt idx="3">
                  <c:v>1063</c:v>
                </c:pt>
                <c:pt idx="4">
                  <c:v>-225</c:v>
                </c:pt>
                <c:pt idx="5">
                  <c:v>2358</c:v>
                </c:pt>
              </c:numCache>
              <c:extLst/>
            </c:numRef>
          </c:val>
          <c:extLst>
            <c:ext xmlns:c16="http://schemas.microsoft.com/office/drawing/2014/chart" uri="{C3380CC4-5D6E-409C-BE32-E72D297353CC}">
              <c16:uniqueId val="{00000000-BA3E-4CD4-8144-37D760A08815}"/>
            </c:ext>
          </c:extLst>
        </c:ser>
        <c:ser>
          <c:idx val="5"/>
          <c:order val="4"/>
          <c:tx>
            <c:strRef>
              <c:f>'10. SVDS'!$E$5</c:f>
              <c:strCache>
                <c:ptCount val="1"/>
                <c:pt idx="0">
                  <c:v>Popular</c:v>
                </c:pt>
              </c:strCache>
            </c:strRef>
          </c:tx>
          <c:spPr>
            <a:solidFill>
              <a:schemeClr val="accent5">
                <a:lumMod val="60000"/>
              </a:schemeClr>
            </a:solidFill>
            <a:ln>
              <a:noFill/>
            </a:ln>
            <a:effectLst/>
            <a:sp3d/>
          </c:spPr>
          <c:invertIfNegative val="0"/>
          <c:cat>
            <c:strRef>
              <c:f>'10. SVDS'!$A$16:$A$21</c:f>
              <c:strCache>
                <c:ptCount val="6"/>
                <c:pt idx="0">
                  <c:v>Dic.2020</c:v>
                </c:pt>
                <c:pt idx="1">
                  <c:v>Dic.2021</c:v>
                </c:pt>
                <c:pt idx="2">
                  <c:v>Dic. 2022</c:v>
                </c:pt>
                <c:pt idx="3">
                  <c:v>Dic. 2023</c:v>
                </c:pt>
                <c:pt idx="4">
                  <c:v>Dic. 2024</c:v>
                </c:pt>
                <c:pt idx="5">
                  <c:v>Oct. 2025</c:v>
                </c:pt>
              </c:strCache>
              <c:extLst/>
            </c:strRef>
          </c:cat>
          <c:val>
            <c:numRef>
              <c:f>'10. SVDS'!$E$16:$E$21</c:f>
              <c:numCache>
                <c:formatCode>#,##0_);[Red]\(#,##0\)</c:formatCode>
                <c:ptCount val="6"/>
                <c:pt idx="0">
                  <c:v>-2569</c:v>
                </c:pt>
                <c:pt idx="1">
                  <c:v>-3592</c:v>
                </c:pt>
                <c:pt idx="2">
                  <c:v>-10418</c:v>
                </c:pt>
                <c:pt idx="3">
                  <c:v>-5510</c:v>
                </c:pt>
                <c:pt idx="4">
                  <c:v>-13730</c:v>
                </c:pt>
                <c:pt idx="5">
                  <c:v>-14515</c:v>
                </c:pt>
              </c:numCache>
              <c:extLst/>
            </c:numRef>
          </c:val>
          <c:extLst>
            <c:ext xmlns:c16="http://schemas.microsoft.com/office/drawing/2014/chart" uri="{C3380CC4-5D6E-409C-BE32-E72D297353CC}">
              <c16:uniqueId val="{00000005-BA3E-4CD4-8144-37D760A08815}"/>
            </c:ext>
          </c:extLst>
        </c:ser>
        <c:ser>
          <c:idx val="8"/>
          <c:order val="6"/>
          <c:tx>
            <c:strRef>
              <c:f>'10. SVDS'!$F$5</c:f>
              <c:strCache>
                <c:ptCount val="1"/>
                <c:pt idx="0">
                  <c:v>Reservas</c:v>
                </c:pt>
              </c:strCache>
            </c:strRef>
          </c:tx>
          <c:spPr>
            <a:solidFill>
              <a:srgbClr val="00539B"/>
            </a:solidFill>
            <a:ln>
              <a:noFill/>
            </a:ln>
            <a:effectLst/>
            <a:sp3d/>
          </c:spPr>
          <c:invertIfNegative val="0"/>
          <c:dLbls>
            <c:dLbl>
              <c:idx val="5"/>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918-42C3-A732-CAF72DC9C28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Oct. 2025</c:v>
                </c:pt>
              </c:strCache>
              <c:extLst/>
            </c:strRef>
          </c:cat>
          <c:val>
            <c:numRef>
              <c:f>'10. SVDS'!$F$16:$F$21</c:f>
              <c:numCache>
                <c:formatCode>#,##0_);[Red]\(#,##0\)</c:formatCode>
                <c:ptCount val="6"/>
                <c:pt idx="0">
                  <c:v>2844</c:v>
                </c:pt>
                <c:pt idx="1">
                  <c:v>2885</c:v>
                </c:pt>
                <c:pt idx="2">
                  <c:v>-2220</c:v>
                </c:pt>
                <c:pt idx="3">
                  <c:v>4408</c:v>
                </c:pt>
                <c:pt idx="4">
                  <c:v>10406</c:v>
                </c:pt>
                <c:pt idx="5">
                  <c:v>10875</c:v>
                </c:pt>
              </c:numCache>
              <c:extLst/>
            </c:numRef>
          </c:val>
          <c:extLst>
            <c:ext xmlns:c16="http://schemas.microsoft.com/office/drawing/2014/chart" uri="{C3380CC4-5D6E-409C-BE32-E72D297353CC}">
              <c16:uniqueId val="{00000008-BA3E-4CD4-8144-37D760A08815}"/>
            </c:ext>
          </c:extLst>
        </c:ser>
        <c:ser>
          <c:idx val="9"/>
          <c:order val="7"/>
          <c:tx>
            <c:strRef>
              <c:f>'10. SVDS'!$G$5</c:f>
              <c:strCache>
                <c:ptCount val="1"/>
                <c:pt idx="0">
                  <c:v>Romana</c:v>
                </c:pt>
              </c:strCache>
            </c:strRef>
          </c:tx>
          <c:spPr>
            <a:solidFill>
              <a:schemeClr val="accent1">
                <a:lumMod val="80000"/>
              </a:schemeClr>
            </a:solidFill>
            <a:ln>
              <a:noFill/>
            </a:ln>
            <a:effectLst/>
            <a:sp3d/>
          </c:spPr>
          <c:invertIfNegative val="0"/>
          <c:cat>
            <c:strRef>
              <c:f>'10. SVDS'!$A$16:$A$21</c:f>
              <c:strCache>
                <c:ptCount val="6"/>
                <c:pt idx="0">
                  <c:v>Dic.2020</c:v>
                </c:pt>
                <c:pt idx="1">
                  <c:v>Dic.2021</c:v>
                </c:pt>
                <c:pt idx="2">
                  <c:v>Dic. 2022</c:v>
                </c:pt>
                <c:pt idx="3">
                  <c:v>Dic. 2023</c:v>
                </c:pt>
                <c:pt idx="4">
                  <c:v>Dic. 2024</c:v>
                </c:pt>
                <c:pt idx="5">
                  <c:v>Oct. 2025</c:v>
                </c:pt>
              </c:strCache>
              <c:extLst/>
            </c:strRef>
          </c:cat>
          <c:val>
            <c:numRef>
              <c:f>'10. SVDS'!$G$16:$G$21</c:f>
              <c:numCache>
                <c:formatCode>#,##0_);[Red]\(#,##0\)</c:formatCode>
                <c:ptCount val="6"/>
                <c:pt idx="0">
                  <c:v>13</c:v>
                </c:pt>
                <c:pt idx="1">
                  <c:v>436</c:v>
                </c:pt>
                <c:pt idx="2">
                  <c:v>128</c:v>
                </c:pt>
                <c:pt idx="3">
                  <c:v>58</c:v>
                </c:pt>
                <c:pt idx="4">
                  <c:v>48</c:v>
                </c:pt>
                <c:pt idx="5">
                  <c:v>-63</c:v>
                </c:pt>
              </c:numCache>
              <c:extLst/>
            </c:numRef>
          </c:val>
          <c:extLst>
            <c:ext xmlns:c16="http://schemas.microsoft.com/office/drawing/2014/chart" uri="{C3380CC4-5D6E-409C-BE32-E72D297353CC}">
              <c16:uniqueId val="{00000009-BA3E-4CD4-8144-37D760A08815}"/>
            </c:ext>
          </c:extLst>
        </c:ser>
        <c:ser>
          <c:idx val="10"/>
          <c:order val="8"/>
          <c:tx>
            <c:strRef>
              <c:f>'10. SVDS'!$H$5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Oct. 2025</c:v>
                </c:pt>
              </c:strCache>
              <c:extLst/>
            </c:strRef>
          </c:cat>
          <c:val>
            <c:numRef>
              <c:f>'10. SVDS'!$H$16:$H$21</c:f>
              <c:numCache>
                <c:formatCode>#,##0_);[Red]\(#,##0\)</c:formatCode>
                <c:ptCount val="6"/>
                <c:pt idx="0">
                  <c:v>-3431</c:v>
                </c:pt>
                <c:pt idx="1">
                  <c:v>-2145</c:v>
                </c:pt>
                <c:pt idx="2">
                  <c:v>-5574</c:v>
                </c:pt>
                <c:pt idx="3">
                  <c:v>-4855</c:v>
                </c:pt>
                <c:pt idx="4">
                  <c:v>-3633</c:v>
                </c:pt>
                <c:pt idx="5">
                  <c:v>45</c:v>
                </c:pt>
              </c:numCache>
              <c:extLst/>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'10. SVDS'!$A$16:$A$21</c15:sqref>
                        </c15:formulaRef>
                      </c:ext>
                    </c:extLst>
                    <c:strCache>
                      <c:ptCount val="6"/>
                      <c:pt idx="0">
                        <c:v>Dic.2020</c:v>
                      </c:pt>
                      <c:pt idx="1">
                        <c:v>Dic.2021</c:v>
                      </c:pt>
                      <c:pt idx="2">
                        <c:v>Dic. 2022</c:v>
                      </c:pt>
                      <c:pt idx="3">
                        <c:v>Dic. 2023</c:v>
                      </c:pt>
                      <c:pt idx="4">
                        <c:v>Dic. 2024</c:v>
                      </c:pt>
                      <c:pt idx="5">
                        <c:v>Oct. 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Oct. 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Oct. 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'10. SVDS'!$A$16:$A$21</c15:sqref>
                        </c15:formulaRef>
                      </c:ext>
                    </c:extLst>
                    <c:strCache>
                      <c:ptCount val="6"/>
                      <c:pt idx="0">
                        <c:v>Dic.2020</c:v>
                      </c:pt>
                      <c:pt idx="1">
                        <c:v>Dic.2021</c:v>
                      </c:pt>
                      <c:pt idx="2">
                        <c:v>Dic. 2022</c:v>
                      </c:pt>
                      <c:pt idx="3">
                        <c:v>Dic. 2023</c:v>
                      </c:pt>
                      <c:pt idx="4">
                        <c:v>Dic. 2024</c:v>
                      </c:pt>
                      <c:pt idx="5">
                        <c:v>Oct. 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'10. SVDS'!$J$5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'10. SVDS'!$A$16:$A$21</c:f>
              <c:strCache>
                <c:ptCount val="6"/>
                <c:pt idx="0">
                  <c:v>Dic.2020</c:v>
                </c:pt>
                <c:pt idx="1">
                  <c:v>Dic.2021</c:v>
                </c:pt>
                <c:pt idx="2">
                  <c:v>Dic. 2022</c:v>
                </c:pt>
                <c:pt idx="3">
                  <c:v>Dic. 2023</c:v>
                </c:pt>
                <c:pt idx="4">
                  <c:v>Dic. 2024</c:v>
                </c:pt>
                <c:pt idx="5">
                  <c:v>Oct. 2025</c:v>
                </c:pt>
              </c:strCache>
              <c:extLst/>
            </c:strRef>
          </c:cat>
          <c:val>
            <c:numRef>
              <c:f>'10. SVDS'!$J$16:$J$21</c:f>
              <c:numCache>
                <c:formatCode>#,##0_);[Red]\(#,##0\)</c:formatCode>
                <c:ptCount val="6"/>
                <c:pt idx="0">
                  <c:v>423</c:v>
                </c:pt>
                <c:pt idx="1">
                  <c:v>888</c:v>
                </c:pt>
                <c:pt idx="2">
                  <c:v>1066</c:v>
                </c:pt>
                <c:pt idx="3">
                  <c:v>795</c:v>
                </c:pt>
                <c:pt idx="4">
                  <c:v>2436</c:v>
                </c:pt>
                <c:pt idx="5">
                  <c:v>1369</c:v>
                </c:pt>
              </c:numCache>
              <c:extLst/>
            </c:numRef>
          </c:val>
          <c:extLst>
            <c:ext xmlns:c16="http://schemas.microsoft.com/office/drawing/2014/chart" uri="{C3380CC4-5D6E-409C-BE32-E72D297353CC}">
              <c16:uniqueId val="{00000000-9199-443D-BC57-D1B521E51D77}"/>
            </c:ext>
          </c:extLst>
        </c:ser>
        <c:ser>
          <c:idx val="1"/>
          <c:order val="1"/>
          <c:tx>
            <c:strRef>
              <c:f>'10. SVDS'!$K$5</c:f>
              <c:strCache>
                <c:ptCount val="1"/>
                <c:pt idx="0">
                  <c:v>Plan  Sustitutivo del Banco Central</c:v>
                </c:pt>
              </c:strCache>
            </c:strRef>
          </c:tx>
          <c:spPr>
            <a:solidFill>
              <a:schemeClr val="accent3"/>
            </a:solidFill>
            <a:ln>
              <a:noFill/>
            </a:ln>
            <a:effectLst/>
            <a:sp3d/>
          </c:spPr>
          <c:invertIfNegative val="0"/>
          <c:cat>
            <c:strRef>
              <c:f>'10. SVDS'!$A$16:$A$21</c:f>
              <c:strCache>
                <c:ptCount val="6"/>
                <c:pt idx="0">
                  <c:v>Dic.2020</c:v>
                </c:pt>
                <c:pt idx="1">
                  <c:v>Dic.2021</c:v>
                </c:pt>
                <c:pt idx="2">
                  <c:v>Dic. 2022</c:v>
                </c:pt>
                <c:pt idx="3">
                  <c:v>Dic. 2023</c:v>
                </c:pt>
                <c:pt idx="4">
                  <c:v>Dic. 2024</c:v>
                </c:pt>
                <c:pt idx="5">
                  <c:v>Oct. 2025</c:v>
                </c:pt>
              </c:strCache>
              <c:extLst/>
            </c:strRef>
          </c:cat>
          <c:val>
            <c:numRef>
              <c:f>'10. SVDS'!$K$16:$K$21</c:f>
              <c:numCache>
                <c:formatCode>#,##0_);[Red]\(#,##0\)</c:formatCode>
                <c:ptCount val="6"/>
                <c:pt idx="0">
                  <c:v>-15</c:v>
                </c:pt>
                <c:pt idx="1">
                  <c:v>-4</c:v>
                </c:pt>
                <c:pt idx="2">
                  <c:v>-5</c:v>
                </c:pt>
                <c:pt idx="3">
                  <c:v>-10</c:v>
                </c:pt>
                <c:pt idx="4">
                  <c:v>-1</c:v>
                </c:pt>
                <c:pt idx="5">
                  <c:v>0</c:v>
                </c:pt>
              </c:numCache>
              <c:extLst/>
            </c:numRef>
          </c:val>
          <c:extLst>
            <c:ext xmlns:c16="http://schemas.microsoft.com/office/drawing/2014/chart" uri="{C3380CC4-5D6E-409C-BE32-E72D297353CC}">
              <c16:uniqueId val="{00000001-9199-443D-BC57-D1B521E51D77}"/>
            </c:ext>
          </c:extLst>
        </c:ser>
        <c:ser>
          <c:idx val="2"/>
          <c:order val="2"/>
          <c:tx>
            <c:strRef>
              <c:f>'10. SVDS'!$L$5</c:f>
              <c:strCache>
                <c:ptCount val="1"/>
                <c:pt idx="0">
                  <c:v>Plan  Sustitutivo del Banco de Reservas</c:v>
                </c:pt>
              </c:strCache>
            </c:strRef>
          </c:tx>
          <c:spPr>
            <a:solidFill>
              <a:schemeClr val="accent5"/>
            </a:solidFill>
            <a:ln>
              <a:noFill/>
            </a:ln>
            <a:effectLst/>
            <a:sp3d/>
          </c:spPr>
          <c:invertIfNegative val="0"/>
          <c:cat>
            <c:strRef>
              <c:f>'10. SVDS'!$A$16:$A$21</c:f>
              <c:strCache>
                <c:ptCount val="6"/>
                <c:pt idx="0">
                  <c:v>Dic.2020</c:v>
                </c:pt>
                <c:pt idx="1">
                  <c:v>Dic.2021</c:v>
                </c:pt>
                <c:pt idx="2">
                  <c:v>Dic. 2022</c:v>
                </c:pt>
                <c:pt idx="3">
                  <c:v>Dic. 2023</c:v>
                </c:pt>
                <c:pt idx="4">
                  <c:v>Dic. 2024</c:v>
                </c:pt>
                <c:pt idx="5">
                  <c:v>Oct. 2025</c:v>
                </c:pt>
              </c:strCache>
              <c:extLst/>
            </c:strRef>
          </c:cat>
          <c:val>
            <c:numRef>
              <c:f>'10. SVDS'!$L$16:$L$21</c:f>
              <c:numCache>
                <c:formatCode>#,##0_);[Red]\(#,##0\)</c:formatCode>
                <c:ptCount val="6"/>
                <c:pt idx="0">
                  <c:v>-5</c:v>
                </c:pt>
                <c:pt idx="1">
                  <c:v>-23</c:v>
                </c:pt>
                <c:pt idx="2">
                  <c:v>-15</c:v>
                </c:pt>
                <c:pt idx="3">
                  <c:v>-7</c:v>
                </c:pt>
                <c:pt idx="4">
                  <c:v>-8</c:v>
                </c:pt>
                <c:pt idx="5">
                  <c:v>-12</c:v>
                </c:pt>
              </c:numCache>
              <c:extLst/>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'10. SVDS'!$A$16:$A$21</c15:sqref>
                        </c15:formulaRef>
                      </c:ext>
                    </c:extLst>
                    <c:strCache>
                      <c:ptCount val="6"/>
                      <c:pt idx="0">
                        <c:v>Dic.2020</c:v>
                      </c:pt>
                      <c:pt idx="1">
                        <c:v>Dic.2021</c:v>
                      </c:pt>
                      <c:pt idx="2">
                        <c:v>Dic. 2022</c:v>
                      </c:pt>
                      <c:pt idx="3">
                        <c:v>Dic. 2023</c:v>
                      </c:pt>
                      <c:pt idx="4">
                        <c:v>Dic. 2024</c:v>
                      </c:pt>
                      <c:pt idx="5">
                        <c:v>Oct. 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0.19809934967626835"/>
          <c:y val="6.9628480944033844E-2"/>
          <c:w val="0.71370083416211016"/>
          <c:h val="0.1202417968538229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'2. Ingr y egr SDSS'!$G$7</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Ingr y egr SDSS'!$A$8:$A$18</c:f>
              <c:strCache>
                <c:ptCount val="11"/>
                <c:pt idx="0">
                  <c:v>2015</c:v>
                </c:pt>
                <c:pt idx="1">
                  <c:v>2016</c:v>
                </c:pt>
                <c:pt idx="2">
                  <c:v>2017</c:v>
                </c:pt>
                <c:pt idx="3">
                  <c:v>2018</c:v>
                </c:pt>
                <c:pt idx="4">
                  <c:v>2019</c:v>
                </c:pt>
                <c:pt idx="5">
                  <c:v>2020</c:v>
                </c:pt>
                <c:pt idx="6">
                  <c:v>2021</c:v>
                </c:pt>
                <c:pt idx="7">
                  <c:v>2022</c:v>
                </c:pt>
                <c:pt idx="8">
                  <c:v>2023</c:v>
                </c:pt>
                <c:pt idx="9">
                  <c:v>2024</c:v>
                </c:pt>
                <c:pt idx="10">
                  <c:v>Oct. 2025</c:v>
                </c:pt>
              </c:strCache>
            </c:strRef>
          </c:cat>
          <c:val>
            <c:numRef>
              <c:f>'2. Ingr y egr SDSS'!$G$8:$G$18</c:f>
              <c:numCache>
                <c:formatCode>#,##0.00_);[Red]\(#,##0.00\)</c:formatCode>
                <c:ptCount val="11"/>
                <c:pt idx="0">
                  <c:v>86853716425.589996</c:v>
                </c:pt>
                <c:pt idx="1">
                  <c:v>98602561905.380005</c:v>
                </c:pt>
                <c:pt idx="2">
                  <c:v>109759963114.26001</c:v>
                </c:pt>
                <c:pt idx="3">
                  <c:v>123691167114.38</c:v>
                </c:pt>
                <c:pt idx="4">
                  <c:v>134814198885.08</c:v>
                </c:pt>
                <c:pt idx="5">
                  <c:v>133906000898.10001</c:v>
                </c:pt>
                <c:pt idx="6">
                  <c:v>158820413847.86002</c:v>
                </c:pt>
                <c:pt idx="7">
                  <c:v>187825819024.51001</c:v>
                </c:pt>
                <c:pt idx="8">
                  <c:v>211193848651.22995</c:v>
                </c:pt>
                <c:pt idx="9">
                  <c:v>233406665398.50003</c:v>
                </c:pt>
                <c:pt idx="10">
                  <c:v>216462050674.34</c:v>
                </c:pt>
              </c:numCache>
            </c:numRef>
          </c:val>
          <c:extLst>
            <c:ext xmlns:c16="http://schemas.microsoft.com/office/drawing/2014/chart" uri="{C3380CC4-5D6E-409C-BE32-E72D297353CC}">
              <c16:uniqueId val="{00000000-035C-4E02-8C81-955B2A4F6364}"/>
            </c:ext>
          </c:extLst>
        </c:ser>
        <c:ser>
          <c:idx val="1"/>
          <c:order val="1"/>
          <c:tx>
            <c:strRef>
              <c:f>'2. Ingr y egr SDSS'!$K$7</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Ingr y egr SDSS'!$A$8:$A$18</c:f>
              <c:strCache>
                <c:ptCount val="11"/>
                <c:pt idx="0">
                  <c:v>2015</c:v>
                </c:pt>
                <c:pt idx="1">
                  <c:v>2016</c:v>
                </c:pt>
                <c:pt idx="2">
                  <c:v>2017</c:v>
                </c:pt>
                <c:pt idx="3">
                  <c:v>2018</c:v>
                </c:pt>
                <c:pt idx="4">
                  <c:v>2019</c:v>
                </c:pt>
                <c:pt idx="5">
                  <c:v>2020</c:v>
                </c:pt>
                <c:pt idx="6">
                  <c:v>2021</c:v>
                </c:pt>
                <c:pt idx="7">
                  <c:v>2022</c:v>
                </c:pt>
                <c:pt idx="8">
                  <c:v>2023</c:v>
                </c:pt>
                <c:pt idx="9">
                  <c:v>2024</c:v>
                </c:pt>
                <c:pt idx="10">
                  <c:v>Oct. 2025</c:v>
                </c:pt>
              </c:strCache>
            </c:strRef>
          </c:cat>
          <c:val>
            <c:numRef>
              <c:f>'2. Ingr y egr SDSS'!$K$8:$K$18</c:f>
              <c:numCache>
                <c:formatCode>#,##0.00_);[Red]\(#,##0.00\)</c:formatCode>
                <c:ptCount val="11"/>
                <c:pt idx="0">
                  <c:v>85765652637.12001</c:v>
                </c:pt>
                <c:pt idx="1">
                  <c:v>97587315108.51001</c:v>
                </c:pt>
                <c:pt idx="2">
                  <c:v>108389199185.39999</c:v>
                </c:pt>
                <c:pt idx="3">
                  <c:v>123371232676.84001</c:v>
                </c:pt>
                <c:pt idx="4">
                  <c:v>133999996223.83</c:v>
                </c:pt>
                <c:pt idx="5">
                  <c:v>140667569948.54999</c:v>
                </c:pt>
                <c:pt idx="6">
                  <c:v>157879609882.22</c:v>
                </c:pt>
                <c:pt idx="7">
                  <c:v>189443273337.16998</c:v>
                </c:pt>
                <c:pt idx="8">
                  <c:v>212630417622.04001</c:v>
                </c:pt>
                <c:pt idx="9">
                  <c:v>232838793888.10999</c:v>
                </c:pt>
                <c:pt idx="10">
                  <c:v>207433646465.99002</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8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Recaudo del Régimen Contributivo del SDSS por Sector Económico</a:t>
            </a:r>
          </a:p>
        </c:rich>
      </c:tx>
      <c:layout>
        <c:manualLayout>
          <c:xMode val="edge"/>
          <c:yMode val="edge"/>
          <c:x val="0.27529260827046431"/>
          <c:y val="2.8797696184305256E-2"/>
        </c:manualLayout>
      </c:layout>
      <c:overlay val="0"/>
      <c:spPr>
        <a:noFill/>
        <a:ln>
          <a:noFill/>
        </a:ln>
        <a:effectLst/>
      </c:spPr>
      <c:txPr>
        <a:bodyPr rot="0" spcFirstLastPara="1" vertOverflow="ellipsis" vert="horz" wrap="square" anchor="ctr" anchorCtr="1"/>
        <a:lstStyle/>
        <a:p>
          <a:pPr>
            <a:defRPr sz="12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0349984435317199E-2"/>
          <c:y val="0.35108086387218396"/>
          <c:w val="0.9530658734679559"/>
          <c:h val="0.45717592566264342"/>
        </c:manualLayout>
      </c:layout>
      <c:barChart>
        <c:barDir val="col"/>
        <c:grouping val="clustered"/>
        <c:varyColors val="0"/>
        <c:ser>
          <c:idx val="0"/>
          <c:order val="0"/>
          <c:tx>
            <c:strRef>
              <c:f>'3. Recaudo x sector'!$B$6</c:f>
              <c:strCache>
                <c:ptCount val="1"/>
                <c:pt idx="0">
                  <c:v>Sector  Público</c:v>
                </c:pt>
              </c:strCache>
            </c:strRef>
          </c:tx>
          <c:spPr>
            <a:solidFill>
              <a:schemeClr val="accent1"/>
            </a:solidFill>
            <a:ln>
              <a:noFill/>
            </a:ln>
            <a:effectLst/>
          </c:spPr>
          <c:invertIfNegative val="0"/>
          <c:dLbls>
            <c:numFmt formatCode="#,##0.00" sourceLinked="0"/>
            <c:spPr>
              <a:noFill/>
              <a:ln>
                <a:noFill/>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Recaudo x sector'!$A$7:$A$17</c:f>
              <c:strCache>
                <c:ptCount val="11"/>
                <c:pt idx="0">
                  <c:v>2015</c:v>
                </c:pt>
                <c:pt idx="1">
                  <c:v>2016</c:v>
                </c:pt>
                <c:pt idx="2">
                  <c:v>2017</c:v>
                </c:pt>
                <c:pt idx="3">
                  <c:v>2018</c:v>
                </c:pt>
                <c:pt idx="4">
                  <c:v>2019</c:v>
                </c:pt>
                <c:pt idx="5">
                  <c:v>2020</c:v>
                </c:pt>
                <c:pt idx="6">
                  <c:v>2021</c:v>
                </c:pt>
                <c:pt idx="7">
                  <c:v>2022</c:v>
                </c:pt>
                <c:pt idx="8">
                  <c:v>2023</c:v>
                </c:pt>
                <c:pt idx="9">
                  <c:v>2024</c:v>
                </c:pt>
                <c:pt idx="10">
                  <c:v>Oct. 2025</c:v>
                </c:pt>
              </c:strCache>
            </c:strRef>
          </c:cat>
          <c:val>
            <c:numRef>
              <c:f>'3. Recaudo x sector'!$B$7:$B$17</c:f>
              <c:numCache>
                <c:formatCode>_(* #,##0.00_);_(* \(#,##0.00\);_(* "-"??_);_(@_)</c:formatCode>
                <c:ptCount val="11"/>
                <c:pt idx="0">
                  <c:v>29250900435.389999</c:v>
                </c:pt>
                <c:pt idx="1">
                  <c:v>33197918782.480003</c:v>
                </c:pt>
                <c:pt idx="2">
                  <c:v>37563341220.540001</c:v>
                </c:pt>
                <c:pt idx="3">
                  <c:v>42779387567.769997</c:v>
                </c:pt>
                <c:pt idx="4">
                  <c:v>46474324202.029999</c:v>
                </c:pt>
                <c:pt idx="5">
                  <c:v>51494714927.979996</c:v>
                </c:pt>
                <c:pt idx="6">
                  <c:v>53978644084.049988</c:v>
                </c:pt>
                <c:pt idx="7">
                  <c:v>64772307526.060005</c:v>
                </c:pt>
                <c:pt idx="8">
                  <c:v>69507971864.880005</c:v>
                </c:pt>
                <c:pt idx="9">
                  <c:v>75792423848.719986</c:v>
                </c:pt>
                <c:pt idx="10">
                  <c:v>67560572750.550003</c:v>
                </c:pt>
              </c:numCache>
            </c:numRef>
          </c:val>
          <c:extLst>
            <c:ext xmlns:c16="http://schemas.microsoft.com/office/drawing/2014/chart" uri="{C3380CC4-5D6E-409C-BE32-E72D297353CC}">
              <c16:uniqueId val="{00000000-13C0-4622-ACE5-F7FC876064C4}"/>
            </c:ext>
          </c:extLst>
        </c:ser>
        <c:ser>
          <c:idx val="1"/>
          <c:order val="1"/>
          <c:tx>
            <c:strRef>
              <c:f>'3. Recaudo x sector'!$C$6</c:f>
              <c:strCache>
                <c:ptCount val="1"/>
                <c:pt idx="0">
                  <c:v>Sector Privado</c:v>
                </c:pt>
              </c:strCache>
            </c:strRef>
          </c:tx>
          <c:spPr>
            <a:solidFill>
              <a:schemeClr val="accent3"/>
            </a:solidFill>
            <a:ln>
              <a:noFill/>
            </a:ln>
            <a:effectLst/>
          </c:spPr>
          <c:invertIfNegative val="0"/>
          <c:dLbls>
            <c:numFmt formatCode="#,##0.00" sourceLinked="0"/>
            <c:spPr>
              <a:noFill/>
              <a:ln>
                <a:noFill/>
              </a:ln>
              <a:effectLst/>
            </c:spPr>
            <c:txPr>
              <a:bodyPr rot="-54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Recaudo x sector'!$A$7:$A$17</c:f>
              <c:strCache>
                <c:ptCount val="11"/>
                <c:pt idx="0">
                  <c:v>2015</c:v>
                </c:pt>
                <c:pt idx="1">
                  <c:v>2016</c:v>
                </c:pt>
                <c:pt idx="2">
                  <c:v>2017</c:v>
                </c:pt>
                <c:pt idx="3">
                  <c:v>2018</c:v>
                </c:pt>
                <c:pt idx="4">
                  <c:v>2019</c:v>
                </c:pt>
                <c:pt idx="5">
                  <c:v>2020</c:v>
                </c:pt>
                <c:pt idx="6">
                  <c:v>2021</c:v>
                </c:pt>
                <c:pt idx="7">
                  <c:v>2022</c:v>
                </c:pt>
                <c:pt idx="8">
                  <c:v>2023</c:v>
                </c:pt>
                <c:pt idx="9">
                  <c:v>2024</c:v>
                </c:pt>
                <c:pt idx="10">
                  <c:v>Oct. 2025</c:v>
                </c:pt>
              </c:strCache>
            </c:strRef>
          </c:cat>
          <c:val>
            <c:numRef>
              <c:f>'3. Recaudo x sector'!$C$7:$C$17</c:f>
              <c:numCache>
                <c:formatCode>_(* #,##0.00_);_(* \(#,##0.00\);_(* "-"??_);_(@_)</c:formatCode>
                <c:ptCount val="11"/>
                <c:pt idx="0">
                  <c:v>49801471613.939987</c:v>
                </c:pt>
                <c:pt idx="1">
                  <c:v>55851245438.969994</c:v>
                </c:pt>
                <c:pt idx="2">
                  <c:v>62094410132.149994</c:v>
                </c:pt>
                <c:pt idx="3">
                  <c:v>70074621814.729996</c:v>
                </c:pt>
                <c:pt idx="4">
                  <c:v>76436493567.029984</c:v>
                </c:pt>
                <c:pt idx="5">
                  <c:v>69903275637.529999</c:v>
                </c:pt>
                <c:pt idx="6">
                  <c:v>85663651015.01001</c:v>
                </c:pt>
                <c:pt idx="7">
                  <c:v>103754040948.02998</c:v>
                </c:pt>
                <c:pt idx="8">
                  <c:v>119949915484.78999</c:v>
                </c:pt>
                <c:pt idx="9">
                  <c:v>135778582924.50003</c:v>
                </c:pt>
                <c:pt idx="10">
                  <c:v>123736888465.84</c:v>
                </c:pt>
              </c:numCache>
            </c:numRef>
          </c:val>
          <c:extLst>
            <c:ext xmlns:c16="http://schemas.microsoft.com/office/drawing/2014/chart" uri="{C3380CC4-5D6E-409C-BE32-E72D297353CC}">
              <c16:uniqueId val="{00000001-13C0-4622-ACE5-F7FC876064C4}"/>
            </c:ext>
          </c:extLst>
        </c:ser>
        <c:ser>
          <c:idx val="2"/>
          <c:order val="2"/>
          <c:tx>
            <c:strRef>
              <c:f>'3. Recaudo x sector'!$D$6</c:f>
              <c:strCache>
                <c:ptCount val="1"/>
                <c:pt idx="0">
                  <c:v>PE_Aportes Extraordinario Persona</c:v>
                </c:pt>
              </c:strCache>
            </c:strRef>
          </c:tx>
          <c:spPr>
            <a:solidFill>
              <a:schemeClr val="accent5"/>
            </a:solidFill>
            <a:ln>
              <a:noFill/>
            </a:ln>
            <a:effectLst/>
          </c:spPr>
          <c:invertIfNegative val="0"/>
          <c:cat>
            <c:strRef>
              <c:f>'3. Recaudo x sector'!$A$7:$A$17</c:f>
              <c:strCache>
                <c:ptCount val="11"/>
                <c:pt idx="0">
                  <c:v>2015</c:v>
                </c:pt>
                <c:pt idx="1">
                  <c:v>2016</c:v>
                </c:pt>
                <c:pt idx="2">
                  <c:v>2017</c:v>
                </c:pt>
                <c:pt idx="3">
                  <c:v>2018</c:v>
                </c:pt>
                <c:pt idx="4">
                  <c:v>2019</c:v>
                </c:pt>
                <c:pt idx="5">
                  <c:v>2020</c:v>
                </c:pt>
                <c:pt idx="6">
                  <c:v>2021</c:v>
                </c:pt>
                <c:pt idx="7">
                  <c:v>2022</c:v>
                </c:pt>
                <c:pt idx="8">
                  <c:v>2023</c:v>
                </c:pt>
                <c:pt idx="9">
                  <c:v>2024</c:v>
                </c:pt>
                <c:pt idx="10">
                  <c:v>Oct. 2025</c:v>
                </c:pt>
              </c:strCache>
            </c:strRef>
          </c:cat>
          <c:val>
            <c:numRef>
              <c:f>'3. Recaudo x sector'!$D$7:$D$17</c:f>
              <c:numCache>
                <c:formatCode>_(* #,##0.00_);_(* \(#,##0.00\);_(* "-"??_);_(@_)</c:formatCode>
                <c:ptCount val="11"/>
                <c:pt idx="0">
                  <c:v>0</c:v>
                </c:pt>
                <c:pt idx="2">
                  <c:v>0</c:v>
                </c:pt>
                <c:pt idx="3">
                  <c:v>0</c:v>
                </c:pt>
                <c:pt idx="4">
                  <c:v>0</c:v>
                </c:pt>
                <c:pt idx="5">
                  <c:v>0</c:v>
                </c:pt>
                <c:pt idx="6">
                  <c:v>233614.27</c:v>
                </c:pt>
                <c:pt idx="7">
                  <c:v>7225756.8099999996</c:v>
                </c:pt>
                <c:pt idx="8">
                  <c:v>19354551.170000002</c:v>
                </c:pt>
                <c:pt idx="9">
                  <c:v>47570958.620000005</c:v>
                </c:pt>
                <c:pt idx="10">
                  <c:v>85494665.879999995</c:v>
                </c:pt>
              </c:numCache>
            </c:numRef>
          </c:val>
          <c:extLst>
            <c:ext xmlns:c16="http://schemas.microsoft.com/office/drawing/2014/chart" uri="{C3380CC4-5D6E-409C-BE32-E72D297353CC}">
              <c16:uniqueId val="{00000002-13C0-4622-ACE5-F7FC876064C4}"/>
            </c:ext>
          </c:extLst>
        </c:ser>
        <c:dLbls>
          <c:showLegendKey val="0"/>
          <c:showVal val="0"/>
          <c:showCatName val="0"/>
          <c:showSerName val="0"/>
          <c:showPercent val="0"/>
          <c:showBubbleSize val="0"/>
        </c:dLbls>
        <c:gapWidth val="44"/>
        <c:axId val="159155631"/>
        <c:axId val="159166031"/>
      </c:barChart>
      <c:catAx>
        <c:axId val="15915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66031"/>
        <c:crosses val="autoZero"/>
        <c:auto val="1"/>
        <c:lblAlgn val="ctr"/>
        <c:lblOffset val="100"/>
        <c:noMultiLvlLbl val="0"/>
      </c:catAx>
      <c:valAx>
        <c:axId val="159166031"/>
        <c:scaling>
          <c:orientation val="minMax"/>
        </c:scaling>
        <c:delete val="1"/>
        <c:axPos val="l"/>
        <c:numFmt formatCode="_(* #,##0.00_);_(* \(#,##0.00\);_(* &quot;-&quot;??_);_(@_)" sourceLinked="1"/>
        <c:majorTickMark val="none"/>
        <c:minorTickMark val="none"/>
        <c:tickLblPos val="nextTo"/>
        <c:crossAx val="159155631"/>
        <c:crosses val="autoZero"/>
        <c:crossBetween val="between"/>
      </c:valAx>
      <c:spPr>
        <a:noFill/>
        <a:ln>
          <a:noFill/>
        </a:ln>
        <a:effectLst/>
      </c:spPr>
    </c:plotArea>
    <c:legend>
      <c:legendPos val="b"/>
      <c:layout>
        <c:manualLayout>
          <c:xMode val="edge"/>
          <c:yMode val="edge"/>
          <c:x val="0.27767619083515183"/>
          <c:y val="8.0451692998418395E-2"/>
          <c:w val="0.47515141504544806"/>
          <c:h val="5.4590547101342278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1398398918083957"/>
          <c:y val="0.1208320807534785"/>
          <c:w val="0.85548934588304681"/>
          <c:h val="0.80044343625172953"/>
        </c:manualLayout>
      </c:layout>
      <c:barChart>
        <c:barDir val="bar"/>
        <c:grouping val="stacked"/>
        <c:varyColors val="0"/>
        <c:ser>
          <c:idx val="1"/>
          <c:order val="0"/>
          <c:tx>
            <c:strRef>
              <c:f>'4. SFS'!$D$36</c:f>
              <c:strCache>
                <c:ptCount val="1"/>
                <c:pt idx="0">
                  <c:v>Mujeres</c:v>
                </c:pt>
              </c:strCache>
            </c:strRef>
          </c:tx>
          <c:spPr>
            <a:solidFill>
              <a:srgbClr val="FF99FF"/>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SFS'!$D$37:$D$54</c:f>
              <c:numCache>
                <c:formatCode>0;0</c:formatCode>
                <c:ptCount val="18"/>
                <c:pt idx="0">
                  <c:v>-226334</c:v>
                </c:pt>
                <c:pt idx="1">
                  <c:v>-301072</c:v>
                </c:pt>
                <c:pt idx="2">
                  <c:v>-323636</c:v>
                </c:pt>
                <c:pt idx="3">
                  <c:v>-276077</c:v>
                </c:pt>
                <c:pt idx="4">
                  <c:v>-332730</c:v>
                </c:pt>
                <c:pt idx="5">
                  <c:v>-429709</c:v>
                </c:pt>
                <c:pt idx="6">
                  <c:v>-454984</c:v>
                </c:pt>
                <c:pt idx="7">
                  <c:v>-424724</c:v>
                </c:pt>
                <c:pt idx="8">
                  <c:v>-394752</c:v>
                </c:pt>
                <c:pt idx="9">
                  <c:v>-388182</c:v>
                </c:pt>
                <c:pt idx="10">
                  <c:v>-363099</c:v>
                </c:pt>
                <c:pt idx="11">
                  <c:v>-340827</c:v>
                </c:pt>
                <c:pt idx="12">
                  <c:v>-290588</c:v>
                </c:pt>
                <c:pt idx="13">
                  <c:v>-229184</c:v>
                </c:pt>
                <c:pt idx="14">
                  <c:v>-185377</c:v>
                </c:pt>
                <c:pt idx="15">
                  <c:v>-136240</c:v>
                </c:pt>
                <c:pt idx="16">
                  <c:v>-85841</c:v>
                </c:pt>
                <c:pt idx="17">
                  <c:v>-158927</c:v>
                </c:pt>
              </c:numCache>
            </c:numRef>
          </c:val>
          <c:extLst>
            <c:ext xmlns:c16="http://schemas.microsoft.com/office/drawing/2014/chart" uri="{C3380CC4-5D6E-409C-BE32-E72D297353CC}">
              <c16:uniqueId val="{00000012-CB26-4362-BAA1-91A09D655419}"/>
            </c:ext>
          </c:extLst>
        </c:ser>
        <c:ser>
          <c:idx val="0"/>
          <c:order val="1"/>
          <c:tx>
            <c:strRef>
              <c:f>'4. SFS'!$E$36</c:f>
              <c:strCache>
                <c:ptCount val="1"/>
                <c:pt idx="0">
                  <c:v>Hombres</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4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SFS'!$C$37:$C$54</c:f>
              <c:strCache>
                <c:ptCount val="18"/>
                <c:pt idx="0">
                  <c:v> 0-4 </c:v>
                </c:pt>
                <c:pt idx="1">
                  <c:v> 5-9 </c:v>
                </c:pt>
                <c:pt idx="2">
                  <c:v> 10-14 </c:v>
                </c:pt>
                <c:pt idx="3">
                  <c:v> 15-19 </c:v>
                </c:pt>
                <c:pt idx="4">
                  <c:v> 20-24 </c:v>
                </c:pt>
                <c:pt idx="5">
                  <c:v> 25-29 </c:v>
                </c:pt>
                <c:pt idx="6">
                  <c:v> 30-34 </c:v>
                </c:pt>
                <c:pt idx="7">
                  <c:v> 35-39 </c:v>
                </c:pt>
                <c:pt idx="8">
                  <c:v> 40-44 </c:v>
                </c:pt>
                <c:pt idx="9">
                  <c:v> 45-49 </c:v>
                </c:pt>
                <c:pt idx="10">
                  <c:v> 50-54 </c:v>
                </c:pt>
                <c:pt idx="11">
                  <c:v> 55-59 </c:v>
                </c:pt>
                <c:pt idx="12">
                  <c:v> 60-64 </c:v>
                </c:pt>
                <c:pt idx="13">
                  <c:v> 65-69 </c:v>
                </c:pt>
                <c:pt idx="14">
                  <c:v> 70-74 </c:v>
                </c:pt>
                <c:pt idx="15">
                  <c:v> 75-79 </c:v>
                </c:pt>
                <c:pt idx="16">
                  <c:v> 80-84 </c:v>
                </c:pt>
                <c:pt idx="17">
                  <c:v> 85 y más </c:v>
                </c:pt>
              </c:strCache>
            </c:strRef>
          </c:cat>
          <c:val>
            <c:numRef>
              <c:f>'4. SFS'!$E$37:$E$54</c:f>
              <c:numCache>
                <c:formatCode>0;0</c:formatCode>
                <c:ptCount val="18"/>
                <c:pt idx="0">
                  <c:v>236767</c:v>
                </c:pt>
                <c:pt idx="1">
                  <c:v>314038</c:v>
                </c:pt>
                <c:pt idx="2">
                  <c:v>337271</c:v>
                </c:pt>
                <c:pt idx="3">
                  <c:v>273463</c:v>
                </c:pt>
                <c:pt idx="4">
                  <c:v>303222</c:v>
                </c:pt>
                <c:pt idx="5">
                  <c:v>428882</c:v>
                </c:pt>
                <c:pt idx="6">
                  <c:v>456367</c:v>
                </c:pt>
                <c:pt idx="7">
                  <c:v>428459</c:v>
                </c:pt>
                <c:pt idx="8">
                  <c:v>396329</c:v>
                </c:pt>
                <c:pt idx="9">
                  <c:v>389137</c:v>
                </c:pt>
                <c:pt idx="10">
                  <c:v>363288</c:v>
                </c:pt>
                <c:pt idx="11">
                  <c:v>335382</c:v>
                </c:pt>
                <c:pt idx="12">
                  <c:v>279220</c:v>
                </c:pt>
                <c:pt idx="13">
                  <c:v>218128</c:v>
                </c:pt>
                <c:pt idx="14">
                  <c:v>171690</c:v>
                </c:pt>
                <c:pt idx="15">
                  <c:v>122487</c:v>
                </c:pt>
                <c:pt idx="16">
                  <c:v>76912</c:v>
                </c:pt>
                <c:pt idx="17">
                  <c:v>141809</c:v>
                </c:pt>
              </c:numCache>
            </c:numRef>
          </c:val>
          <c:extLst>
            <c:ext xmlns:c16="http://schemas.microsoft.com/office/drawing/2014/chart" uri="{C3380CC4-5D6E-409C-BE32-E72D297353CC}">
              <c16:uniqueId val="{00000025-CB26-4362-BAA1-91A09D655419}"/>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400" b="1" i="0" u="none" strike="noStrike" kern="1200" cap="all" spc="120" normalizeH="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899416"/>
        <c:crosses val="autoZero"/>
        <c:auto val="1"/>
        <c:lblAlgn val="ctr"/>
        <c:lblOffset val="100"/>
        <c:noMultiLvlLbl val="0"/>
      </c:catAx>
      <c:valAx>
        <c:axId val="408899416"/>
        <c:scaling>
          <c:orientation val="minMax"/>
        </c:scaling>
        <c:delete val="1"/>
        <c:axPos val="b"/>
        <c:numFmt formatCode="0;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936527164873619"/>
          <c:y val="3.177710054194189E-2"/>
          <c:w val="0.32836952746993459"/>
          <c:h val="4.1215280059942426E-2"/>
        </c:manualLayout>
      </c:layout>
      <c:overlay val="0"/>
      <c:spPr>
        <a:noFill/>
        <a:ln>
          <a:noFill/>
        </a:ln>
        <a:effectLst/>
      </c:spPr>
      <c:txPr>
        <a:bodyPr rot="0" spcFirstLastPara="1" vertOverflow="ellipsis" vert="horz" wrap="square" anchor="ctr" anchorCtr="1"/>
        <a:lstStyle/>
        <a:p>
          <a:pPr>
            <a:defRPr sz="4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lt1"/>
    </a:solidFill>
    <a:ln w="9525" cap="flat" cmpd="sng" algn="ctr">
      <a:noFill/>
      <a:round/>
    </a:ln>
    <a:effectLst/>
  </c:spPr>
  <c:txPr>
    <a:bodyPr/>
    <a:lstStyle/>
    <a:p>
      <a:pPr>
        <a:defRPr sz="4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400" b="1"/>
              <a:t>Fondos Pagados Anualmente por Cuentas al SFS del RC</a:t>
            </a:r>
          </a:p>
        </c:rich>
      </c:tx>
      <c:layout>
        <c:manualLayout>
          <c:xMode val="edge"/>
          <c:yMode val="edge"/>
          <c:x val="0.25149379649901116"/>
          <c:y val="5.216180493986978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574259020198596"/>
          <c:y val="0.13021348006338251"/>
          <c:w val="0.67572869623533272"/>
          <c:h val="0.79161885381946862"/>
        </c:manualLayout>
      </c:layout>
      <c:barChart>
        <c:barDir val="bar"/>
        <c:grouping val="clustered"/>
        <c:varyColors val="0"/>
        <c:ser>
          <c:idx val="0"/>
          <c:order val="0"/>
          <c:tx>
            <c:strRef>
              <c:f>'5. Pagos SFS'!$D$6</c:f>
              <c:strCache>
                <c:ptCount val="1"/>
                <c:pt idx="0">
                  <c:v>Total</c:v>
                </c:pt>
              </c:strCache>
            </c:strRef>
          </c:tx>
          <c:spPr>
            <a:solidFill>
              <a:srgbClr val="0070C0"/>
            </a:solidFill>
            <a:ln>
              <a:noFill/>
            </a:ln>
            <a:effectLst/>
          </c:spPr>
          <c:invertIfNegative val="0"/>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 Pagos SFS'!$A$7:$A$10</c:f>
              <c:strCache>
                <c:ptCount val="4"/>
                <c:pt idx="0">
                  <c:v>Cuidado de la Salud</c:v>
                </c:pt>
                <c:pt idx="1">
                  <c:v>FONAMAT </c:v>
                </c:pt>
                <c:pt idx="2">
                  <c:v>Subsidios </c:v>
                </c:pt>
                <c:pt idx="3">
                  <c:v>Comisión SISALRIL</c:v>
                </c:pt>
              </c:strCache>
            </c:strRef>
          </c:cat>
          <c:val>
            <c:numRef>
              <c:f>'5. Pagos SFS'!$D$7:$D$10</c:f>
              <c:numCache>
                <c:formatCode>_(* #,##0.00_);_(* \(#,##0.00\);_(* "-"??_);_(@_)</c:formatCode>
                <c:ptCount val="4"/>
                <c:pt idx="0">
                  <c:v>177481894045</c:v>
                </c:pt>
                <c:pt idx="1">
                  <c:v>3391782777.8800001</c:v>
                </c:pt>
                <c:pt idx="2">
                  <c:v>8812454039.3899994</c:v>
                </c:pt>
                <c:pt idx="3">
                  <c:v>1265522421.21</c:v>
                </c:pt>
              </c:numCache>
            </c:numRef>
          </c:val>
          <c:extLst>
            <c:ext xmlns:c16="http://schemas.microsoft.com/office/drawing/2014/chart" uri="{C3380CC4-5D6E-409C-BE32-E72D297353CC}">
              <c16:uniqueId val="{00000000-96AC-4F62-A3F1-B5E7502FE3ED}"/>
            </c:ext>
          </c:extLst>
        </c:ser>
        <c:dLbls>
          <c:showLegendKey val="0"/>
          <c:showVal val="0"/>
          <c:showCatName val="0"/>
          <c:showSerName val="0"/>
          <c:showPercent val="0"/>
          <c:showBubbleSize val="0"/>
        </c:dLbls>
        <c:gapWidth val="46"/>
        <c:axId val="159183503"/>
        <c:axId val="159189743"/>
      </c:barChart>
      <c:catAx>
        <c:axId val="1591835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89743"/>
        <c:crosses val="autoZero"/>
        <c:auto val="1"/>
        <c:lblAlgn val="ctr"/>
        <c:lblOffset val="100"/>
        <c:noMultiLvlLbl val="0"/>
      </c:catAx>
      <c:valAx>
        <c:axId val="159189743"/>
        <c:scaling>
          <c:orientation val="minMax"/>
        </c:scaling>
        <c:delete val="1"/>
        <c:axPos val="b"/>
        <c:numFmt formatCode="_(* #,##0.00_);_(* \(#,##0.00\);_(* &quot;-&quot;??_);_(@_)" sourceLinked="1"/>
        <c:majorTickMark val="none"/>
        <c:minorTickMark val="none"/>
        <c:tickLblPos val="nextTo"/>
        <c:crossAx val="159183503"/>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s-DO"/>
              <a:t>Fondos Pagados a las  Administradora de Riesgos de Salud (ARS) del SFS del RC</a:t>
            </a:r>
          </a:p>
        </c:rich>
      </c:tx>
      <c:layout>
        <c:manualLayout>
          <c:xMode val="edge"/>
          <c:yMode val="edge"/>
          <c:x val="0.18154413519835777"/>
          <c:y val="3.6072212952522179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3913888742011763"/>
          <c:y val="0.10429255356947105"/>
          <c:w val="0.6226279240063497"/>
          <c:h val="0.76860595978911883"/>
        </c:manualLayout>
      </c:layout>
      <c:barChart>
        <c:barDir val="bar"/>
        <c:grouping val="clustered"/>
        <c:varyColors val="0"/>
        <c:ser>
          <c:idx val="0"/>
          <c:order val="0"/>
          <c:tx>
            <c:strRef>
              <c:f>'6.Pagos x ARS'!$C$4</c:f>
              <c:strCache>
                <c:ptCount val="1"/>
                <c:pt idx="0">
                  <c:v>Total General</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'6.Pagos x ARS'!$C$5:$C$29</c:f>
              <c:numCache>
                <c:formatCode>_(* #,##0.00_);_(* \(#,##0.00\);_(* "-"??_);_(@_)</c:formatCode>
                <c:ptCount val="17"/>
                <c:pt idx="0">
                  <c:v>90606346803.179993</c:v>
                </c:pt>
                <c:pt idx="1">
                  <c:v>119636275869.39999</c:v>
                </c:pt>
                <c:pt idx="2">
                  <c:v>39010630657.169998</c:v>
                </c:pt>
                <c:pt idx="3">
                  <c:v>20783136040.299999</c:v>
                </c:pt>
                <c:pt idx="4">
                  <c:v>10703232825.290001</c:v>
                </c:pt>
                <c:pt idx="5">
                  <c:v>16671395605.540001</c:v>
                </c:pt>
                <c:pt idx="6">
                  <c:v>6220048555.2800007</c:v>
                </c:pt>
                <c:pt idx="7">
                  <c:v>5995957458.1300001</c:v>
                </c:pt>
                <c:pt idx="8">
                  <c:v>7416761701.9400005</c:v>
                </c:pt>
                <c:pt idx="9">
                  <c:v>7683170118.5799999</c:v>
                </c:pt>
                <c:pt idx="10">
                  <c:v>8749463235.75</c:v>
                </c:pt>
                <c:pt idx="11">
                  <c:v>1943526330.49</c:v>
                </c:pt>
                <c:pt idx="12">
                  <c:v>1880238382.1500001</c:v>
                </c:pt>
                <c:pt idx="13">
                  <c:v>3084463538.52</c:v>
                </c:pt>
                <c:pt idx="14">
                  <c:v>2738937507.79</c:v>
                </c:pt>
                <c:pt idx="15">
                  <c:v>3487220943.0900002</c:v>
                </c:pt>
                <c:pt idx="16">
                  <c:v>564257310.39999998</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US" sz="1800" cap="none" baseline="0"/>
              <a:t> </a:t>
            </a:r>
            <a:r>
              <a:rPr lang="en-US" sz="1800" cap="none" baseline="0">
                <a:solidFill>
                  <a:sysClr val="windowText" lastClr="000000"/>
                </a:solidFill>
              </a:rPr>
              <a:t>Distribución de las Inversiones de la  Cuenta Cuidado de la Salud por Instrumento</a:t>
            </a:r>
          </a:p>
        </c:rich>
      </c:tx>
      <c:layout/>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s-DO"/>
        </a:p>
      </c:txPr>
    </c:title>
    <c:autoTitleDeleted val="0"/>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9724597593526143E-2"/>
          <c:y val="0.2915556481243976"/>
          <c:w val="0.59338800985422924"/>
          <c:h val="0.53078719316282807"/>
        </c:manualLayout>
      </c:layout>
      <c:pie3DChart>
        <c:varyColors val="1"/>
        <c:ser>
          <c:idx val="0"/>
          <c:order val="0"/>
          <c:tx>
            <c:strRef>
              <c:f>'7.INV_SFS x Entidad'!$B$6</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0.13888020253804953"/>
                  <c:y val="5.9568399327074091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0AFC5D00-37DF-4BF8-87C0-3A894CAAFC63}" type="CATEGORYNAME">
                      <a:rPr lang="en-US" sz="1600" b="1">
                        <a:solidFill>
                          <a:sysClr val="windowText" lastClr="000000"/>
                        </a:solidFill>
                      </a:rPr>
                      <a:pPr>
                        <a:defRPr sz="1600" b="0">
                          <a:solidFill>
                            <a:sysClr val="windowText" lastClr="000000"/>
                          </a:solidFill>
                        </a:defRPr>
                      </a:pPr>
                      <a:t>[NOMBRE DE CATEGORÍA]</a:t>
                    </a:fld>
                    <a:endParaRPr lang="en-US" sz="1600" b="1">
                      <a:solidFill>
                        <a:sysClr val="windowText" lastClr="000000"/>
                      </a:solidFill>
                    </a:endParaRPr>
                  </a:p>
                  <a:p>
                    <a:pPr>
                      <a:defRPr sz="1600" b="0">
                        <a:solidFill>
                          <a:sysClr val="windowText" lastClr="000000"/>
                        </a:solidFill>
                      </a:defRPr>
                    </a:pPr>
                    <a:r>
                      <a:rPr lang="en-US" sz="1600" b="0">
                        <a:solidFill>
                          <a:sysClr val="windowText" lastClr="000000"/>
                        </a:solidFill>
                      </a:rPr>
                      <a:t> </a:t>
                    </a:r>
                    <a:fld id="{98B5F47F-18CB-4ADF-A9E9-11CD0AC8CCED}"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D552289A-833A-4884-B3D1-9B0C74CA9852}"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40707474120986376"/>
                      <c:h val="0.12850883477183914"/>
                    </c:manualLayout>
                  </c15:layout>
                  <c15:dlblFieldTable/>
                  <c15:showDataLabelsRange val="0"/>
                </c:ext>
                <c:ext xmlns:c16="http://schemas.microsoft.com/office/drawing/2014/chart" uri="{C3380CC4-5D6E-409C-BE32-E72D297353CC}">
                  <c16:uniqueId val="{00000001-6F9D-4A7F-8464-4946EE06C790}"/>
                </c:ext>
              </c:extLst>
            </c:dLbl>
            <c:dLbl>
              <c:idx val="1"/>
              <c:layout>
                <c:manualLayout>
                  <c:x val="3.5358174415346152E-2"/>
                  <c:y val="-4.314090125283176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2AAFB0E6-FC0F-4D00-A4E6-C98F54C0354E}" type="CATEGORYNAME">
                      <a:rPr lang="en-US" sz="1600" b="1">
                        <a:solidFill>
                          <a:sysClr val="windowText" lastClr="000000"/>
                        </a:solidFill>
                      </a:rPr>
                      <a:pPr>
                        <a:defRPr sz="1600" b="0">
                          <a:solidFill>
                            <a:sysClr val="windowText" lastClr="000000"/>
                          </a:solidFill>
                        </a:defRPr>
                      </a:pPr>
                      <a:t>[NOMBRE DE CATEGORÍA]</a:t>
                    </a:fld>
                    <a:r>
                      <a:rPr lang="en-US" sz="1600" b="1">
                        <a:solidFill>
                          <a:sysClr val="windowText" lastClr="000000"/>
                        </a:solidFill>
                      </a:rPr>
                      <a:t> </a:t>
                    </a:r>
                  </a:p>
                  <a:p>
                    <a:pPr>
                      <a:defRPr sz="1600" b="0">
                        <a:solidFill>
                          <a:sysClr val="windowText" lastClr="000000"/>
                        </a:solidFill>
                      </a:defRPr>
                    </a:pPr>
                    <a:fld id="{7FAD5874-CBE0-4907-ADD7-F02F2C884360}"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394B2F8D-CC6C-4318-AD72-9326F32903AB}"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5155930843624041"/>
                      <c:h val="0.1953557138404759"/>
                    </c:manualLayout>
                  </c15:layout>
                  <c15:dlblFieldTable/>
                  <c15:showDataLabelsRange val="0"/>
                </c:ext>
                <c:ext xmlns:c16="http://schemas.microsoft.com/office/drawing/2014/chart" uri="{C3380CC4-5D6E-409C-BE32-E72D297353CC}">
                  <c16:uniqueId val="{00000003-6F9D-4A7F-8464-4946EE06C790}"/>
                </c:ext>
              </c:extLst>
            </c:dLbl>
            <c:dLbl>
              <c:idx val="2"/>
              <c:layout>
                <c:manualLayout>
                  <c:x val="5.3885401054873994E-2"/>
                  <c:y val="1.495913359767539E-2"/>
                </c:manualLayout>
              </c:layout>
              <c:tx>
                <c:rich>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fld id="{5FD564F8-93CE-4948-BCF2-C2362FF7C80E}" type="CATEGORYNAME">
                      <a:rPr lang="en-US" sz="1600" b="1">
                        <a:solidFill>
                          <a:sysClr val="windowText" lastClr="000000"/>
                        </a:solidFill>
                      </a:rPr>
                      <a:pPr>
                        <a:defRPr sz="1600" b="0">
                          <a:solidFill>
                            <a:sysClr val="windowText" lastClr="000000"/>
                          </a:solidFill>
                        </a:defRPr>
                      </a:pPr>
                      <a:t>[NOMBRE DE CATEGORÍA]</a:t>
                    </a:fld>
                    <a:r>
                      <a:rPr lang="en-US" sz="1600" b="1">
                        <a:solidFill>
                          <a:sysClr val="windowText" lastClr="000000"/>
                        </a:solidFill>
                      </a:rPr>
                      <a:t>  </a:t>
                    </a:r>
                  </a:p>
                  <a:p>
                    <a:pPr>
                      <a:defRPr sz="1600" b="0">
                        <a:solidFill>
                          <a:sysClr val="windowText" lastClr="000000"/>
                        </a:solidFill>
                      </a:defRPr>
                    </a:pPr>
                    <a:fld id="{DCD430CD-1E7A-4233-9798-9A7A378BF574}"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5F743152-EDE7-4DFF-9955-A1A56544B800}"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no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9928544158707093"/>
                      <c:h val="0.18838947538983228"/>
                    </c:manualLayout>
                  </c15:layout>
                  <c15:dlblFieldTable/>
                  <c15:showDataLabelsRange val="0"/>
                </c:ext>
                <c:ext xmlns:c16="http://schemas.microsoft.com/office/drawing/2014/chart" uri="{C3380CC4-5D6E-409C-BE32-E72D297353CC}">
                  <c16:uniqueId val="{00000005-6F9D-4A7F-8464-4946EE06C790}"/>
                </c:ext>
              </c:extLst>
            </c:dLbl>
            <c:dLbl>
              <c:idx val="3"/>
              <c:layout>
                <c:manualLayout>
                  <c:x val="4.9818806158016329E-2"/>
                  <c:y val="0.17106239601915899"/>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74A3DE58-33E6-464B-8E8D-2A90319AE786}" type="CATEGORYNAME">
                      <a:rPr lang="en-US" b="1"/>
                      <a:pPr>
                        <a:defRPr sz="1600" b="0" i="0" u="none" strike="noStrike" kern="1200" spc="0" baseline="0">
                          <a:solidFill>
                            <a:sysClr val="windowText" lastClr="000000"/>
                          </a:solidFill>
                          <a:latin typeface="+mn-lt"/>
                          <a:ea typeface="+mn-ea"/>
                          <a:cs typeface="+mn-cs"/>
                        </a:defRPr>
                      </a:pPr>
                      <a:t>[NOMBRE DE CATEGORÍA]</a:t>
                    </a:fld>
                    <a:r>
                      <a:rPr lang="en-US" baseline="0"/>
                      <a:t> </a:t>
                    </a:r>
                    <a:fld id="{1DDBF126-CFCF-4BF0-B170-D099BC851144}" type="VALUE">
                      <a:rPr lang="en-US" baseline="0"/>
                      <a:pPr>
                        <a:defRPr sz="1600" b="0" i="0" u="none" strike="noStrike" kern="1200" spc="0" baseline="0">
                          <a:solidFill>
                            <a:sysClr val="windowText" lastClr="000000"/>
                          </a:solidFill>
                          <a:latin typeface="+mn-lt"/>
                          <a:ea typeface="+mn-ea"/>
                          <a:cs typeface="+mn-cs"/>
                        </a:defRPr>
                      </a:pPr>
                      <a:t>[VALOR]</a:t>
                    </a:fld>
                    <a:r>
                      <a:rPr lang="en-US" baseline="0"/>
                      <a:t> </a:t>
                    </a:r>
                    <a:fld id="{E032E143-DD7E-41A7-AABD-0B955B0F4FE4}" type="PERCENTAGE">
                      <a:rPr lang="en-US" baseline="0"/>
                      <a:pPr>
                        <a:defRPr sz="1600" b="0" i="0" u="none" strike="noStrike" kern="1200" spc="0" baseline="0">
                          <a:solidFill>
                            <a:sysClr val="windowText" lastClr="000000"/>
                          </a:solidFill>
                          <a:latin typeface="+mn-lt"/>
                          <a:ea typeface="+mn-ea"/>
                          <a:cs typeface="+mn-cs"/>
                        </a:defRPr>
                      </a:pPr>
                      <a:t>[PORCENTAJE]</a:t>
                    </a:fld>
                    <a:endParaRPr lang="en-US" baseline="0"/>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FB779FB1-63E4-47AE-A554-245ABCCA074F}" type="CATEGORYNAME">
                      <a:rPr lang="en-US" sz="1600" b="0">
                        <a:solidFill>
                          <a:sysClr val="windowText" lastClr="000000"/>
                        </a:solidFill>
                      </a:rPr>
                      <a:pPr>
                        <a:defRPr sz="1600" b="0">
                          <a:solidFill>
                            <a:sysClr val="windowText" lastClr="000000"/>
                          </a:solidFill>
                        </a:defRPr>
                      </a:pPr>
                      <a:t>[NOMBRE DE CATEGORÍA]</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E8000586-6D4A-4D00-99F1-E3911ED174BA}"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fld id="{013B44E2-3BE3-4E23-9B15-AE8DF58D614D}"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8D3F30BE-07D2-4B45-B2EC-B59E829A102F}"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p>
                  <a:p>
                    <a:pPr>
                      <a:defRPr sz="1600" b="0">
                        <a:solidFill>
                          <a:sysClr val="windowText" lastClr="000000"/>
                        </a:solidFill>
                      </a:defRPr>
                    </a:pPr>
                    <a:fld id="{282EB535-F9E4-4D16-A1C1-A497DCAC471F}" type="VALUE">
                      <a:rPr lang="en-US" sz="1600" b="0">
                        <a:solidFill>
                          <a:sysClr val="windowText" lastClr="000000"/>
                        </a:solidFill>
                      </a:rPr>
                      <a:pPr>
                        <a:defRPr sz="1600" b="0">
                          <a:solidFill>
                            <a:sysClr val="windowText" lastClr="000000"/>
                          </a:solidFill>
                        </a:defRPr>
                      </a:pPr>
                      <a:t>[VALOR]</a:t>
                    </a:fld>
                    <a:endParaRPr lang="en-US" sz="1600" b="0">
                      <a:solidFill>
                        <a:sysClr val="windowText" lastClr="000000"/>
                      </a:solidFill>
                    </a:endParaRPr>
                  </a:p>
                  <a:p>
                    <a:pPr>
                      <a:defRPr sz="1600" b="0">
                        <a:solidFill>
                          <a:sysClr val="windowText" lastClr="000000"/>
                        </a:solidFill>
                      </a:defRPr>
                    </a:pPr>
                    <a:r>
                      <a:rPr lang="en-US" sz="1600" b="0">
                        <a:solidFill>
                          <a:sysClr val="windowText" lastClr="000000"/>
                        </a:solidFill>
                      </a:rPr>
                      <a:t> </a:t>
                    </a:r>
                    <a:fld id="{478D091E-F01D-4242-8211-A1CE7055364E}" type="PERCENTAGE">
                      <a:rPr lang="en-US" sz="1600" b="0">
                        <a:solidFill>
                          <a:sysClr val="windowText" lastClr="000000"/>
                        </a:solidFill>
                      </a:rPr>
                      <a:pPr>
                        <a:defRPr sz="1600" b="0">
                          <a:solidFill>
                            <a:sysClr val="windowText" lastClr="000000"/>
                          </a:solidFill>
                        </a:defRPr>
                      </a:pPr>
                      <a:t>[PORCENTAJE]</a:t>
                    </a:fld>
                    <a:endParaRPr lang="en-US" sz="16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fld id="{509932B2-C7DD-4559-B60D-71D9A5FDCEF9}" type="CATEGORYNAME">
                      <a:rPr lang="en-US" sz="1600" b="0">
                        <a:solidFill>
                          <a:sysClr val="windowText" lastClr="000000"/>
                        </a:solidFill>
                      </a:rPr>
                      <a:pPr>
                        <a:defRPr sz="1600" b="0">
                          <a:solidFill>
                            <a:sysClr val="windowText" lastClr="000000"/>
                          </a:solidFill>
                        </a:defRPr>
                      </a:pPr>
                      <a:t>[NOMBRE DE CATEGORÍA]</a:t>
                    </a:fld>
                    <a:r>
                      <a:rPr lang="en-US" sz="1600" b="0">
                        <a:solidFill>
                          <a:sysClr val="windowText" lastClr="000000"/>
                        </a:solidFill>
                      </a:rPr>
                      <a:t> </a:t>
                    </a:r>
                    <a:fld id="{59B05265-9D87-448D-9A7A-B5B70C191C65}" type="VALUE">
                      <a:rPr lang="en-US" sz="1600" b="0">
                        <a:solidFill>
                          <a:sysClr val="windowText" lastClr="000000"/>
                        </a:solidFill>
                      </a:rPr>
                      <a:pPr>
                        <a:defRPr sz="1600" b="0">
                          <a:solidFill>
                            <a:sysClr val="windowText" lastClr="000000"/>
                          </a:solidFill>
                        </a:defRPr>
                      </a:pPr>
                      <a:t>[VALOR]</a:t>
                    </a:fld>
                    <a:r>
                      <a:rPr lang="en-US" sz="1600" b="0">
                        <a:solidFill>
                          <a:sysClr val="windowText" lastClr="000000"/>
                        </a:solidFill>
                      </a:rPr>
                      <a:t> </a:t>
                    </a:r>
                  </a:p>
                  <a:p>
                    <a:pPr>
                      <a:defRPr sz="1600" b="0">
                        <a:solidFill>
                          <a:sysClr val="windowText" lastClr="000000"/>
                        </a:solidFill>
                      </a:defRPr>
                    </a:pPr>
                    <a:fld id="{2EB7DBDB-0EED-4497-81B7-D227AA3B7A5E}" type="PERCENTAGE">
                      <a:rPr lang="en-US" sz="1600" b="0">
                        <a:solidFill>
                          <a:sysClr val="windowText" lastClr="000000"/>
                        </a:solidFill>
                      </a:rPr>
                      <a:pPr>
                        <a:defRPr sz="1600" b="0">
                          <a:solidFill>
                            <a:sysClr val="windowText" lastClr="000000"/>
                          </a:solidFill>
                        </a:defRPr>
                      </a:pPr>
                      <a:t>[PORCENTAJE]</a:t>
                    </a:fld>
                    <a:endParaRPr lang="es-DO"/>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6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'7.INV_SFS x Entidad'!$A$7:$A$10</c:f>
              <c:strCache>
                <c:ptCount val="4"/>
                <c:pt idx="0">
                  <c:v>Certificados Financieros</c:v>
                </c:pt>
                <c:pt idx="1">
                  <c:v>Títulos Desmaterializados  (REPO)</c:v>
                </c:pt>
                <c:pt idx="2">
                  <c:v>Fideicomiso de Adm. Y Fuente de Pago, Garantía e inversión CIIC</c:v>
                </c:pt>
                <c:pt idx="3">
                  <c:v>Otros Rubros SFS</c:v>
                </c:pt>
              </c:strCache>
            </c:strRef>
          </c:cat>
          <c:val>
            <c:numRef>
              <c:f>'7.INV_SFS x Entidad'!$B$7:$B$10</c:f>
              <c:numCache>
                <c:formatCode>_(* #,##0.00_);_(* \(#,##0.00\);_(* "-"??_);_(@_)</c:formatCode>
                <c:ptCount val="4"/>
                <c:pt idx="0">
                  <c:v>3564224852.2199998</c:v>
                </c:pt>
                <c:pt idx="1">
                  <c:v>1987187266.53</c:v>
                </c:pt>
                <c:pt idx="2">
                  <c:v>455000000</c:v>
                </c:pt>
                <c:pt idx="3">
                  <c:v>206130944.44999999</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r>
              <a:rPr lang="es-DO" sz="2800"/>
              <a:t>Distribución de las Inversiones del SFS  y  SVDS del RC </a:t>
            </a:r>
          </a:p>
        </c:rich>
      </c:tx>
      <c:layout>
        <c:manualLayout>
          <c:xMode val="edge"/>
          <c:yMode val="edge"/>
          <c:x val="0.27158470616892022"/>
          <c:y val="2.9235878869077934E-2"/>
        </c:manualLayout>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90"/>
      <c:rotY val="30"/>
      <c:rAngAx val="0"/>
      <c:perspective val="10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619085296827556"/>
          <c:y val="0.31404768517726284"/>
          <c:w val="0.68143698550507892"/>
          <c:h val="0.59626260326018521"/>
        </c:manualLayout>
      </c:layout>
      <c:pie3DChart>
        <c:varyColors val="1"/>
        <c:ser>
          <c:idx val="0"/>
          <c:order val="0"/>
          <c:explosion val="6"/>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explosion val="2"/>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1">
                  <a:tint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3700-450B-8708-7A5B5BC17D54}"/>
              </c:ext>
            </c:extLst>
          </c:dPt>
          <c:dLbls>
            <c:dLbl>
              <c:idx val="0"/>
              <c:layout>
                <c:manualLayout>
                  <c:x val="3.0244689998245648E-2"/>
                  <c:y val="1.1644756912666056E-2"/>
                </c:manualLayout>
              </c:layout>
              <c:tx>
                <c:rich>
                  <a:bodyPr/>
                  <a:lstStyle/>
                  <a:p>
                    <a:fld id="{8D0DB54A-3B5E-4E4C-9345-8C51CA13F8B2}" type="CATEGORYNAME">
                      <a:rPr lang="en-US" b="1">
                        <a:solidFill>
                          <a:sysClr val="windowText" lastClr="000000"/>
                        </a:solidFill>
                      </a:rPr>
                      <a:pPr/>
                      <a:t>[NOMBRE DE CATEGORÍA]</a:t>
                    </a:fld>
                    <a:r>
                      <a:rPr lang="en-US" baseline="0">
                        <a:solidFill>
                          <a:sysClr val="windowText" lastClr="000000"/>
                        </a:solidFill>
                      </a:rPr>
                      <a:t> </a:t>
                    </a:r>
                    <a:fld id="{2A104475-DBB0-4BB3-B589-29B5F1B2783E}" type="VALUE">
                      <a:rPr lang="en-US" baseline="0">
                        <a:solidFill>
                          <a:sysClr val="windowText" lastClr="000000"/>
                        </a:solidFill>
                      </a:rPr>
                      <a:pPr/>
                      <a:t>[VALOR]</a:t>
                    </a:fld>
                    <a:endParaRPr lang="en-US" baseline="0">
                      <a:solidFill>
                        <a:sysClr val="windowText" lastClr="000000"/>
                      </a:solidFill>
                    </a:endParaRPr>
                  </a:p>
                  <a:p>
                    <a:fld id="{894D13A3-E82C-4A41-AB33-83EC22D00D65}" type="PERCENTAGE">
                      <a:rPr lang="en-US" baseline="0">
                        <a:solidFill>
                          <a:sysClr val="windowText" lastClr="000000"/>
                        </a:solidFill>
                      </a:rPr>
                      <a:pPr/>
                      <a:t>[PORCENTAJE]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4-119B-4D4B-A046-BBDB60F6BBF7}"/>
                </c:ext>
              </c:extLst>
            </c:dLbl>
            <c:dLbl>
              <c:idx val="1"/>
              <c:layout>
                <c:manualLayout>
                  <c:x val="-3.6267086771845473E-2"/>
                  <c:y val="6.5968073127551704E-3"/>
                </c:manualLayout>
              </c:layout>
              <c:tx>
                <c:rich>
                  <a:bodyPr/>
                  <a:lstStyle/>
                  <a:p>
                    <a:fld id="{02327605-7BAA-43C8-80EC-02E48A1E22AE}" type="CATEGORYNAME">
                      <a:rPr lang="en-US" b="1">
                        <a:solidFill>
                          <a:sysClr val="windowText" lastClr="000000"/>
                        </a:solidFill>
                      </a:rPr>
                      <a:pPr/>
                      <a:t>[NOMBRE DE CATEGORÍA]</a:t>
                    </a:fld>
                    <a:r>
                      <a:rPr lang="en-US" b="1" baseline="0">
                        <a:solidFill>
                          <a:sysClr val="windowText" lastClr="000000"/>
                        </a:solidFill>
                      </a:rPr>
                      <a:t> </a:t>
                    </a:r>
                  </a:p>
                  <a:p>
                    <a:fld id="{6BE0742A-AA17-4C05-B557-AC1170AA3FA8}" type="VALUE">
                      <a:rPr lang="en-US" baseline="0">
                        <a:solidFill>
                          <a:sysClr val="windowText" lastClr="000000"/>
                        </a:solidFill>
                      </a:rPr>
                      <a:pPr/>
                      <a:t>[VALOR]</a:t>
                    </a:fld>
                    <a:endParaRPr lang="en-US" baseline="0">
                      <a:solidFill>
                        <a:sysClr val="windowText" lastClr="000000"/>
                      </a:solidFill>
                    </a:endParaRPr>
                  </a:p>
                  <a:p>
                    <a:fld id="{43C35D7F-AE88-4C8F-8296-0E020A8B2A49}" type="PERCENTAGE">
                      <a:rPr lang="en-US" baseline="0">
                        <a:solidFill>
                          <a:sysClr val="windowText" lastClr="000000"/>
                        </a:solidFill>
                      </a:rPr>
                      <a:pPr/>
                      <a:t>[PORCENTAJE]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119B-4D4B-A046-BBDB60F6BBF7}"/>
                </c:ext>
              </c:extLst>
            </c:dLbl>
            <c:dLbl>
              <c:idx val="2"/>
              <c:layout>
                <c:manualLayout>
                  <c:x val="-0.18101660907067649"/>
                  <c:y val="-5.8847610410021969E-2"/>
                </c:manualLayout>
              </c:layout>
              <c:tx>
                <c:rich>
                  <a:bodyPr/>
                  <a:lstStyle/>
                  <a:p>
                    <a:fld id="{3F109521-6214-41FE-B249-BDCB449E44D4}" type="CATEGORYNAME">
                      <a:rPr lang="en-US" b="1">
                        <a:solidFill>
                          <a:sysClr val="windowText" lastClr="000000"/>
                        </a:solidFill>
                      </a:rPr>
                      <a:pPr/>
                      <a:t>[NOMBRE DE CATEGORÍA]</a:t>
                    </a:fld>
                    <a:endParaRPr lang="en-US" b="1">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[VALOR]</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119B-4D4B-A046-BBDB60F6BBF7}"/>
                </c:ext>
              </c:extLst>
            </c:dLbl>
            <c:dLbl>
              <c:idx val="3"/>
              <c:layout>
                <c:manualLayout>
                  <c:x val="-6.7411866092108849E-2"/>
                  <c:y val="-0.10932194800254316"/>
                </c:manualLayout>
              </c:layout>
              <c:tx>
                <c:rich>
                  <a:bodyPr/>
                  <a:lstStyle/>
                  <a:p>
                    <a:fld id="{18941AD5-4CA1-4F55-848B-F9111525F6E4}" type="CATEGORYNAME">
                      <a:rPr lang="en-US" b="1">
                        <a:solidFill>
                          <a:sysClr val="windowText" lastClr="000000"/>
                        </a:solidFill>
                      </a:rPr>
                      <a:pPr/>
                      <a:t>[NOMBRE DE CATEGORÍA]</a:t>
                    </a:fld>
                    <a:fld id="{21F332F2-C222-4D38-85D6-499D59D0635D}" type="VALUE">
                      <a:rPr lang="en-US" baseline="0">
                        <a:solidFill>
                          <a:sysClr val="windowText" lastClr="000000"/>
                        </a:solidFill>
                      </a:rPr>
                      <a:pPr/>
                      <a:t>[VALOR]</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[PORCENTAJE]</a:t>
                    </a:fld>
                    <a:endParaRPr lang="en-US" baseline="0">
                      <a:solidFill>
                        <a:sysClr val="windowText" lastClr="000000"/>
                      </a:solidFill>
                    </a:endParaRPr>
                  </a:p>
                </c:rich>
              </c:tx>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490163877802863"/>
                      <c:h val="0.12241342767420731"/>
                    </c:manualLayout>
                  </c15:layout>
                  <c15:dlblFieldTable/>
                  <c15:showDataLabelsRange val="0"/>
                </c:ext>
                <c:ext xmlns:c16="http://schemas.microsoft.com/office/drawing/2014/chart" uri="{C3380CC4-5D6E-409C-BE32-E72D297353CC}">
                  <c16:uniqueId val="{00000004-511F-46F2-AA37-4BA77B42FFE5}"/>
                </c:ext>
              </c:extLst>
            </c:dLbl>
            <c:dLbl>
              <c:idx val="4"/>
              <c:layout>
                <c:manualLayout>
                  <c:x val="8.4201512150878691E-2"/>
                  <c:y val="1.506454597987862E-2"/>
                </c:manualLayout>
              </c:layout>
              <c:tx>
                <c:rich>
                  <a:bodyPr/>
                  <a:lstStyle/>
                  <a:p>
                    <a:fld id="{18EA86C0-CB88-4E80-8AD3-FE7E7F2FE91E}" type="CATEGORYNAME">
                      <a:rPr lang="en-US" b="1"/>
                      <a:pPr/>
                      <a:t>[NOMBRE DE CATEGORÍA]</a:t>
                    </a:fld>
                    <a:r>
                      <a:rPr lang="en-US" baseline="0"/>
                      <a:t> </a:t>
                    </a:r>
                    <a:fld id="{6028EEE7-2B6B-486A-A4B3-9F0F0457E9E8}" type="VALUE">
                      <a:rPr lang="en-US" baseline="0"/>
                      <a:pPr/>
                      <a:t>[VALOR]</a:t>
                    </a:fld>
                    <a:r>
                      <a:rPr lang="en-US" baseline="0"/>
                      <a:t> </a:t>
                    </a:r>
                  </a:p>
                  <a:p>
                    <a:fld id="{CFB1A861-5D3B-495A-908A-1F65D652CC53}" type="PERCENTAGE">
                      <a:rPr lang="en-US" baseline="0"/>
                      <a:pPr/>
                      <a:t>[PORCENTAJE]</a:t>
                    </a:fld>
                    <a:endParaRPr lang="es-DO"/>
                  </a:p>
                </c:rich>
              </c:tx>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76B4-449B-8645-7515B8D4B888}"/>
                </c:ext>
              </c:extLst>
            </c:dLbl>
            <c:dLbl>
              <c:idx val="5"/>
              <c:layout>
                <c:manualLayout>
                  <c:x val="6.2585670515466443E-2"/>
                  <c:y val="0.13225052466507217"/>
                </c:manualLayout>
              </c:layout>
              <c:tx>
                <c:rich>
                  <a:bodyPr/>
                  <a:lstStyle/>
                  <a:p>
                    <a:fld id="{F837CB32-6E9D-4C2E-8A6E-194ECF52C093}" type="CATEGORYNAME">
                      <a:rPr lang="en-US" b="1"/>
                      <a:pPr/>
                      <a:t>[NOMBRE DE CATEGORÍA]</a:t>
                    </a:fld>
                    <a:r>
                      <a:rPr lang="en-US" b="1" baseline="0"/>
                      <a:t> </a:t>
                    </a:r>
                    <a:fld id="{F73F8309-135E-48BB-95C5-AB42A23DCFE6}" type="VALUE">
                      <a:rPr lang="en-US" baseline="0"/>
                      <a:pPr/>
                      <a:t>[VALOR]</a:t>
                    </a:fld>
                    <a:r>
                      <a:rPr lang="en-US" baseline="0"/>
                      <a:t> </a:t>
                    </a:r>
                    <a:fld id="{3350F017-25DE-4DBB-98E7-73624E047390}" type="PERCENTAGE">
                      <a:rPr lang="en-US" baseline="0"/>
                      <a:pPr/>
                      <a:t>[PORCENTAJE]</a:t>
                    </a:fld>
                    <a:endParaRPr lang="en-US" baseline="0"/>
                  </a:p>
                </c:rich>
              </c:tx>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A-3700-450B-8708-7A5B5BC17D54}"/>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'8.INV_SFS x cuentas'!$A$6:$A$11</c:f>
              <c:strCache>
                <c:ptCount val="6"/>
                <c:pt idx="0">
                  <c:v>Cuidado de la Salud</c:v>
                </c:pt>
                <c:pt idx="1">
                  <c:v>Cuenta Personal No Individualizable</c:v>
                </c:pt>
                <c:pt idx="2">
                  <c:v>Seguro de Vida No Individualizable</c:v>
                </c:pt>
                <c:pt idx="3">
                  <c:v>Comisión AFP No Individualizable</c:v>
                </c:pt>
                <c:pt idx="4">
                  <c:v>Aportes Voluntarios No individualizable </c:v>
                </c:pt>
                <c:pt idx="5">
                  <c:v>Otros Rubros RC</c:v>
                </c:pt>
              </c:strCache>
            </c:strRef>
          </c:cat>
          <c:val>
            <c:numRef>
              <c:f>'8.INV_SFS x cuentas'!$B$6:$B$11</c:f>
              <c:numCache>
                <c:formatCode>_(* #,##0.00_);_(* \(#,##0.00\);_(* "-"??_);_(@_)</c:formatCode>
                <c:ptCount val="6"/>
                <c:pt idx="0">
                  <c:v>6212543063.1999998</c:v>
                </c:pt>
                <c:pt idx="1">
                  <c:v>4653184714.5799999</c:v>
                </c:pt>
                <c:pt idx="2">
                  <c:v>489615817.13</c:v>
                </c:pt>
                <c:pt idx="3">
                  <c:v>137873273.75</c:v>
                </c:pt>
                <c:pt idx="4">
                  <c:v>219254871.88999999</c:v>
                </c:pt>
                <c:pt idx="5">
                  <c:v>0</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183001277574817E-2"/>
          <c:y val="0.17715668648165384"/>
          <c:w val="0.90696253410001548"/>
          <c:h val="0.69773027941221"/>
        </c:manualLayout>
      </c:layout>
      <c:lineChart>
        <c:grouping val="stacked"/>
        <c:varyColors val="0"/>
        <c:ser>
          <c:idx val="0"/>
          <c:order val="0"/>
          <c:tx>
            <c:strRef>
              <c:f>'9.Aport. Gob. y Pagos RS'!$B$6</c:f>
              <c:strCache>
                <c:ptCount val="1"/>
                <c:pt idx="0">
                  <c:v>Aporte Gobierno (Presupuestado)</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6A2-407F-BC5F-59413D60CDF7}"/>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6A2-407F-BC5F-59413D60CDF7}"/>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6A2-407F-BC5F-59413D60CDF7}"/>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6A2-407F-BC5F-59413D60CDF7}"/>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6A2-407F-BC5F-59413D60CDF7}"/>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6A2-407F-BC5F-59413D60CDF7}"/>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7A6-4690-BBEF-8171C81F10EE}"/>
                </c:ext>
              </c:extLst>
            </c:dLbl>
            <c:dLbl>
              <c:idx val="9"/>
              <c:layout>
                <c:manualLayout>
                  <c:x val="-4.6027599655539708E-2"/>
                  <c:y val="-3.097724426314423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E01-450D-8AF7-AEA080AFA695}"/>
                </c:ext>
              </c:extLst>
            </c:dLbl>
            <c:dLbl>
              <c:idx val="10"/>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7A6-4690-BBEF-8171C81F10EE}"/>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'9.Aport. Gob. y Pagos RS'!$A$7:$A$17</c:f>
              <c:strCache>
                <c:ptCount val="11"/>
                <c:pt idx="0">
                  <c:v>2015</c:v>
                </c:pt>
                <c:pt idx="1">
                  <c:v>2016</c:v>
                </c:pt>
                <c:pt idx="2">
                  <c:v>2017</c:v>
                </c:pt>
                <c:pt idx="3">
                  <c:v>2018</c:v>
                </c:pt>
                <c:pt idx="4">
                  <c:v>2019</c:v>
                </c:pt>
                <c:pt idx="5">
                  <c:v>2020</c:v>
                </c:pt>
                <c:pt idx="6">
                  <c:v>2021</c:v>
                </c:pt>
                <c:pt idx="7">
                  <c:v>2022</c:v>
                </c:pt>
                <c:pt idx="8">
                  <c:v>2023</c:v>
                </c:pt>
                <c:pt idx="9">
                  <c:v>2024</c:v>
                </c:pt>
                <c:pt idx="10">
                  <c:v>Oct. 2025</c:v>
                </c:pt>
              </c:strCache>
            </c:strRef>
          </c:cat>
          <c:val>
            <c:numRef>
              <c:f>'9.Aport. Gob. y Pagos RS'!$B$7:$B$17</c:f>
              <c:numCache>
                <c:formatCode>#,##0.00_);[Red]\(#,##0.00\)</c:formatCode>
                <c:ptCount val="11"/>
                <c:pt idx="0">
                  <c:v>6922811271.25</c:v>
                </c:pt>
                <c:pt idx="1">
                  <c:v>8498167479</c:v>
                </c:pt>
                <c:pt idx="2">
                  <c:v>8861365332.7000008</c:v>
                </c:pt>
                <c:pt idx="3">
                  <c:v>9303031996.6900005</c:v>
                </c:pt>
                <c:pt idx="4">
                  <c:v>10073865331.02</c:v>
                </c:pt>
                <c:pt idx="5">
                  <c:v>10800531998.65</c:v>
                </c:pt>
                <c:pt idx="6">
                  <c:v>17765576332.630001</c:v>
                </c:pt>
                <c:pt idx="7">
                  <c:v>16860531998.969999</c:v>
                </c:pt>
                <c:pt idx="8">
                  <c:v>18395222000</c:v>
                </c:pt>
                <c:pt idx="9">
                  <c:v>18395222000</c:v>
                </c:pt>
                <c:pt idx="10">
                  <c:v>17451670713.779999</c:v>
                </c:pt>
              </c:numCache>
            </c:numRef>
          </c:val>
          <c:smooth val="0"/>
          <c:extLst>
            <c:ext xmlns:c16="http://schemas.microsoft.com/office/drawing/2014/chart" uri="{C3380CC4-5D6E-409C-BE32-E72D297353CC}">
              <c16:uniqueId val="{00000000-C9C3-436C-B2FA-D05836ABCC44}"/>
            </c:ext>
          </c:extLst>
        </c:ser>
        <c:ser>
          <c:idx val="1"/>
          <c:order val="1"/>
          <c:tx>
            <c:strRef>
              <c:f>'9.Aport. Gob. y Pagos RS'!$C$6</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6A2-407F-BC5F-59413D60CDF7}"/>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6A2-407F-BC5F-59413D60CDF7}"/>
                </c:ext>
              </c:extLst>
            </c:dLbl>
            <c:dLbl>
              <c:idx val="7"/>
              <c:layout>
                <c:manualLayout>
                  <c:x val="-4.9053139085033386E-2"/>
                  <c:y val="3.50801905231633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6A2-407F-BC5F-59413D60CDF7}"/>
                </c:ext>
              </c:extLst>
            </c:dLbl>
            <c:dLbl>
              <c:idx val="10"/>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6A2-407F-BC5F-59413D60CDF7}"/>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'9.Aport. Gob. y Pagos RS'!$A$7:$A$17</c:f>
              <c:strCache>
                <c:ptCount val="11"/>
                <c:pt idx="0">
                  <c:v>2015</c:v>
                </c:pt>
                <c:pt idx="1">
                  <c:v>2016</c:v>
                </c:pt>
                <c:pt idx="2">
                  <c:v>2017</c:v>
                </c:pt>
                <c:pt idx="3">
                  <c:v>2018</c:v>
                </c:pt>
                <c:pt idx="4">
                  <c:v>2019</c:v>
                </c:pt>
                <c:pt idx="5">
                  <c:v>2020</c:v>
                </c:pt>
                <c:pt idx="6">
                  <c:v>2021</c:v>
                </c:pt>
                <c:pt idx="7">
                  <c:v>2022</c:v>
                </c:pt>
                <c:pt idx="8">
                  <c:v>2023</c:v>
                </c:pt>
                <c:pt idx="9">
                  <c:v>2024</c:v>
                </c:pt>
                <c:pt idx="10">
                  <c:v>Oct. 2025</c:v>
                </c:pt>
              </c:strCache>
            </c:strRef>
          </c:cat>
          <c:val>
            <c:numRef>
              <c:f>'9.Aport. Gob. y Pagos RS'!$C$7:$C$17</c:f>
              <c:numCache>
                <c:formatCode>#,##0.00_);[Red]\(#,##0.00\)</c:formatCode>
                <c:ptCount val="11"/>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18566920747.349998</c:v>
                </c:pt>
                <c:pt idx="10">
                  <c:v>19152582271.93</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ysClr val="windowText" lastClr="000000"/>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2.7034264552547371E-2"/>
                <c:y val="0.41123462118438114"/>
              </c:manualLayout>
            </c:layout>
            <c:spPr>
              <a:noFill/>
              <a:ln>
                <a:noFill/>
              </a:ln>
              <a:effectLst/>
            </c:spPr>
            <c:txPr>
              <a:bodyPr rot="-5400000" spcFirstLastPara="1" vertOverflow="ellipsis" vert="horz" wrap="square" anchor="ctr" anchorCtr="1"/>
              <a:lstStyle/>
              <a:p>
                <a:pPr>
                  <a:defRPr sz="24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200540528485922"/>
          <c:y val="3.1875164684805765E-2"/>
          <c:w val="0.60432989232640799"/>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sz="2000" cap="none" baseline="0"/>
              <a:t>Pagos Anuales del  Seguro Familiar de Salud de los Pensionados </a:t>
            </a:r>
          </a:p>
          <a:p>
            <a:pPr>
              <a:defRPr sz="2000" cap="none"/>
            </a:pPr>
            <a:r>
              <a:rPr lang="en-US" sz="2000" cap="none" baseline="0"/>
              <a:t>De los Regímenes Especiales</a:t>
            </a:r>
          </a:p>
        </c:rich>
      </c:tx>
      <c:layout>
        <c:manualLayout>
          <c:xMode val="edge"/>
          <c:yMode val="edge"/>
          <c:x val="0.21434484526630435"/>
          <c:y val="3.5008412385308038E-2"/>
        </c:manualLayout>
      </c:layout>
      <c:overlay val="0"/>
      <c:spPr>
        <a:noFill/>
        <a:ln>
          <a:noFill/>
        </a:ln>
        <a:effectLst/>
      </c:spPr>
      <c:txPr>
        <a:bodyPr rot="0" spcFirstLastPara="1" vertOverflow="ellipsis" vert="horz" wrap="square" anchor="ctr" anchorCtr="1"/>
        <a:lstStyle/>
        <a:p>
          <a:pPr>
            <a:defRPr sz="20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881516853638617E-2"/>
          <c:y val="0.36548434431559196"/>
          <c:w val="0.97458713647269246"/>
          <c:h val="0.43730761526117257"/>
        </c:manualLayout>
      </c:layout>
      <c:barChart>
        <c:barDir val="col"/>
        <c:grouping val="clustered"/>
        <c:varyColors val="0"/>
        <c:ser>
          <c:idx val="0"/>
          <c:order val="0"/>
          <c:tx>
            <c:strRef>
              <c:f>'10. Pagos.SFS Pens.'!$B$5</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'10. Pagos.SFS Pens.'!$A$6:$A$16</c:f>
              <c:strCache>
                <c:ptCount val="11"/>
                <c:pt idx="0">
                  <c:v>2015</c:v>
                </c:pt>
                <c:pt idx="1">
                  <c:v>2016</c:v>
                </c:pt>
                <c:pt idx="2">
                  <c:v>2017</c:v>
                </c:pt>
                <c:pt idx="3">
                  <c:v>2018</c:v>
                </c:pt>
                <c:pt idx="4">
                  <c:v>2019</c:v>
                </c:pt>
                <c:pt idx="5">
                  <c:v>2020</c:v>
                </c:pt>
                <c:pt idx="6">
                  <c:v>2021</c:v>
                </c:pt>
                <c:pt idx="7">
                  <c:v>2022</c:v>
                </c:pt>
                <c:pt idx="8">
                  <c:v>2023</c:v>
                </c:pt>
                <c:pt idx="9">
                  <c:v>2024</c:v>
                </c:pt>
                <c:pt idx="10">
                  <c:v>Oct. 2025</c:v>
                </c:pt>
              </c:strCache>
            </c:strRef>
          </c:cat>
          <c:val>
            <c:numRef>
              <c:f>'10. Pagos.SFS Pens.'!$B$6:$B$16</c:f>
              <c:numCache>
                <c:formatCode>#,##0.00</c:formatCode>
                <c:ptCount val="11"/>
                <c:pt idx="0">
                  <c:v>335652778.95999998</c:v>
                </c:pt>
                <c:pt idx="1">
                  <c:v>328531909.15999991</c:v>
                </c:pt>
                <c:pt idx="2">
                  <c:v>558973905.84000003</c:v>
                </c:pt>
                <c:pt idx="3">
                  <c:v>758411882.95999992</c:v>
                </c:pt>
                <c:pt idx="4">
                  <c:v>973800800.96999991</c:v>
                </c:pt>
                <c:pt idx="5">
                  <c:v>970014744.09000003</c:v>
                </c:pt>
                <c:pt idx="6">
                  <c:v>854040296.11999989</c:v>
                </c:pt>
                <c:pt idx="7">
                  <c:v>1581951303.1199999</c:v>
                </c:pt>
                <c:pt idx="8">
                  <c:v>1744042776.5300002</c:v>
                </c:pt>
                <c:pt idx="9">
                  <c:v>2068231616.74</c:v>
                </c:pt>
                <c:pt idx="10">
                  <c:v>781988803.13999999</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6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r>
              <a:rPr lang="es-DO"/>
              <a:t>Dispersión Histórica del SVDS</a:t>
            </a:r>
          </a:p>
        </c:rich>
      </c:tx>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227172241115797E-2"/>
          <c:y val="0.14338333050052268"/>
          <c:w val="0.96205154985613617"/>
          <c:h val="0.6934064974586196"/>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 Pagos_ SVDS'!$B$7:$B$17</c:f>
              <c:strCache>
                <c:ptCount val="11"/>
                <c:pt idx="0">
                  <c:v>2015</c:v>
                </c:pt>
                <c:pt idx="1">
                  <c:v>2016</c:v>
                </c:pt>
                <c:pt idx="2">
                  <c:v>2017</c:v>
                </c:pt>
                <c:pt idx="3">
                  <c:v>2018</c:v>
                </c:pt>
                <c:pt idx="4">
                  <c:v>2019</c:v>
                </c:pt>
                <c:pt idx="5">
                  <c:v>2020</c:v>
                </c:pt>
                <c:pt idx="6">
                  <c:v>2021</c:v>
                </c:pt>
                <c:pt idx="7">
                  <c:v>2022</c:v>
                </c:pt>
                <c:pt idx="8">
                  <c:v>2023</c:v>
                </c:pt>
                <c:pt idx="9">
                  <c:v>2024</c:v>
                </c:pt>
                <c:pt idx="10">
                  <c:v>Oct. 2025</c:v>
                </c:pt>
              </c:strCache>
            </c:strRef>
          </c:cat>
          <c:val>
            <c:numRef>
              <c:f>'2. Pagos_ SVDS'!$C$7:$C$17</c:f>
              <c:numCache>
                <c:formatCode>#,##0.00</c:formatCode>
                <c:ptCount val="11"/>
                <c:pt idx="0">
                  <c:v>38018208331.940002</c:v>
                </c:pt>
                <c:pt idx="1">
                  <c:v>42519520570.940002</c:v>
                </c:pt>
                <c:pt idx="2">
                  <c:v>47463118892.330002</c:v>
                </c:pt>
                <c:pt idx="3">
                  <c:v>53637242684.989998</c:v>
                </c:pt>
                <c:pt idx="4">
                  <c:v>58492444764.089996</c:v>
                </c:pt>
                <c:pt idx="5">
                  <c:v>57570980579.769997</c:v>
                </c:pt>
                <c:pt idx="6">
                  <c:v>66464047805.599998</c:v>
                </c:pt>
                <c:pt idx="7">
                  <c:v>80172200895.899994</c:v>
                </c:pt>
                <c:pt idx="8">
                  <c:v>89113603543.490005</c:v>
                </c:pt>
                <c:pt idx="9">
                  <c:v>99668069831.240005</c:v>
                </c:pt>
                <c:pt idx="10">
                  <c:v>90213915195.819992</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r>
              <a:rPr lang="es-DO" sz="2800"/>
              <a:t>Pagos Anual por Cuentas del SVDS (RD$)</a:t>
            </a:r>
          </a:p>
        </c:rich>
      </c:tx>
      <c:layout/>
      <c:overlay val="0"/>
      <c:spPr>
        <a:noFill/>
        <a:ln>
          <a:noFill/>
        </a:ln>
        <a:effectLst/>
      </c:spPr>
      <c:txPr>
        <a:bodyPr rot="0" spcFirstLastPara="1" vertOverflow="ellipsis" vert="horz" wrap="square" anchor="ctr" anchorCtr="1"/>
        <a:lstStyle/>
        <a:p>
          <a:pPr>
            <a:defRPr sz="28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4.2317623616330242E-2"/>
          <c:y val="0.35337341448480586"/>
          <c:w val="0.95253773647141082"/>
          <c:h val="0.51045342049895692"/>
        </c:manualLayout>
      </c:layout>
      <c:bar3DChart>
        <c:barDir val="col"/>
        <c:grouping val="clustered"/>
        <c:varyColors val="0"/>
        <c:ser>
          <c:idx val="0"/>
          <c:order val="0"/>
          <c:tx>
            <c:strRef>
              <c:f>'3. PagosXcuentas'!$A$16</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Ene.-  Oct.2025</c:v>
                </c:pt>
              </c:strCache>
            </c:strRef>
          </c:cat>
          <c:val>
            <c:numRef>
              <c:f>'3. PagosXcuentas'!$B$16:$E$16</c:f>
              <c:numCache>
                <c:formatCode>_(* #,##0.00_);_(* \(#,##0.00\);_(* "-"??_);_(@_)</c:formatCode>
                <c:ptCount val="4"/>
                <c:pt idx="0">
                  <c:v>80245785891.580017</c:v>
                </c:pt>
                <c:pt idx="1">
                  <c:v>89113603543.489975</c:v>
                </c:pt>
                <c:pt idx="2">
                  <c:v>99668069831.23999</c:v>
                </c:pt>
                <c:pt idx="3">
                  <c:v>90213915195.819992</c:v>
                </c:pt>
              </c:numCache>
            </c:numRef>
          </c:val>
          <c:extLst>
            <c:ext xmlns:c16="http://schemas.microsoft.com/office/drawing/2014/chart" uri="{C3380CC4-5D6E-409C-BE32-E72D297353CC}">
              <c16:uniqueId val="{00000003-C43E-441D-B8EC-B37D5A24814D}"/>
            </c:ext>
          </c:extLst>
        </c:ser>
        <c:ser>
          <c:idx val="1"/>
          <c:order val="1"/>
          <c:tx>
            <c:strRef>
              <c:f>'3. PagosXcuentas'!$A$7</c:f>
              <c:strCache>
                <c:ptCount val="1"/>
                <c:pt idx="0">
                  <c:v>Cuenta de Capitalizacion Individual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Ene.-  Oct.2025</c:v>
                </c:pt>
              </c:strCache>
            </c:strRef>
          </c:cat>
          <c:val>
            <c:numRef>
              <c:f>'3. PagosXcuentas'!$B$7:$E$7</c:f>
              <c:numCache>
                <c:formatCode>_(* #,##0.00_);_(* \(#,##0.00\);_(* "-"??_);_(@_)</c:formatCode>
                <c:ptCount val="4"/>
                <c:pt idx="0">
                  <c:v>64516667631.620003</c:v>
                </c:pt>
                <c:pt idx="1">
                  <c:v>72515503134.449997</c:v>
                </c:pt>
                <c:pt idx="2">
                  <c:v>81223400245.509995</c:v>
                </c:pt>
                <c:pt idx="3">
                  <c:v>73548991097.320007</c:v>
                </c:pt>
              </c:numCache>
            </c:numRef>
          </c:val>
          <c:extLst>
            <c:ext xmlns:c16="http://schemas.microsoft.com/office/drawing/2014/chart" uri="{C3380CC4-5D6E-409C-BE32-E72D297353CC}">
              <c16:uniqueId val="{00000007-C43E-441D-B8EC-B37D5A24814D}"/>
            </c:ext>
          </c:extLst>
        </c:ser>
        <c:ser>
          <c:idx val="2"/>
          <c:order val="2"/>
          <c:tx>
            <c:strRef>
              <c:f>'3. PagosXcuentas'!$A$11</c:f>
              <c:strCache>
                <c:ptCount val="1"/>
                <c:pt idx="0">
                  <c:v>Comisión AFP</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'3. PagosXcuentas'!$B$6:$E$6</c:f>
              <c:strCache>
                <c:ptCount val="4"/>
                <c:pt idx="0">
                  <c:v>2022</c:v>
                </c:pt>
                <c:pt idx="1">
                  <c:v>2023</c:v>
                </c:pt>
                <c:pt idx="2">
                  <c:v>2024</c:v>
                </c:pt>
                <c:pt idx="3">
                  <c:v>Ene.-  Oct.2025</c:v>
                </c:pt>
              </c:strCache>
            </c:strRef>
          </c:cat>
          <c:val>
            <c:numRef>
              <c:f>'3. PagosXcuentas'!$B$11:$E$11</c:f>
              <c:numCache>
                <c:formatCode>_(* #,##0.00_);_(* \(#,##0.00\);_(* "-"??_);_(@_)</c:formatCode>
                <c:ptCount val="4"/>
                <c:pt idx="0">
                  <c:v>534942027.41000003</c:v>
                </c:pt>
                <c:pt idx="1">
                  <c:v>550668409.03999996</c:v>
                </c:pt>
                <c:pt idx="2">
                  <c:v>623677440.78999996</c:v>
                </c:pt>
                <c:pt idx="3">
                  <c:v>552067324.33000004</c:v>
                </c:pt>
              </c:numCache>
            </c:numRef>
          </c:val>
          <c:extLst>
            <c:ext xmlns:c16="http://schemas.microsoft.com/office/drawing/2014/chart" uri="{C3380CC4-5D6E-409C-BE32-E72D297353CC}">
              <c16:uniqueId val="{00000008-C43E-441D-B8EC-B37D5A24814D}"/>
            </c:ext>
          </c:extLst>
        </c:ser>
        <c:ser>
          <c:idx val="3"/>
          <c:order val="3"/>
          <c:tx>
            <c:strRef>
              <c:f>'3. PagosXcuentas'!$A$15</c:f>
              <c:strCache>
                <c:ptCount val="1"/>
                <c:pt idx="0">
                  <c:v>Operación DIDA</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Ene.-  Oct.2025</c:v>
                </c:pt>
              </c:strCache>
            </c:strRef>
          </c:cat>
          <c:val>
            <c:numRef>
              <c:f>'3. PagosXcuentas'!$B$15:$E$15</c:f>
              <c:numCache>
                <c:formatCode>_(* #,##0.00_);_(* \(#,##0.00\);_(* "-"??_);_(@_)</c:formatCode>
                <c:ptCount val="4"/>
                <c:pt idx="0">
                  <c:v>330441648.19999999</c:v>
                </c:pt>
                <c:pt idx="1">
                  <c:v>372362585.42000002</c:v>
                </c:pt>
                <c:pt idx="2">
                  <c:v>415402047.5</c:v>
                </c:pt>
                <c:pt idx="3">
                  <c:v>377252714.89999998</c:v>
                </c:pt>
              </c:numCache>
            </c:numRef>
          </c:val>
          <c:extLst>
            <c:ext xmlns:c16="http://schemas.microsoft.com/office/drawing/2014/chart" uri="{C3380CC4-5D6E-409C-BE32-E72D297353CC}">
              <c16:uniqueId val="{0000000C-C43E-441D-B8EC-B37D5A24814D}"/>
            </c:ext>
          </c:extLst>
        </c:ser>
        <c:ser>
          <c:idx val="4"/>
          <c:order val="4"/>
          <c:tx>
            <c:strRef>
              <c:f>'3. PagosXcuentas'!$A$10</c:f>
              <c:strCache>
                <c:ptCount val="1"/>
                <c:pt idx="0">
                  <c:v>Autoseguro IDSS</c:v>
                </c:pt>
              </c:strCache>
            </c:strRef>
          </c:tx>
          <c:spPr>
            <a:solidFill>
              <a:schemeClr val="accent3">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Ene.-  Oct.2025</c:v>
                </c:pt>
              </c:strCache>
            </c:strRef>
          </c:cat>
          <c:val>
            <c:numRef>
              <c:f>'3. PagosXcuentas'!$B$10:$E$10</c:f>
              <c:numCache>
                <c:formatCode>_(* #,##0.00_);_(* \(#,##0.00\);_(* "-"??_);_(@_)</c:formatCode>
                <c:ptCount val="4"/>
                <c:pt idx="0">
                  <c:v>299922059.91000003</c:v>
                </c:pt>
                <c:pt idx="1">
                  <c:v>328081703.39999998</c:v>
                </c:pt>
                <c:pt idx="2">
                  <c:v>354482605.56999999</c:v>
                </c:pt>
                <c:pt idx="3">
                  <c:v>318083603.00999999</c:v>
                </c:pt>
              </c:numCache>
            </c:numRef>
          </c:val>
          <c:extLst>
            <c:ext xmlns:c16="http://schemas.microsoft.com/office/drawing/2014/chart" uri="{C3380CC4-5D6E-409C-BE32-E72D297353CC}">
              <c16:uniqueId val="{0000000E-C43E-441D-B8EC-B37D5A24814D}"/>
            </c:ext>
          </c:extLst>
        </c:ser>
        <c:ser>
          <c:idx val="5"/>
          <c:order val="5"/>
          <c:tx>
            <c:strRef>
              <c:f>'3. PagosXcuentas'!$A$13</c:f>
              <c:strCache>
                <c:ptCount val="1"/>
                <c:pt idx="0">
                  <c:v>Fondos de solidaridad social (FSS)</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Ene.-  Oct.2025</c:v>
                </c:pt>
              </c:strCache>
            </c:strRef>
          </c:cat>
          <c:val>
            <c:numRef>
              <c:f>'3. PagosXcuentas'!$B$13:$E$13</c:f>
              <c:numCache>
                <c:formatCode>_(* #,##0.00_);_(* \(#,##0.00\);_(* "-"??_);_(@_)</c:formatCode>
                <c:ptCount val="4"/>
                <c:pt idx="0">
                  <c:v>3070768143.7399998</c:v>
                </c:pt>
                <c:pt idx="1">
                  <c:v>3418154271.48</c:v>
                </c:pt>
                <c:pt idx="2">
                  <c:v>3820529252.0700002</c:v>
                </c:pt>
                <c:pt idx="3">
                  <c:v>3458584947.3899999</c:v>
                </c:pt>
              </c:numCache>
            </c:numRef>
          </c:val>
          <c:extLst>
            <c:ext xmlns:c16="http://schemas.microsoft.com/office/drawing/2014/chart" uri="{C3380CC4-5D6E-409C-BE32-E72D297353CC}">
              <c16:uniqueId val="{0000000F-C43E-441D-B8EC-B37D5A24814D}"/>
            </c:ext>
          </c:extLst>
        </c:ser>
        <c:ser>
          <c:idx val="6"/>
          <c:order val="6"/>
          <c:tx>
            <c:strRef>
              <c:f>'3. PagosXcuentas'!$A$14</c:f>
              <c:strCache>
                <c:ptCount val="1"/>
                <c:pt idx="0">
                  <c:v>Operación TSS</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PagosXcuentas'!$B$6:$E$6</c:f>
              <c:strCache>
                <c:ptCount val="4"/>
                <c:pt idx="0">
                  <c:v>2022</c:v>
                </c:pt>
                <c:pt idx="1">
                  <c:v>2023</c:v>
                </c:pt>
                <c:pt idx="2">
                  <c:v>2024</c:v>
                </c:pt>
                <c:pt idx="3">
                  <c:v>Ene.-  Oct.2025</c:v>
                </c:pt>
              </c:strCache>
            </c:strRef>
          </c:cat>
          <c:val>
            <c:numRef>
              <c:f>'3. PagosXcuentas'!$B$14:$E$14</c:f>
              <c:numCache>
                <c:formatCode>_(* #,##0.00_);_(* \(#,##0.00\);_(* "-"??_);_(@_)</c:formatCode>
                <c:ptCount val="4"/>
                <c:pt idx="0">
                  <c:v>660867082.09000003</c:v>
                </c:pt>
                <c:pt idx="1">
                  <c:v>744719455.63999999</c:v>
                </c:pt>
                <c:pt idx="2">
                  <c:v>830780103.28999996</c:v>
                </c:pt>
                <c:pt idx="3">
                  <c:v>754489868.01999998</c:v>
                </c:pt>
              </c:numCache>
            </c:numRef>
          </c:val>
          <c:extLst>
            <c:ext xmlns:c16="http://schemas.microsoft.com/office/drawing/2014/chart" uri="{C3380CC4-5D6E-409C-BE32-E72D297353CC}">
              <c16:uniqueId val="{00000011-C43E-441D-B8EC-B37D5A24814D}"/>
            </c:ext>
          </c:extLst>
        </c:ser>
        <c:ser>
          <c:idx val="8"/>
          <c:order val="8"/>
          <c:spPr>
            <a:solidFill>
              <a:schemeClr val="accent5">
                <a:lumMod val="80000"/>
                <a:lumOff val="20000"/>
              </a:schemeClr>
            </a:solidFill>
            <a:ln>
              <a:noFill/>
            </a:ln>
            <a:effectLst/>
            <a:sp3d/>
          </c:spPr>
          <c:invertIfNegative val="0"/>
          <c:cat>
            <c:strRef>
              <c:f>'3. PagosXcuentas'!$B$6:$E$6</c:f>
              <c:strCache>
                <c:ptCount val="4"/>
                <c:pt idx="0">
                  <c:v>2022</c:v>
                </c:pt>
                <c:pt idx="1">
                  <c:v>2023</c:v>
                </c:pt>
                <c:pt idx="2">
                  <c:v>2024</c:v>
                </c:pt>
                <c:pt idx="3">
                  <c:v>Ene.-  Oct.2025</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extLst>
          <c:ext xmlns:c15="http://schemas.microsoft.com/office/drawing/2012/chart" uri="{02D57815-91ED-43cb-92C2-25804820EDAC}">
            <c15:filteredBarSeries>
              <c15:ser>
                <c:idx val="7"/>
                <c:order val="7"/>
                <c:tx>
                  <c:strRef>
                    <c:extLst>
                      <c:ext uri="{02D57815-91ED-43cb-92C2-25804820EDAC}">
                        <c15:formulaRef>
                          <c15:sqref>'IV.3.3.Pagos anuales x cuentas'!#REF!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c:ext uri="{02D57815-91ED-43cb-92C2-25804820EDAC}">
                        <c15:formulaRef>
                          <c15:sqref>'3. PagosXcuentas'!$B$6:$E$6</c15:sqref>
                        </c15:formulaRef>
                      </c:ext>
                    </c:extLst>
                    <c:strCache>
                      <c:ptCount val="4"/>
                      <c:pt idx="0">
                        <c:v>2022</c:v>
                      </c:pt>
                      <c:pt idx="1">
                        <c:v>2023</c:v>
                      </c:pt>
                      <c:pt idx="2">
                        <c:v>2024</c:v>
                      </c:pt>
                      <c:pt idx="3">
                        <c:v>Ene.-  Oct.2025</c:v>
                      </c:pt>
                    </c:strCache>
                  </c:strRef>
                </c:cat>
                <c:val>
                  <c:numRef>
                    <c:extLst>
                      <c:ext uri="{02D57815-91ED-43cb-92C2-25804820EDAC}">
                        <c15:formulaRef>
                          <c15:sqref>'IV.3.3.Pagos anuales x cuentas'!#REF!</c15:sqref>
                        </c15:formulaRef>
                      </c:ext>
                    </c:extLst>
                    <c:numCache>
                      <c:formatCode>General</c:formatCode>
                      <c:ptCount val="1"/>
                      <c:pt idx="0">
                        <c:v>1</c:v>
                      </c:pt>
                    </c:numCache>
                  </c:numRef>
                </c:val>
                <c:extLst>
                  <c:ext xmlns:c16="http://schemas.microsoft.com/office/drawing/2014/chart" uri="{C3380CC4-5D6E-409C-BE32-E72D297353CC}">
                    <c16:uniqueId val="{00000015-C43E-441D-B8EC-B37D5A24814D}"/>
                  </c:ext>
                </c:extLst>
              </c15:ser>
            </c15:filteredBarSeries>
          </c:ext>
        </c:extLst>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7"/>
        <c:delete val="1"/>
      </c:legendEntry>
      <c:layout>
        <c:manualLayout>
          <c:xMode val="edge"/>
          <c:yMode val="edge"/>
          <c:x val="0.10588578417449168"/>
          <c:y val="9.1467038825281843E-2"/>
          <c:w val="0.75154663508560848"/>
          <c:h val="0.10401332343779313"/>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r>
              <a:rPr lang="en-US" sz="2000" b="1">
                <a:solidFill>
                  <a:sysClr val="windowText" lastClr="000000"/>
                </a:solidFill>
              </a:rPr>
              <a:t>Pagos a Entidades del Seguro de Vejez, Discapacidad y Sobrevivencia (SVDS)</a:t>
            </a:r>
          </a:p>
        </c:rich>
      </c:tx>
      <c:layout>
        <c:manualLayout>
          <c:xMode val="edge"/>
          <c:yMode val="edge"/>
          <c:x val="0.21282693193984073"/>
          <c:y val="3.060283102004847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1667944887806545"/>
          <c:y val="0.10822498079748114"/>
          <c:w val="0.79610887266320962"/>
          <c:h val="0.84402487104241686"/>
        </c:manualLayout>
      </c:layout>
      <c:barChart>
        <c:barDir val="bar"/>
        <c:grouping val="clustered"/>
        <c:varyColors val="0"/>
        <c:ser>
          <c:idx val="0"/>
          <c:order val="0"/>
          <c:tx>
            <c:strRef>
              <c:f>' 4.Pago Entidades'!$F$6</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4.Pago Entidades'!$A$7:$A$21,' 4.Pago Entidades'!$A$23:$A$23)</c15:sqref>
                  </c15:fullRef>
                </c:ext>
              </c:extLst>
              <c:f>' 4.Pago Entidades'!$A$7:$A$21</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 4.Pago Entidades'!$F$7:$F$21,' 4.Pago Entidades'!$F$23:$F$23)</c15:sqref>
                  </c15:fullRef>
                </c:ext>
              </c:extLst>
              <c:f>' 4.Pago Entidades'!$F$7:$F$21</c:f>
              <c:numCache>
                <c:formatCode>_(* #,##0.00_);_(* \(#,##0.00\);_(* "-"??_);_(@_)</c:formatCode>
                <c:ptCount val="15"/>
                <c:pt idx="0">
                  <c:v>94994075092.610001</c:v>
                </c:pt>
                <c:pt idx="1">
                  <c:v>67481807541.290001</c:v>
                </c:pt>
                <c:pt idx="2">
                  <c:v>59237163583.919998</c:v>
                </c:pt>
                <c:pt idx="3">
                  <c:v>56957855920.130005</c:v>
                </c:pt>
                <c:pt idx="4">
                  <c:v>48060950303.959999</c:v>
                </c:pt>
                <c:pt idx="5">
                  <c:v>13331504707.349998</c:v>
                </c:pt>
                <c:pt idx="6">
                  <c:v>3080846426.8600001</c:v>
                </c:pt>
                <c:pt idx="7">
                  <c:v>2558665874.0599999</c:v>
                </c:pt>
                <c:pt idx="8">
                  <c:v>1519098565.98</c:v>
                </c:pt>
                <c:pt idx="9">
                  <c:v>973266607.16999996</c:v>
                </c:pt>
                <c:pt idx="10">
                  <c:v>1454046707.27</c:v>
                </c:pt>
                <c:pt idx="11">
                  <c:v>4098938249.3800006</c:v>
                </c:pt>
                <c:pt idx="12">
                  <c:v>1818356572.8599999</c:v>
                </c:pt>
                <c:pt idx="13">
                  <c:v>2341777111.2600002</c:v>
                </c:pt>
                <c:pt idx="14">
                  <c:v>1333023078.1799998</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2.0991956443080665E-2"/>
                <c:y val="0.50411500686950339"/>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5365727445446457E-2"/>
          <c:y val="0.18491649806147864"/>
          <c:w val="0.96327470415971017"/>
          <c:h val="0.61509218057644854"/>
        </c:manualLayout>
      </c:layout>
      <c:lineChart>
        <c:grouping val="standard"/>
        <c:varyColors val="0"/>
        <c:ser>
          <c:idx val="0"/>
          <c:order val="0"/>
          <c:tx>
            <c:strRef>
              <c:f>'5.Patrim. fp anual'!$B$6</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4"/>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48-4174-9972-9F1AF0272884}"/>
                </c:ext>
              </c:extLst>
            </c:dLbl>
            <c:dLbl>
              <c:idx val="5"/>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F48-4174-9972-9F1AF0272884}"/>
                </c:ext>
              </c:extLst>
            </c:dLbl>
            <c:dLbl>
              <c:idx val="6"/>
              <c:layout>
                <c:manualLayout>
                  <c:x val="-7.099482283660713E-2"/>
                  <c:y val="-3.941603266068778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F48-4174-9972-9F1AF0272884}"/>
                </c:ext>
              </c:extLst>
            </c:dLbl>
            <c:dLbl>
              <c:idx val="7"/>
              <c:layout>
                <c:manualLayout>
                  <c:x val="-4.0141993036441281E-2"/>
                  <c:y val="-4.669286421350345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F48-4174-9972-9F1AF0272884}"/>
                </c:ext>
              </c:extLst>
            </c:dLbl>
            <c:numFmt formatCode="#,##0.00" sourceLinked="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'5.Patrim. fp anual'!$A$7:$A$14</c:f>
              <c:strCache>
                <c:ptCount val="8"/>
                <c:pt idx="0">
                  <c:v>2018</c:v>
                </c:pt>
                <c:pt idx="1">
                  <c:v>2019</c:v>
                </c:pt>
                <c:pt idx="2">
                  <c:v>2020</c:v>
                </c:pt>
                <c:pt idx="3">
                  <c:v>2021</c:v>
                </c:pt>
                <c:pt idx="4">
                  <c:v>2022</c:v>
                </c:pt>
                <c:pt idx="5">
                  <c:v>2023</c:v>
                </c:pt>
                <c:pt idx="6">
                  <c:v>2024</c:v>
                </c:pt>
                <c:pt idx="7">
                  <c:v>Oct. 2025</c:v>
                </c:pt>
              </c:strCache>
            </c:strRef>
          </c:cat>
          <c:val>
            <c:numRef>
              <c:f>'5.Patrim. fp anual'!$B$7:$B$14</c:f>
              <c:numCache>
                <c:formatCode>_(* #,##0.00_);_(* \(#,##0.00\);_(* "-"??_);_(@_)</c:formatCode>
                <c:ptCount val="8"/>
                <c:pt idx="0">
                  <c:v>599976.12957899994</c:v>
                </c:pt>
                <c:pt idx="1">
                  <c:v>707666.437209</c:v>
                </c:pt>
                <c:pt idx="2">
                  <c:v>820942.24981800001</c:v>
                </c:pt>
                <c:pt idx="3">
                  <c:v>960567.11641200003</c:v>
                </c:pt>
                <c:pt idx="4">
                  <c:v>1062302.305562</c:v>
                </c:pt>
                <c:pt idx="5">
                  <c:v>1213344.006122</c:v>
                </c:pt>
                <c:pt idx="6">
                  <c:v>1397051.0850722701</c:v>
                </c:pt>
                <c:pt idx="7">
                  <c:v>1555046.1885820895</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'5.Patrim. fp anual'!$E$6</c:f>
              <c:strCache>
                <c:ptCount val="1"/>
                <c:pt idx="0">
                  <c:v>Valor estimado  
%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'5.Patrim. fp anual'!$A$7:$A$14</c:f>
              <c:strCache>
                <c:ptCount val="8"/>
                <c:pt idx="0">
                  <c:v>2018</c:v>
                </c:pt>
                <c:pt idx="1">
                  <c:v>2019</c:v>
                </c:pt>
                <c:pt idx="2">
                  <c:v>2020</c:v>
                </c:pt>
                <c:pt idx="3">
                  <c:v>2021</c:v>
                </c:pt>
                <c:pt idx="4">
                  <c:v>2022</c:v>
                </c:pt>
                <c:pt idx="5">
                  <c:v>2023</c:v>
                </c:pt>
                <c:pt idx="6">
                  <c:v>2024</c:v>
                </c:pt>
                <c:pt idx="7">
                  <c:v>Oct. 2025</c:v>
                </c:pt>
              </c:strCache>
            </c:strRef>
          </c:cat>
          <c:val>
            <c:numRef>
              <c:f>'5.Patrim. fp anual'!$E$7:$E$14</c:f>
              <c:numCache>
                <c:formatCode>0.0%</c:formatCode>
                <c:ptCount val="8"/>
                <c:pt idx="0">
                  <c:v>0.14257687710783717</c:v>
                </c:pt>
                <c:pt idx="1">
                  <c:v>0.15475770074404829</c:v>
                </c:pt>
                <c:pt idx="2">
                  <c:v>0.18490465009533372</c:v>
                </c:pt>
                <c:pt idx="3">
                  <c:v>0.17698267466301509</c:v>
                </c:pt>
                <c:pt idx="4">
                  <c:v>0.16977020759736031</c:v>
                </c:pt>
                <c:pt idx="5">
                  <c:v>0.17936847274599327</c:v>
                </c:pt>
                <c:pt idx="6">
                  <c:v>0.18871702400592361</c:v>
                </c:pt>
                <c:pt idx="7">
                  <c:v>0.21005938296507259</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8.8774944379175547E-2"/>
          <c:y val="6.0213237348182284E-2"/>
          <c:w val="0.79280568379074834"/>
          <c:h val="7.4410187737640826E-2"/>
        </c:manualLayout>
      </c:layout>
      <c:overlay val="0"/>
      <c:spPr>
        <a:noFill/>
        <a:ln>
          <a:noFill/>
        </a:ln>
        <a:effectLst/>
      </c:spPr>
      <c:txPr>
        <a:bodyPr rot="0" spcFirstLastPara="1" vertOverflow="ellipsis" vert="horz" wrap="square" anchor="ctr" anchorCtr="1"/>
        <a:lstStyle/>
        <a:p>
          <a:pPr rtl="0">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050" b="1">
                <a:solidFill>
                  <a:sysClr val="windowText" lastClr="000000"/>
                </a:solidFill>
              </a:rPr>
              <a:t>Ditribución de la Afiliación al SFS por Región Geográfica</a:t>
            </a:r>
          </a:p>
          <a:p>
            <a:pPr>
              <a:defRPr sz="1050" b="1">
                <a:solidFill>
                  <a:sysClr val="windowText" lastClr="000000"/>
                </a:solidFill>
              </a:defRPr>
            </a:pPr>
            <a:r>
              <a:rPr lang="en-US" sz="1050" b="1">
                <a:solidFill>
                  <a:sysClr val="windowText" lastClr="000000"/>
                </a:solidFill>
              </a:rPr>
              <a:t>Octubre 2025 </a:t>
            </a:r>
          </a:p>
        </c:rich>
      </c:tx>
      <c:layout>
        <c:manualLayout>
          <c:xMode val="edge"/>
          <c:yMode val="edge"/>
          <c:x val="0.16038471614993086"/>
          <c:y val="4.2688377573015641E-2"/>
        </c:manualLayout>
      </c:layout>
      <c:overlay val="0"/>
      <c:spPr>
        <a:noFill/>
        <a:ln>
          <a:noFill/>
        </a:ln>
        <a:effectLst/>
      </c:spPr>
      <c:txPr>
        <a:bodyPr rot="0" spcFirstLastPara="1" vertOverflow="ellipsis" vert="horz" wrap="square" anchor="ctr" anchorCtr="1"/>
        <a:lstStyle/>
        <a:p>
          <a:pPr>
            <a:defRPr sz="105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458485918969457"/>
          <c:y val="0.15806343620295599"/>
          <c:w val="0.34966542768671283"/>
          <c:h val="0.67896586316305274"/>
        </c:manualLayout>
      </c:layout>
      <c:pieChart>
        <c:varyColors val="1"/>
        <c:ser>
          <c:idx val="0"/>
          <c:order val="0"/>
          <c:tx>
            <c:strRef>
              <c:f>'5.SFS'!$B$6</c:f>
              <c:strCache>
                <c:ptCount val="1"/>
                <c:pt idx="0">
                  <c:v>Total</c:v>
                </c:pt>
              </c:strCache>
            </c:strRef>
          </c:tx>
          <c:explosion val="10"/>
          <c:dPt>
            <c:idx val="0"/>
            <c:bubble3D val="0"/>
            <c:spPr>
              <a:solidFill>
                <a:schemeClr val="accent1">
                  <a:shade val="53000"/>
                </a:schemeClr>
              </a:solidFill>
              <a:ln w="19050">
                <a:solidFill>
                  <a:schemeClr val="lt1"/>
                </a:solidFill>
              </a:ln>
              <a:effectLst/>
            </c:spPr>
            <c:extLst>
              <c:ext xmlns:c16="http://schemas.microsoft.com/office/drawing/2014/chart" uri="{C3380CC4-5D6E-409C-BE32-E72D297353CC}">
                <c16:uniqueId val="{00000001-60D6-475E-8BEC-366D7D208526}"/>
              </c:ext>
            </c:extLst>
          </c:dPt>
          <c:dPt>
            <c:idx val="1"/>
            <c:bubble3D val="0"/>
            <c:spPr>
              <a:solidFill>
                <a:schemeClr val="accent1">
                  <a:shade val="76000"/>
                </a:schemeClr>
              </a:solidFill>
              <a:ln w="19050">
                <a:solidFill>
                  <a:schemeClr val="lt1"/>
                </a:solidFill>
              </a:ln>
              <a:effectLst/>
            </c:spPr>
            <c:extLst>
              <c:ext xmlns:c16="http://schemas.microsoft.com/office/drawing/2014/chart" uri="{C3380CC4-5D6E-409C-BE32-E72D297353CC}">
                <c16:uniqueId val="{00000003-60D6-475E-8BEC-366D7D208526}"/>
              </c:ext>
            </c:extLst>
          </c:dPt>
          <c:dPt>
            <c:idx val="2"/>
            <c:bubble3D val="0"/>
            <c:spPr>
              <a:solidFill>
                <a:schemeClr val="accent1"/>
              </a:solidFill>
              <a:ln w="19050">
                <a:solidFill>
                  <a:schemeClr val="lt1"/>
                </a:solidFill>
              </a:ln>
              <a:effectLst/>
            </c:spPr>
            <c:extLst>
              <c:ext xmlns:c16="http://schemas.microsoft.com/office/drawing/2014/chart" uri="{C3380CC4-5D6E-409C-BE32-E72D297353CC}">
                <c16:uniqueId val="{00000005-60D6-475E-8BEC-366D7D208526}"/>
              </c:ext>
            </c:extLst>
          </c:dPt>
          <c:dPt>
            <c:idx val="3"/>
            <c:bubble3D val="0"/>
            <c:spPr>
              <a:solidFill>
                <a:schemeClr val="accent1">
                  <a:tint val="77000"/>
                </a:schemeClr>
              </a:solidFill>
              <a:ln w="19050">
                <a:solidFill>
                  <a:schemeClr val="lt1"/>
                </a:solidFill>
              </a:ln>
              <a:effectLst/>
            </c:spPr>
            <c:extLst>
              <c:ext xmlns:c16="http://schemas.microsoft.com/office/drawing/2014/chart" uri="{C3380CC4-5D6E-409C-BE32-E72D297353CC}">
                <c16:uniqueId val="{00000007-60D6-475E-8BEC-366D7D208526}"/>
              </c:ext>
            </c:extLst>
          </c:dPt>
          <c:dPt>
            <c:idx val="4"/>
            <c:bubble3D val="0"/>
            <c:spPr>
              <a:solidFill>
                <a:schemeClr val="accent1">
                  <a:tint val="54000"/>
                </a:schemeClr>
              </a:solidFill>
              <a:ln w="19050">
                <a:solidFill>
                  <a:schemeClr val="lt1"/>
                </a:solidFill>
              </a:ln>
              <a:effectLst/>
            </c:spPr>
            <c:extLst>
              <c:ext xmlns:c16="http://schemas.microsoft.com/office/drawing/2014/chart" uri="{C3380CC4-5D6E-409C-BE32-E72D297353CC}">
                <c16:uniqueId val="{00000009-60D6-475E-8BEC-366D7D208526}"/>
              </c:ext>
            </c:extLst>
          </c:dPt>
          <c:dLbls>
            <c:dLbl>
              <c:idx val="0"/>
              <c:layout>
                <c:manualLayout>
                  <c:x val="-1.8231189851268592E-2"/>
                  <c:y val="-2.66503651901491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60D6-475E-8BEC-366D7D208526}"/>
                </c:ext>
              </c:extLst>
            </c:dLbl>
            <c:dLbl>
              <c:idx val="1"/>
              <c:layout>
                <c:manualLayout>
                  <c:x val="2.5000000000000001E-2"/>
                  <c:y val="1.839274624845906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60D6-475E-8BEC-366D7D208526}"/>
                </c:ext>
              </c:extLst>
            </c:dLbl>
            <c:dLbl>
              <c:idx val="2"/>
              <c:layout>
                <c:manualLayout>
                  <c:x val="-3.8888888888888917E-2"/>
                  <c:y val="7.3570984993834906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60D6-475E-8BEC-366D7D208526}"/>
                </c:ext>
              </c:extLst>
            </c:dLbl>
            <c:dLbl>
              <c:idx val="3"/>
              <c:layout>
                <c:manualLayout>
                  <c:x val="-3.8888888888888903E-2"/>
                  <c:y val="7.3570984993836259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60D6-475E-8BEC-366D7D208526}"/>
                </c:ext>
              </c:extLst>
            </c:dLbl>
            <c:dLbl>
              <c:idx val="4"/>
              <c:layout>
                <c:manualLayout>
                  <c:x val="-1.1111111111111136E-2"/>
                  <c:y val="5.149968949568536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60D6-475E-8BEC-366D7D208526}"/>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'5.SFS'!$A$7:$A$11</c:f>
              <c:strCache>
                <c:ptCount val="5"/>
                <c:pt idx="0">
                  <c:v>Distrito Nacional</c:v>
                </c:pt>
                <c:pt idx="1">
                  <c:v>Este</c:v>
                </c:pt>
                <c:pt idx="2">
                  <c:v>Norte</c:v>
                </c:pt>
                <c:pt idx="3">
                  <c:v>Sur</c:v>
                </c:pt>
                <c:pt idx="4">
                  <c:v>Sin especificar</c:v>
                </c:pt>
              </c:strCache>
            </c:strRef>
          </c:cat>
          <c:val>
            <c:numRef>
              <c:f>'5.SFS'!$B$7:$B$11</c:f>
              <c:numCache>
                <c:formatCode>_(* #,##0_);_(* \(#,##0\);_(* "-"??_);_(@_)</c:formatCode>
                <c:ptCount val="5"/>
                <c:pt idx="0">
                  <c:v>4071993</c:v>
                </c:pt>
                <c:pt idx="1">
                  <c:v>673092</c:v>
                </c:pt>
                <c:pt idx="2">
                  <c:v>2368696</c:v>
                </c:pt>
                <c:pt idx="3">
                  <c:v>1274569</c:v>
                </c:pt>
                <c:pt idx="4">
                  <c:v>2226784</c:v>
                </c:pt>
              </c:numCache>
            </c:numRef>
          </c:val>
          <c:extLst>
            <c:ext xmlns:c16="http://schemas.microsoft.com/office/drawing/2014/chart" uri="{C3380CC4-5D6E-409C-BE32-E72D297353CC}">
              <c16:uniqueId val="{0000000A-60D6-475E-8BEC-366D7D20852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000" b="1">
                <a:solidFill>
                  <a:sysClr val="windowText" lastClr="000000"/>
                </a:solidFill>
              </a:rPr>
              <a:t>Composición del Patrimonio de Fondos de Pensiones</a:t>
            </a:r>
          </a:p>
        </c:rich>
      </c:tx>
      <c:layout>
        <c:manualLayout>
          <c:xMode val="edge"/>
          <c:yMode val="edge"/>
          <c:x val="0.25703071857142151"/>
          <c:y val="4.922877398033920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5941353157814812"/>
          <c:y val="0.17844338271741952"/>
          <c:w val="0.57548771113476593"/>
          <c:h val="0.75478661657870738"/>
        </c:manualLayout>
      </c:layout>
      <c:barChart>
        <c:barDir val="bar"/>
        <c:grouping val="clustered"/>
        <c:varyColors val="0"/>
        <c:ser>
          <c:idx val="0"/>
          <c:order val="0"/>
          <c:spPr>
            <a:solidFill>
              <a:schemeClr val="accent3">
                <a:lumMod val="50000"/>
              </a:schemeClr>
            </a:solidFill>
            <a:ln>
              <a:noFill/>
            </a:ln>
            <a:effectLst/>
          </c:spPr>
          <c:invertIfNegative val="0"/>
          <c:dLbls>
            <c:dLbl>
              <c:idx val="0"/>
              <c:layout/>
              <c:showLegendKey val="0"/>
              <c:showVal val="1"/>
              <c:showCatName val="0"/>
              <c:showSerName val="0"/>
              <c:showPercent val="0"/>
              <c:showBubbleSize val="0"/>
              <c:extLst>
                <c:ext xmlns:c15="http://schemas.microsoft.com/office/drawing/2012/chart" uri="{CE6537A1-D6FC-4f65-9D91-7224C49458BB}">
                  <c15:layout>
                    <c:manualLayout>
                      <c:w val="0.23650562798689109"/>
                      <c:h val="0.11586801893384344"/>
                    </c:manualLayout>
                  </c15:layout>
                </c:ext>
                <c:ext xmlns:c16="http://schemas.microsoft.com/office/drawing/2014/chart" uri="{C3380CC4-5D6E-409C-BE32-E72D297353CC}">
                  <c16:uniqueId val="{00000000-9872-4225-8A2E-862CCF7A1BD8}"/>
                </c:ext>
              </c:extLst>
            </c:dLbl>
            <c:numFmt formatCode="_(* #,##0.00_);_(* \(#,##0.00\);_(* &quot;-&quot;??_);_(@_)" sourceLinked="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Cartera Comp.'!$A$7:$A$11</c:f>
              <c:strCache>
                <c:ptCount val="5"/>
                <c:pt idx="0">
                  <c:v>Cuentas de Capitalización Individual</c:v>
                </c:pt>
                <c:pt idx="1">
                  <c:v>Fondo de 
Solidaridad Social</c:v>
                </c:pt>
                <c:pt idx="2">
                  <c:v>Fondos de Reparto Individualizado*</c:v>
                </c:pt>
                <c:pt idx="3">
                  <c:v>Fondos Complementarios</c:v>
                </c:pt>
                <c:pt idx="4">
                  <c:v>INABIMA</c:v>
                </c:pt>
              </c:strCache>
            </c:strRef>
          </c:cat>
          <c:val>
            <c:numRef>
              <c:f>'6. Cartera Comp.'!$B$7:$B$11</c:f>
              <c:numCache>
                <c:formatCode>_(* #,##0.00_);_(* \(#,##0.00\);_(* "-"_);_(@_)</c:formatCode>
                <c:ptCount val="5"/>
                <c:pt idx="0">
                  <c:v>1237490334090.8398</c:v>
                </c:pt>
                <c:pt idx="1">
                  <c:v>91282083983.240005</c:v>
                </c:pt>
                <c:pt idx="2">
                  <c:v>51873880797.669998</c:v>
                </c:pt>
                <c:pt idx="3">
                  <c:v>1208729473.6500001</c:v>
                </c:pt>
                <c:pt idx="4">
                  <c:v>173191160236.69</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8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r>
              <a:rPr lang="es-DO" sz="1800" cap="none" baseline="0"/>
              <a:t>Composición de la Cartera de Inversiones de los Fondos de Pensiones por Emisor (RD$)</a:t>
            </a:r>
          </a:p>
        </c:rich>
      </c:tx>
      <c:layout>
        <c:manualLayout>
          <c:xMode val="edge"/>
          <c:yMode val="edge"/>
          <c:x val="0.15644241491697822"/>
          <c:y val="5.1286148051233674E-2"/>
        </c:manualLayout>
      </c:layout>
      <c:overlay val="0"/>
      <c:spPr>
        <a:noFill/>
        <a:ln>
          <a:noFill/>
        </a:ln>
        <a:effectLst/>
      </c:spPr>
      <c:txPr>
        <a:bodyPr rot="0" spcFirstLastPara="1" vertOverflow="ellipsis" vert="horz" wrap="square" anchor="ctr" anchorCtr="1"/>
        <a:lstStyle/>
        <a:p>
          <a:pPr>
            <a:defRPr sz="1800" b="1" i="0" u="none" strike="noStrike" kern="1200" cap="all"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5265279346564792"/>
          <c:y val="0.19769669595465025"/>
          <c:w val="0.69842788449707982"/>
          <c:h val="0.64585413802244118"/>
        </c:manualLayout>
      </c:layout>
      <c:pie3DChart>
        <c:varyColors val="1"/>
        <c:ser>
          <c:idx val="0"/>
          <c:order val="0"/>
          <c:tx>
            <c:strRef>
              <c:f>'7. Cartera de inv fp'!$B$6</c:f>
              <c:strCache>
                <c:ptCount val="1"/>
                <c:pt idx="0">
                  <c:v>Inversión </c:v>
                </c:pt>
              </c:strCache>
            </c:strRef>
          </c:tx>
          <c:explosion val="15"/>
          <c:dPt>
            <c:idx val="0"/>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spPr>
              <a:solidFill>
                <a:schemeClr val="accent1">
                  <a:tint val="4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Lbls>
            <c:dLbl>
              <c:idx val="0"/>
              <c:layout/>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9DB53A80-1631-4C54-B94A-7623F16DC562}" type="CATEGORYNAME">
                      <a:rPr lang="en-US" sz="1400" b="0"/>
                      <a:pPr>
                        <a:defRPr sz="1400" b="0"/>
                      </a:pPr>
                      <a:t>[NOMBRE DE CATEGORÍA]</a:t>
                    </a:fld>
                    <a:r>
                      <a:rPr lang="en-US" sz="1400" b="0"/>
                      <a:t> </a:t>
                    </a:r>
                    <a:fld id="{8B1BE688-23E6-409E-A9E5-487FD9D966BE}" type="VALUE">
                      <a:rPr lang="en-US" sz="1400" b="0"/>
                      <a:pPr>
                        <a:defRPr sz="1400" b="0"/>
                      </a:pPr>
                      <a:t>[VALOR]</a:t>
                    </a:fld>
                    <a:r>
                      <a:rPr lang="en-US" sz="1400" b="0"/>
                      <a:t> </a:t>
                    </a:r>
                  </a:p>
                  <a:p>
                    <a:pPr>
                      <a:defRPr sz="1400" b="0"/>
                    </a:pPr>
                    <a:fld id="{D0DF9589-4A9B-4BCB-BDFB-E932696D7EAC}" type="PERCENTAGE">
                      <a:rPr lang="en-US" sz="1400" b="0"/>
                      <a:pPr>
                        <a:defRPr sz="1400" b="0"/>
                      </a:pPr>
                      <a:t>[PORCENTAJE]</a:t>
                    </a:fld>
                    <a:endParaRPr lang="es-DO"/>
                  </a:p>
                </c:rich>
              </c:tx>
              <c:numFmt formatCode="0.00%" sourceLinked="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0FCE-421A-B914-F8E11B358A3D}"/>
                </c:ext>
              </c:extLst>
            </c:dLbl>
            <c:dLbl>
              <c:idx val="1"/>
              <c:layout>
                <c:manualLayout>
                  <c:x val="4.5588196435581638E-2"/>
                  <c:y val="-0.20873833235367331"/>
                </c:manualLayout>
              </c:layout>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C822C21F-0988-4DDE-BA82-A40D03D21168}" type="CATEGORYNAME">
                      <a:rPr lang="en-US" sz="1400" b="0"/>
                      <a:pPr>
                        <a:defRPr sz="1400" b="0"/>
                      </a:pPr>
                      <a:t>[NOMBRE DE CATEGORÍA]</a:t>
                    </a:fld>
                    <a:r>
                      <a:rPr lang="en-US" sz="1400" b="0"/>
                      <a:t> </a:t>
                    </a:r>
                    <a:fld id="{E05FC477-5633-4DC9-A14F-63E5DD5E4C00}" type="VALUE">
                      <a:rPr lang="en-US" sz="1400" b="0"/>
                      <a:pPr>
                        <a:defRPr sz="1400" b="0"/>
                      </a:pPr>
                      <a:t>[VALOR]</a:t>
                    </a:fld>
                    <a:r>
                      <a:rPr lang="en-US" sz="1400" b="0"/>
                      <a:t> </a:t>
                    </a:r>
                  </a:p>
                  <a:p>
                    <a:pPr>
                      <a:defRPr sz="1400" b="0"/>
                    </a:pPr>
                    <a:fld id="{87E1A451-509B-4625-B12B-E5AD063B949E}" type="PERCENTAGE">
                      <a:rPr lang="en-US" sz="1400" b="0"/>
                      <a:pPr>
                        <a:defRPr sz="1400" b="0"/>
                      </a:pPr>
                      <a:t>[PORCENTAJE]</a:t>
                    </a:fld>
                    <a:endParaRPr lang="es-DO"/>
                  </a:p>
                </c:rich>
              </c:tx>
              <c:numFmt formatCode="0.00%" sourceLinked="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0FCE-421A-B914-F8E11B358A3D}"/>
                </c:ext>
              </c:extLst>
            </c:dLbl>
            <c:dLbl>
              <c:idx val="2"/>
              <c:layout>
                <c:manualLayout>
                  <c:x val="0.11085494534224177"/>
                  <c:y val="2.0007777234319925E-2"/>
                </c:manualLayout>
              </c:layout>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441E169C-1271-4FB6-9C79-850CD6DBDDF9}" type="CATEGORYNAME">
                      <a:rPr lang="en-US" sz="1400" b="0"/>
                      <a:pPr>
                        <a:defRPr sz="1400" b="0"/>
                      </a:pPr>
                      <a:t>[NOMBRE DE CATEGORÍA]</a:t>
                    </a:fld>
                    <a:r>
                      <a:rPr lang="en-US" sz="1400" b="0"/>
                      <a:t> </a:t>
                    </a:r>
                    <a:fld id="{FC9DF459-C227-4F7A-863B-82216E0DF0CF}" type="VALUE">
                      <a:rPr lang="en-US" sz="1400" b="0"/>
                      <a:pPr>
                        <a:defRPr sz="1400" b="0"/>
                      </a:pPr>
                      <a:t>[VALOR]</a:t>
                    </a:fld>
                    <a:r>
                      <a:rPr lang="en-US" sz="1400" b="0"/>
                      <a:t> </a:t>
                    </a:r>
                  </a:p>
                  <a:p>
                    <a:pPr>
                      <a:defRPr sz="1400" b="0"/>
                    </a:pPr>
                    <a:fld id="{620B5D4B-2CA5-470A-B586-099CE11DD813}" type="PERCENTAGE">
                      <a:rPr lang="en-US" sz="1400" b="0"/>
                      <a:pPr>
                        <a:defRPr sz="1400" b="0"/>
                      </a:pPr>
                      <a:t>[PORCENTAJE]</a:t>
                    </a:fld>
                    <a:endParaRPr lang="es-DO"/>
                  </a:p>
                </c:rich>
              </c:tx>
              <c:numFmt formatCode="0.00%" sourceLinked="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5-0FCE-421A-B914-F8E11B358A3D}"/>
                </c:ext>
              </c:extLst>
            </c:dLbl>
            <c:dLbl>
              <c:idx val="3"/>
              <c:layout>
                <c:manualLayout>
                  <c:x val="-0.15604814315267143"/>
                  <c:y val="0.16799883458966083"/>
                </c:manualLayout>
              </c:layout>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7DD70EF7-1AAF-438F-9331-27DA076168CA}" type="CATEGORYNAME">
                      <a:rPr lang="en-US" sz="1400" b="0"/>
                      <a:pPr>
                        <a:defRPr sz="1400" b="0"/>
                      </a:pPr>
                      <a:t>[NOMBRE DE CATEGORÍA]</a:t>
                    </a:fld>
                    <a:r>
                      <a:rPr lang="en-US" sz="1400" b="0"/>
                      <a:t> </a:t>
                    </a:r>
                    <a:fld id="{6D252B49-7D56-4E22-A534-BB9B7756DFBD}" type="VALUE">
                      <a:rPr lang="en-US" sz="1400" b="0"/>
                      <a:pPr>
                        <a:defRPr sz="1400" b="0"/>
                      </a:pPr>
                      <a:t>[VALOR]</a:t>
                    </a:fld>
                    <a:r>
                      <a:rPr lang="en-US" sz="1400" b="0"/>
                      <a:t> </a:t>
                    </a:r>
                  </a:p>
                  <a:p>
                    <a:pPr>
                      <a:defRPr sz="1400" b="0"/>
                    </a:pPr>
                    <a:fld id="{1D9AE98C-01ED-475F-925F-8D75A818D38B}" type="PERCENTAGE">
                      <a:rPr lang="en-US" sz="1400" b="0"/>
                      <a:pPr>
                        <a:defRPr sz="1400" b="0"/>
                      </a:pPr>
                      <a:t>[PORCENTAJE]</a:t>
                    </a:fld>
                    <a:endParaRPr lang="es-DO"/>
                  </a:p>
                </c:rich>
              </c:tx>
              <c:numFmt formatCode="0.00%" sourceLinked="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7-0FCE-421A-B914-F8E11B358A3D}"/>
                </c:ext>
              </c:extLst>
            </c:dLbl>
            <c:dLbl>
              <c:idx val="4"/>
              <c:layout>
                <c:manualLayout>
                  <c:x val="0.11839655113300979"/>
                  <c:y val="-0.10246564956941299"/>
                </c:manualLayout>
              </c:layout>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EF644DE4-DF8F-49A5-9A62-64921D302CCE}" type="CATEGORYNAME">
                      <a:rPr lang="en-US" sz="1400" b="0"/>
                      <a:pPr>
                        <a:defRPr sz="1400" b="0"/>
                      </a:pPr>
                      <a:t>[NOMBRE DE CATEGORÍA]</a:t>
                    </a:fld>
                    <a:r>
                      <a:rPr lang="en-US" sz="1400" b="0"/>
                      <a:t> </a:t>
                    </a:r>
                    <a:fld id="{3E2E50A4-1B0A-4FC5-902F-E8410AC53794}" type="VALUE">
                      <a:rPr lang="en-US" sz="1400" b="0"/>
                      <a:pPr>
                        <a:defRPr sz="1400" b="0"/>
                      </a:pPr>
                      <a:t>[VALOR]</a:t>
                    </a:fld>
                    <a:r>
                      <a:rPr lang="en-US" sz="1400" b="0"/>
                      <a:t> </a:t>
                    </a:r>
                  </a:p>
                  <a:p>
                    <a:pPr>
                      <a:defRPr sz="1400" b="0"/>
                    </a:pPr>
                    <a:fld id="{4111708A-3B59-4967-84E6-EECC52FCFB84}" type="PERCENTAGE">
                      <a:rPr lang="en-US" sz="1400" b="0"/>
                      <a:pPr>
                        <a:defRPr sz="1400" b="0"/>
                      </a:pPr>
                      <a:t>[PORCENTAJE]</a:t>
                    </a:fld>
                    <a:endParaRPr lang="es-DO"/>
                  </a:p>
                </c:rich>
              </c:tx>
              <c:numFmt formatCode="0.00%" sourceLinked="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9-0FCE-421A-B914-F8E11B358A3D}"/>
                </c:ext>
              </c:extLst>
            </c:dLbl>
            <c:dLbl>
              <c:idx val="5"/>
              <c:layout>
                <c:manualLayout>
                  <c:x val="0.11188931301890899"/>
                  <c:y val="-0.22483673747239363"/>
                </c:manualLayout>
              </c:layout>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A5E59B5B-77F2-432F-9811-2B7739094CF8}" type="CATEGORYNAME">
                      <a:rPr lang="en-US" sz="1400" b="0"/>
                      <a:pPr>
                        <a:defRPr sz="1400" b="0"/>
                      </a:pPr>
                      <a:t>[NOMBRE DE CATEGORÍA]</a:t>
                    </a:fld>
                    <a:endParaRPr lang="en-US" sz="1400" b="0"/>
                  </a:p>
                  <a:p>
                    <a:pPr>
                      <a:defRPr sz="1400" b="0"/>
                    </a:pPr>
                    <a:r>
                      <a:rPr lang="en-US" sz="1400" b="0"/>
                      <a:t> </a:t>
                    </a:r>
                    <a:fld id="{1BDD7775-3694-48B1-8E00-43164F4FB3DE}" type="VALUE">
                      <a:rPr lang="en-US" sz="1400" b="0"/>
                      <a:pPr>
                        <a:defRPr sz="1400" b="0"/>
                      </a:pPr>
                      <a:t>[VALOR]</a:t>
                    </a:fld>
                    <a:r>
                      <a:rPr lang="en-US" sz="1400" b="0"/>
                      <a:t> </a:t>
                    </a:r>
                  </a:p>
                  <a:p>
                    <a:pPr>
                      <a:defRPr sz="1400" b="0"/>
                    </a:pPr>
                    <a:r>
                      <a:rPr lang="en-US" sz="1400" b="0"/>
                      <a:t> </a:t>
                    </a:r>
                    <a:fld id="{C5A6A023-0142-4CE2-AEC3-D8F09CE2FF15}" type="PERCENTAGE">
                      <a:rPr lang="en-US" sz="1400" b="0"/>
                      <a:pPr>
                        <a:defRPr sz="1400" b="0"/>
                      </a:pPr>
                      <a:t>[PORCENTAJE]</a:t>
                    </a:fld>
                    <a:endParaRPr lang="en-US" sz="1400" b="0"/>
                  </a:p>
                </c:rich>
              </c:tx>
              <c:numFmt formatCode="0.00%" sourceLinked="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B-0FCE-421A-B914-F8E11B358A3D}"/>
                </c:ext>
              </c:extLst>
            </c:dLbl>
            <c:dLbl>
              <c:idx val="6"/>
              <c:layout>
                <c:manualLayout>
                  <c:x val="5.2829119585767921E-2"/>
                  <c:y val="0.1111692859029078"/>
                </c:manualLayout>
              </c:layout>
              <c:tx>
                <c:rich>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fld id="{50981681-95F5-453F-9142-449085960DA7}" type="CATEGORYNAME">
                      <a:rPr lang="en-US" sz="1400" b="0"/>
                      <a:pPr>
                        <a:defRPr sz="1400" b="0"/>
                      </a:pPr>
                      <a:t>[NOMBRE DE CATEGORÍA]</a:t>
                    </a:fld>
                    <a:r>
                      <a:rPr lang="en-US" sz="1400" b="0"/>
                      <a:t> </a:t>
                    </a:r>
                    <a:fld id="{B02056E3-4B15-4376-97D8-3D55DF97EFAB}" type="VALUE">
                      <a:rPr lang="en-US" sz="1400" b="0"/>
                      <a:pPr>
                        <a:defRPr sz="1400" b="0"/>
                      </a:pPr>
                      <a:t>[VALOR]</a:t>
                    </a:fld>
                    <a:r>
                      <a:rPr lang="en-US" sz="1400" b="0"/>
                      <a:t> </a:t>
                    </a:r>
                  </a:p>
                  <a:p>
                    <a:pPr>
                      <a:defRPr sz="1400" b="0"/>
                    </a:pPr>
                    <a:fld id="{C5E724B0-74E6-4A35-BFFD-0F1D175430A2}" type="PERCENTAGE">
                      <a:rPr lang="en-US" sz="1400" b="0"/>
                      <a:pPr>
                        <a:defRPr sz="1400" b="0"/>
                      </a:pPr>
                      <a:t>[PORCENTAJE]</a:t>
                    </a:fld>
                    <a:endParaRPr lang="es-DO"/>
                  </a:p>
                </c:rich>
              </c:tx>
              <c:numFmt formatCode="0.00%" sourceLinked="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D-0FCE-421A-B914-F8E11B358A3D}"/>
                </c:ext>
              </c:extLst>
            </c:dLbl>
            <c:dLbl>
              <c:idx val="7"/>
              <c:layout>
                <c:manualLayout>
                  <c:x val="-2.3817310911291502E-2"/>
                  <c:y val="-0.12430854343157215"/>
                </c:manualLayout>
              </c:layout>
              <c:numFmt formatCode="0.00%" sourceLinked="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15497437582497048"/>
                      <c:h val="0.12300770374350214"/>
                    </c:manualLayout>
                  </c15:layout>
                </c:ext>
                <c:ext xmlns:c16="http://schemas.microsoft.com/office/drawing/2014/chart" uri="{C3380CC4-5D6E-409C-BE32-E72D297353CC}">
                  <c16:uniqueId val="{0000000F-0FCE-421A-B914-F8E11B358A3D}"/>
                </c:ext>
              </c:extLst>
            </c:dLbl>
            <c:numFmt formatCode="0.00%" sourceLinked="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15:layout/>
              </c:ext>
            </c:extLst>
          </c:dLbls>
          <c:cat>
            <c:strRef>
              <c:f>'7. Cartera de inv fp'!$A$8:$A$15</c:f>
              <c:strCache>
                <c:ptCount val="8"/>
                <c:pt idx="0">
                  <c:v>Banco Central de la República Dominicana</c:v>
                </c:pt>
                <c:pt idx="1">
                  <c:v>Bancos Múltiples</c:v>
                </c:pt>
                <c:pt idx="2">
                  <c:v>ScotiaBank</c:v>
                </c:pt>
                <c:pt idx="3">
                  <c:v>Asociación La Vega Real de Ahorros y Préstamos</c:v>
                </c:pt>
                <c:pt idx="4">
                  <c:v>Banco de Ahorro y Crédito Fondesa</c:v>
                </c:pt>
                <c:pt idx="5">
                  <c:v>Parallax Valores Puesto de Bolsa</c:v>
                </c:pt>
                <c:pt idx="6">
                  <c:v>Fideicomiso de Oferta Pública de Valores Larimar</c:v>
                </c:pt>
                <c:pt idx="7">
                  <c:v>Otros </c:v>
                </c:pt>
              </c:strCache>
            </c:strRef>
          </c:cat>
          <c:val>
            <c:numRef>
              <c:f>'7. Cartera de inv fp'!$B$8:$B$15</c:f>
              <c:numCache>
                <c:formatCode>"RD$"#,##0.00</c:formatCode>
                <c:ptCount val="8"/>
                <c:pt idx="0">
                  <c:v>106822410506.95999</c:v>
                </c:pt>
                <c:pt idx="1">
                  <c:v>102941738402.01001</c:v>
                </c:pt>
                <c:pt idx="2">
                  <c:v>111193921.88000001</c:v>
                </c:pt>
                <c:pt idx="3">
                  <c:v>0</c:v>
                </c:pt>
                <c:pt idx="4">
                  <c:v>172004468.15000001</c:v>
                </c:pt>
                <c:pt idx="5">
                  <c:v>449433610.75999999</c:v>
                </c:pt>
                <c:pt idx="6">
                  <c:v>1127751294.4300001</c:v>
                </c:pt>
                <c:pt idx="7">
                  <c:v>347620938964.05994</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50" b="1">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Rentabilidad Nominal Promedio  de los Fondos de Pensiones </a:t>
            </a:r>
          </a:p>
        </c:rich>
      </c:tx>
      <c:layout>
        <c:manualLayout>
          <c:xMode val="edge"/>
          <c:yMode val="edge"/>
          <c:x val="0.16915350868751053"/>
          <c:y val="2.5846957298870502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95439471179308E-2"/>
          <c:y val="0.23118363883977652"/>
          <c:w val="0.96421035162506596"/>
          <c:h val="0.54352937779835231"/>
        </c:manualLayout>
      </c:layout>
      <c:lineChart>
        <c:grouping val="standard"/>
        <c:varyColors val="0"/>
        <c:ser>
          <c:idx val="0"/>
          <c:order val="0"/>
          <c:tx>
            <c:strRef>
              <c:f>'8. Rent. nominal'!$B$7</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'8. Rent. nominal'!$A$8:$A$43</c15:sqref>
                  </c15:fullRef>
                </c:ext>
              </c:extLst>
              <c:f>('8. Rent. nominal'!$A$8:$A$29,'8. Rent. nominal'!$A$31,'8. Rent. nominal'!$A$33,'8. Rent. nominal'!$A$35:$A$43)</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45931</c:v>
                </c:pt>
              </c:numCache>
            </c:numRef>
          </c:cat>
          <c:val>
            <c:numRef>
              <c:extLst>
                <c:ext xmlns:c15="http://schemas.microsoft.com/office/drawing/2012/chart" uri="{02D57815-91ED-43cb-92C2-25804820EDAC}">
                  <c15:fullRef>
                    <c15:sqref>'8. Rent. nominal'!$B$8:$B$43</c15:sqref>
                  </c15:fullRef>
                </c:ext>
              </c:extLst>
              <c:f>('8. Rent. nominal'!$B$8:$B$29,'8. Rent. nominal'!$B$31,'8. Rent. nominal'!$B$33,'8. Rent. nominal'!$B$35:$B$43)</c:f>
              <c:numCache>
                <c:formatCode>0.00%</c:formatCode>
                <c:ptCount val="13"/>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pt idx="12">
                  <c:v>9.7900000000000001E-2</c:v>
                </c:pt>
              </c:numCache>
            </c:numRef>
          </c:val>
          <c:smooth val="0"/>
          <c:extLst>
            <c:ext xmlns:c16="http://schemas.microsoft.com/office/drawing/2014/chart" uri="{C3380CC4-5D6E-409C-BE32-E72D297353CC}">
              <c16:uniqueId val="{00000001-C6AA-4807-AD82-6A8C992E44C6}"/>
            </c:ext>
          </c:extLst>
        </c:ser>
        <c:ser>
          <c:idx val="1"/>
          <c:order val="1"/>
          <c:tx>
            <c:strRef>
              <c:f>'8. Rent. nominal'!$C$7</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extLst>
                <c:ext xmlns:c15="http://schemas.microsoft.com/office/drawing/2012/chart" uri="{02D57815-91ED-43cb-92C2-25804820EDAC}">
                  <c15:fullRef>
                    <c15:sqref>'8. Rent. nominal'!$A$8:$A$43</c15:sqref>
                  </c15:fullRef>
                </c:ext>
              </c:extLst>
              <c:f>('8. Rent. nominal'!$A$8:$A$29,'8. Rent. nominal'!$A$31,'8. Rent. nominal'!$A$33,'8. Rent. nominal'!$A$35:$A$43)</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45931</c:v>
                </c:pt>
              </c:numCache>
            </c:numRef>
          </c:cat>
          <c:val>
            <c:numRef>
              <c:extLst>
                <c:ext xmlns:c15="http://schemas.microsoft.com/office/drawing/2012/chart" uri="{02D57815-91ED-43cb-92C2-25804820EDAC}">
                  <c15:fullRef>
                    <c15:sqref>'8. Rent. nominal'!$C$8:$C$43</c15:sqref>
                  </c15:fullRef>
                </c:ext>
              </c:extLst>
              <c:f>('8. Rent. nominal'!$C$8:$C$29,'8. Rent. nominal'!$C$31,'8. Rent. nominal'!$C$33,'8. Rent. nominal'!$C$35:$C$43)</c:f>
              <c:numCache>
                <c:formatCode>0.00%</c:formatCode>
                <c:ptCount val="13"/>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pt idx="12">
                  <c:v>9.8500000000000004E-2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3780400036431535"/>
          <c:y val="0.1058788077030209"/>
          <c:w val="0.35374771502705354"/>
          <c:h val="4.995855182308663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Rentabilidad Promedio  de los Fondos de Pensiones</a:t>
            </a:r>
          </a:p>
        </c:rich>
      </c:tx>
      <c:layout>
        <c:manualLayout>
          <c:xMode val="edge"/>
          <c:yMode val="edge"/>
          <c:x val="0.32271332178564882"/>
          <c:y val="4.2553196242050173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710754916628706E-2"/>
          <c:y val="0.15238433600093104"/>
          <c:w val="0.94906468970271962"/>
          <c:h val="0.64789455620940217"/>
        </c:manualLayout>
      </c:layout>
      <c:barChart>
        <c:barDir val="col"/>
        <c:grouping val="clustered"/>
        <c:varyColors val="0"/>
        <c:ser>
          <c:idx val="1"/>
          <c:order val="0"/>
          <c:tx>
            <c:strRef>
              <c:f>'9.Rentab.Real'!$B$7</c:f>
              <c:strCache>
                <c:ptCount val="1"/>
                <c:pt idx="0">
                  <c:v>Rentabilidad Nominal del Sistema</c:v>
                </c:pt>
              </c:strCache>
            </c:strRef>
          </c:tx>
          <c:spPr>
            <a:solidFill>
              <a:schemeClr val="accent3">
                <a:lumMod val="75000"/>
              </a:schemeClr>
            </a:solidFill>
            <a:ln>
              <a:noFill/>
            </a:ln>
            <a:effectLst/>
          </c:spPr>
          <c:invertIfNegative val="0"/>
          <c:dLbls>
            <c:dLbl>
              <c:idx val="7"/>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81F-41D3-B6A5-25662556DF94}"/>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'9.Rentab.Real'!$A$15:$A$25</c:f>
              <c:numCache>
                <c:formatCode>mmm\-yy</c:formatCode>
                <c:ptCount val="11"/>
                <c:pt idx="0">
                  <c:v>42339</c:v>
                </c:pt>
                <c:pt idx="1">
                  <c:v>42705</c:v>
                </c:pt>
                <c:pt idx="2">
                  <c:v>43086</c:v>
                </c:pt>
                <c:pt idx="3">
                  <c:v>43451</c:v>
                </c:pt>
                <c:pt idx="4">
                  <c:v>43800</c:v>
                </c:pt>
                <c:pt idx="5">
                  <c:v>44166</c:v>
                </c:pt>
                <c:pt idx="6">
                  <c:v>44531</c:v>
                </c:pt>
                <c:pt idx="7">
                  <c:v>44896</c:v>
                </c:pt>
                <c:pt idx="8">
                  <c:v>45261</c:v>
                </c:pt>
                <c:pt idx="9">
                  <c:v>45627</c:v>
                </c:pt>
                <c:pt idx="10">
                  <c:v>45931</c:v>
                </c:pt>
              </c:numCache>
            </c:numRef>
          </c:cat>
          <c:val>
            <c:numRef>
              <c:f>'9.Rentab.Real'!$B$15:$B$25</c:f>
              <c:numCache>
                <c:formatCode>0.00%</c:formatCode>
                <c:ptCount val="11"/>
                <c:pt idx="0">
                  <c:v>0.1108</c:v>
                </c:pt>
                <c:pt idx="1">
                  <c:v>0.1024</c:v>
                </c:pt>
                <c:pt idx="2">
                  <c:v>0.1082</c:v>
                </c:pt>
                <c:pt idx="3">
                  <c:v>8.7800000000000003E-2</c:v>
                </c:pt>
                <c:pt idx="4">
                  <c:v>0.10809646211624585</c:v>
                </c:pt>
                <c:pt idx="5">
                  <c:v>0.1028</c:v>
                </c:pt>
                <c:pt idx="6">
                  <c:v>0.1215</c:v>
                </c:pt>
                <c:pt idx="7">
                  <c:v>5.5199999999999999E-2</c:v>
                </c:pt>
                <c:pt idx="8">
                  <c:v>8.8999999999999996E-2</c:v>
                </c:pt>
                <c:pt idx="9">
                  <c:v>0.1</c:v>
                </c:pt>
                <c:pt idx="10">
                  <c:v>9.8500000000000004E-2</c:v>
                </c:pt>
              </c:numCache>
            </c:numRef>
          </c:val>
          <c:extLst>
            <c:ext xmlns:c16="http://schemas.microsoft.com/office/drawing/2014/chart" uri="{C3380CC4-5D6E-409C-BE32-E72D297353CC}">
              <c16:uniqueId val="{0000000E-BF8A-4748-83BA-FED14E472CC9}"/>
            </c:ext>
          </c:extLst>
        </c:ser>
        <c:ser>
          <c:idx val="0"/>
          <c:order val="2"/>
          <c:tx>
            <c:strRef>
              <c:f>'9.Rentab.Real'!$C$7</c:f>
              <c:strCache>
                <c:ptCount val="1"/>
                <c:pt idx="0">
                  <c:v>Inflación Acumulada</c:v>
                </c:pt>
              </c:strCache>
            </c:strRef>
          </c:tx>
          <c:spPr>
            <a:solidFill>
              <a:srgbClr val="00539B"/>
            </a:solidFill>
            <a:ln>
              <a:noFill/>
            </a:ln>
            <a:effectLst/>
          </c:spPr>
          <c:invertIfNegative val="0"/>
          <c:dLbls>
            <c:dLbl>
              <c:idx val="0"/>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81F-41D3-B6A5-25662556DF94}"/>
                </c:ext>
              </c:extLst>
            </c:dLbl>
            <c:dLbl>
              <c:idx val="1"/>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81F-41D3-B6A5-25662556DF94}"/>
                </c:ext>
              </c:extLst>
            </c:dLbl>
            <c:dLbl>
              <c:idx val="2"/>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81F-41D3-B6A5-25662556DF94}"/>
                </c:ext>
              </c:extLst>
            </c:dLbl>
            <c:dLbl>
              <c:idx val="3"/>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81F-41D3-B6A5-25662556DF94}"/>
                </c:ext>
              </c:extLst>
            </c:dLbl>
            <c:dLbl>
              <c:idx val="4"/>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2-BF8A-4748-83BA-FED14E472CC9}"/>
                </c:ext>
              </c:extLst>
            </c:dLbl>
            <c:dLbl>
              <c:idx val="5"/>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3-BF8A-4748-83BA-FED14E472CC9}"/>
                </c:ext>
              </c:extLst>
            </c:dLbl>
            <c:dLbl>
              <c:idx val="6"/>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24-BF8A-4748-83BA-FED14E472CC9}"/>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'9.Rentab.Real'!$A$15:$A$25</c:f>
              <c:numCache>
                <c:formatCode>mmm\-yy</c:formatCode>
                <c:ptCount val="11"/>
                <c:pt idx="0">
                  <c:v>42339</c:v>
                </c:pt>
                <c:pt idx="1">
                  <c:v>42705</c:v>
                </c:pt>
                <c:pt idx="2">
                  <c:v>43086</c:v>
                </c:pt>
                <c:pt idx="3">
                  <c:v>43451</c:v>
                </c:pt>
                <c:pt idx="4">
                  <c:v>43800</c:v>
                </c:pt>
                <c:pt idx="5">
                  <c:v>44166</c:v>
                </c:pt>
                <c:pt idx="6">
                  <c:v>44531</c:v>
                </c:pt>
                <c:pt idx="7">
                  <c:v>44896</c:v>
                </c:pt>
                <c:pt idx="8">
                  <c:v>45261</c:v>
                </c:pt>
                <c:pt idx="9">
                  <c:v>45627</c:v>
                </c:pt>
                <c:pt idx="10">
                  <c:v>45931</c:v>
                </c:pt>
              </c:numCache>
            </c:numRef>
          </c:cat>
          <c:val>
            <c:numRef>
              <c:f>'9.Rentab.Real'!$C$15:$C$25</c:f>
              <c:numCache>
                <c:formatCode>0.00%</c:formatCode>
                <c:ptCount val="11"/>
                <c:pt idx="0">
                  <c:v>2.3400000000000001E-2</c:v>
                </c:pt>
                <c:pt idx="1">
                  <c:v>1.7000000000000001E-2</c:v>
                </c:pt>
                <c:pt idx="2">
                  <c:v>4.2000000000000003E-2</c:v>
                </c:pt>
                <c:pt idx="3">
                  <c:v>2.3699999999999999E-2</c:v>
                </c:pt>
                <c:pt idx="4">
                  <c:v>3.6600000000000001E-2</c:v>
                </c:pt>
                <c:pt idx="5">
                  <c:v>5.5500000000000001E-2</c:v>
                </c:pt>
                <c:pt idx="6">
                  <c:v>8.5000000000000006E-2</c:v>
                </c:pt>
                <c:pt idx="7">
                  <c:v>7.8299999999999995E-2</c:v>
                </c:pt>
                <c:pt idx="8">
                  <c:v>3.5700000000000003E-2</c:v>
                </c:pt>
                <c:pt idx="9">
                  <c:v>3.3500000000000002E-2</c:v>
                </c:pt>
                <c:pt idx="10">
                  <c:v>4.2299999999999997E-2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'9.Rentab.Real'!$D$7</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81F-41D3-B6A5-25662556DF94}"/>
                </c:ext>
              </c:extLst>
            </c:dLbl>
            <c:dLbl>
              <c:idx val="1"/>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81F-41D3-B6A5-25662556DF94}"/>
                </c:ext>
              </c:extLst>
            </c:dLbl>
            <c:dLbl>
              <c:idx val="2"/>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BF8A-4748-83BA-FED14E472CC9}"/>
                </c:ext>
              </c:extLst>
            </c:dLbl>
            <c:dLbl>
              <c:idx val="3"/>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BF8A-4748-83BA-FED14E472CC9}"/>
                </c:ext>
              </c:extLst>
            </c:dLbl>
            <c:dLbl>
              <c:idx val="4"/>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BF8A-4748-83BA-FED14E472CC9}"/>
                </c:ext>
              </c:extLst>
            </c:dLbl>
            <c:dLbl>
              <c:idx val="5"/>
              <c:layout>
                <c:manualLayout>
                  <c:x val="-2.7343508353377219E-2"/>
                  <c:y val="2.525469526753499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F8A-4748-83BA-FED14E472CC9}"/>
                </c:ext>
              </c:extLst>
            </c:dLbl>
            <c:dLbl>
              <c:idx val="6"/>
              <c:layout>
                <c:manualLayout>
                  <c:x val="-2.8094599653551856E-2"/>
                  <c:y val="-3.15284289667870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F8A-4748-83BA-FED14E472CC9}"/>
                </c:ext>
              </c:extLst>
            </c:dLbl>
            <c:dLbl>
              <c:idx val="7"/>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F8A-4748-83BA-FED14E472CC9}"/>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numRef>
              <c:f>'9.Rentab.Real'!$A$15:$A$25</c:f>
              <c:numCache>
                <c:formatCode>mmm\-yy</c:formatCode>
                <c:ptCount val="11"/>
                <c:pt idx="0">
                  <c:v>42339</c:v>
                </c:pt>
                <c:pt idx="1">
                  <c:v>42705</c:v>
                </c:pt>
                <c:pt idx="2">
                  <c:v>43086</c:v>
                </c:pt>
                <c:pt idx="3">
                  <c:v>43451</c:v>
                </c:pt>
                <c:pt idx="4">
                  <c:v>43800</c:v>
                </c:pt>
                <c:pt idx="5">
                  <c:v>44166</c:v>
                </c:pt>
                <c:pt idx="6">
                  <c:v>44531</c:v>
                </c:pt>
                <c:pt idx="7">
                  <c:v>44896</c:v>
                </c:pt>
                <c:pt idx="8">
                  <c:v>45261</c:v>
                </c:pt>
                <c:pt idx="9">
                  <c:v>45627</c:v>
                </c:pt>
                <c:pt idx="10">
                  <c:v>45931</c:v>
                </c:pt>
              </c:numCache>
            </c:numRef>
          </c:cat>
          <c:val>
            <c:numRef>
              <c:f>'9.Rentab.Real'!$D$15:$D$25</c:f>
              <c:numCache>
                <c:formatCode>0.00%</c:formatCode>
                <c:ptCount val="11"/>
                <c:pt idx="0">
                  <c:v>8.7399999999999992E-2</c:v>
                </c:pt>
                <c:pt idx="1">
                  <c:v>8.5400000000000004E-2</c:v>
                </c:pt>
                <c:pt idx="2">
                  <c:v>6.6200000000000009E-2</c:v>
                </c:pt>
                <c:pt idx="3">
                  <c:v>6.4100000000000004E-2</c:v>
                </c:pt>
                <c:pt idx="4">
                  <c:v>7.1496462116245857E-2</c:v>
                </c:pt>
                <c:pt idx="5">
                  <c:v>4.7300000000000002E-2</c:v>
                </c:pt>
                <c:pt idx="6">
                  <c:v>3.6499999999999991E-2</c:v>
                </c:pt>
                <c:pt idx="7">
                  <c:v>-2.3099999999999996E-2</c:v>
                </c:pt>
                <c:pt idx="8">
                  <c:v>5.3299999999999993E-2</c:v>
                </c:pt>
                <c:pt idx="9">
                  <c:v>6.6500000000000004E-2</c:v>
                </c:pt>
                <c:pt idx="10">
                  <c:v>5.6200000000000007E-2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963201912"/>
        <c:crosses val="max"/>
        <c:crossBetween val="between"/>
      </c:valAx>
      <c:catAx>
        <c:axId val="963201912"/>
        <c:scaling>
          <c:orientation val="minMax"/>
        </c:scaling>
        <c:delete val="1"/>
        <c:axPos val="b"/>
        <c:numFmt formatCode="mmm\-yy"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8084769473487436"/>
          <c:y val="9.6705209884984641E-2"/>
          <c:w val="0.59013933945441888"/>
          <c:h val="2.8209530151284988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'3. 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Benef. subsid '!$B$3:$I$3</c:f>
              <c:strCache>
                <c:ptCount val="8"/>
                <c:pt idx="0">
                  <c:v>2015</c:v>
                </c:pt>
                <c:pt idx="1">
                  <c:v>2016</c:v>
                </c:pt>
                <c:pt idx="2">
                  <c:v>2017</c:v>
                </c:pt>
                <c:pt idx="3">
                  <c:v>2018</c:v>
                </c:pt>
                <c:pt idx="4">
                  <c:v>2019</c:v>
                </c:pt>
                <c:pt idx="5">
                  <c:v>2020</c:v>
                </c:pt>
                <c:pt idx="6">
                  <c:v>2021</c:v>
                </c:pt>
                <c:pt idx="7">
                  <c:v>2022</c:v>
                </c:pt>
              </c:strCache>
            </c:strRef>
          </c:cat>
          <c:val>
            <c:numRef>
              <c:f>'3. 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'3. 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Benef. subsid '!$B$3:$I$3</c:f>
              <c:strCache>
                <c:ptCount val="8"/>
                <c:pt idx="0">
                  <c:v>2015</c:v>
                </c:pt>
                <c:pt idx="1">
                  <c:v>2016</c:v>
                </c:pt>
                <c:pt idx="2">
                  <c:v>2017</c:v>
                </c:pt>
                <c:pt idx="3">
                  <c:v>2018</c:v>
                </c:pt>
                <c:pt idx="4">
                  <c:v>2019</c:v>
                </c:pt>
                <c:pt idx="5">
                  <c:v>2020</c:v>
                </c:pt>
                <c:pt idx="6">
                  <c:v>2021</c:v>
                </c:pt>
                <c:pt idx="7">
                  <c:v>2022</c:v>
                </c:pt>
              </c:strCache>
            </c:strRef>
          </c:cat>
          <c:val>
            <c:numRef>
              <c:f>'3. 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'3. 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 Benef. subsid '!$B$3:$I$3</c:f>
              <c:strCache>
                <c:ptCount val="8"/>
                <c:pt idx="0">
                  <c:v>2015</c:v>
                </c:pt>
                <c:pt idx="1">
                  <c:v>2016</c:v>
                </c:pt>
                <c:pt idx="2">
                  <c:v>2017</c:v>
                </c:pt>
                <c:pt idx="3">
                  <c:v>2018</c:v>
                </c:pt>
                <c:pt idx="4">
                  <c:v>2019</c:v>
                </c:pt>
                <c:pt idx="5">
                  <c:v>2020</c:v>
                </c:pt>
                <c:pt idx="6">
                  <c:v>2021</c:v>
                </c:pt>
                <c:pt idx="7">
                  <c:v>2022</c:v>
                </c:pt>
              </c:strCache>
            </c:strRef>
          </c:cat>
          <c:val>
            <c:numRef>
              <c:f>'3. 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'4.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Monto subsid.'!$B$3:$I$3</c:f>
              <c:strCache>
                <c:ptCount val="8"/>
                <c:pt idx="0">
                  <c:v>2015</c:v>
                </c:pt>
                <c:pt idx="1">
                  <c:v>2016</c:v>
                </c:pt>
                <c:pt idx="2">
                  <c:v>2017</c:v>
                </c:pt>
                <c:pt idx="3">
                  <c:v>2018</c:v>
                </c:pt>
                <c:pt idx="4">
                  <c:v>2019</c:v>
                </c:pt>
                <c:pt idx="5">
                  <c:v>2020</c:v>
                </c:pt>
                <c:pt idx="6">
                  <c:v>2021</c:v>
                </c:pt>
                <c:pt idx="7">
                  <c:v>2022</c:v>
                </c:pt>
              </c:strCache>
            </c:strRef>
          </c:cat>
          <c:val>
            <c:numRef>
              <c:f>'4.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'4.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Monto subsid.'!$B$3:$I$3</c:f>
              <c:strCache>
                <c:ptCount val="8"/>
                <c:pt idx="0">
                  <c:v>2015</c:v>
                </c:pt>
                <c:pt idx="1">
                  <c:v>2016</c:v>
                </c:pt>
                <c:pt idx="2">
                  <c:v>2017</c:v>
                </c:pt>
                <c:pt idx="3">
                  <c:v>2018</c:v>
                </c:pt>
                <c:pt idx="4">
                  <c:v>2019</c:v>
                </c:pt>
                <c:pt idx="5">
                  <c:v>2020</c:v>
                </c:pt>
                <c:pt idx="6">
                  <c:v>2021</c:v>
                </c:pt>
                <c:pt idx="7">
                  <c:v>2022</c:v>
                </c:pt>
              </c:strCache>
            </c:strRef>
          </c:cat>
          <c:val>
            <c:numRef>
              <c:f>'4.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'4.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 Monto subsid.'!$B$3:$I$3</c:f>
              <c:strCache>
                <c:ptCount val="8"/>
                <c:pt idx="0">
                  <c:v>2015</c:v>
                </c:pt>
                <c:pt idx="1">
                  <c:v>2016</c:v>
                </c:pt>
                <c:pt idx="2">
                  <c:v>2017</c:v>
                </c:pt>
                <c:pt idx="3">
                  <c:v>2018</c:v>
                </c:pt>
                <c:pt idx="4">
                  <c:v>2019</c:v>
                </c:pt>
                <c:pt idx="5">
                  <c:v>2020</c:v>
                </c:pt>
                <c:pt idx="6">
                  <c:v>2021</c:v>
                </c:pt>
                <c:pt idx="7">
                  <c:v>2022</c:v>
                </c:pt>
              </c:strCache>
            </c:strRef>
          </c:cat>
          <c:val>
            <c:numRef>
              <c:f>'4.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2237796157710488"/>
          <c:w val="0.95380613803843106"/>
          <c:h val="0.62280200681228903"/>
        </c:manualLayout>
      </c:layout>
      <c:barChart>
        <c:barDir val="col"/>
        <c:grouping val="clustered"/>
        <c:varyColors val="0"/>
        <c:ser>
          <c:idx val="0"/>
          <c:order val="0"/>
          <c:tx>
            <c:strRef>
              <c:f>'2 Pensiones por año'!$C$8</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457-4F38-BA06-F38C3D3B8CD4}"/>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457-4F38-BA06-F38C3D3B8CD4}"/>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Pensiones por año'!$A$17:$A$27</c:f>
              <c:strCache>
                <c:ptCount val="11"/>
                <c:pt idx="0">
                  <c:v>2015</c:v>
                </c:pt>
                <c:pt idx="1">
                  <c:v>2016</c:v>
                </c:pt>
                <c:pt idx="2">
                  <c:v>2017</c:v>
                </c:pt>
                <c:pt idx="3">
                  <c:v>2018</c:v>
                </c:pt>
                <c:pt idx="4">
                  <c:v>2019</c:v>
                </c:pt>
                <c:pt idx="5">
                  <c:v>2020</c:v>
                </c:pt>
                <c:pt idx="6">
                  <c:v>2021</c:v>
                </c:pt>
                <c:pt idx="7">
                  <c:v>2022</c:v>
                </c:pt>
                <c:pt idx="8">
                  <c:v>2023</c:v>
                </c:pt>
                <c:pt idx="9">
                  <c:v>2024</c:v>
                </c:pt>
                <c:pt idx="10">
                  <c:v>Oct.25</c:v>
                </c:pt>
              </c:strCache>
            </c:strRef>
          </c:cat>
          <c:val>
            <c:numRef>
              <c:f>'2 Pensiones por año'!$C$17:$C$27</c:f>
              <c:numCache>
                <c:formatCode>#,##0</c:formatCode>
                <c:ptCount val="11"/>
                <c:pt idx="0">
                  <c:v>836</c:v>
                </c:pt>
                <c:pt idx="1">
                  <c:v>937</c:v>
                </c:pt>
                <c:pt idx="2">
                  <c:v>933</c:v>
                </c:pt>
                <c:pt idx="3">
                  <c:v>1073</c:v>
                </c:pt>
                <c:pt idx="4">
                  <c:v>1000</c:v>
                </c:pt>
                <c:pt idx="5">
                  <c:v>897</c:v>
                </c:pt>
                <c:pt idx="6">
                  <c:v>1377</c:v>
                </c:pt>
                <c:pt idx="7">
                  <c:v>1226</c:v>
                </c:pt>
                <c:pt idx="8">
                  <c:v>1339</c:v>
                </c:pt>
                <c:pt idx="9">
                  <c:v>1517</c:v>
                </c:pt>
                <c:pt idx="10">
                  <c:v>1462</c:v>
                </c:pt>
              </c:numCache>
            </c:numRef>
          </c:val>
          <c:extLst>
            <c:ext xmlns:c16="http://schemas.microsoft.com/office/drawing/2014/chart" uri="{C3380CC4-5D6E-409C-BE32-E72D297353CC}">
              <c16:uniqueId val="{0000000B-DF00-487E-8D25-2969731E95F8}"/>
            </c:ext>
          </c:extLst>
        </c:ser>
        <c:ser>
          <c:idx val="2"/>
          <c:order val="2"/>
          <c:tx>
            <c:strRef>
              <c:f>'2 Pensiones por año'!$B$8</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457-4F38-BA06-F38C3D3B8CD4}"/>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457-4F38-BA06-F38C3D3B8CD4}"/>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457-4F38-BA06-F38C3D3B8CD4}"/>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5457-4F38-BA06-F38C3D3B8CD4}"/>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5457-4F38-BA06-F38C3D3B8CD4}"/>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5457-4F38-BA06-F38C3D3B8CD4}"/>
                </c:ext>
              </c:extLst>
            </c:dLbl>
            <c:spPr>
              <a:noFill/>
              <a:ln>
                <a:noFill/>
              </a:ln>
              <a:effectLst/>
            </c:spPr>
            <c:txPr>
              <a:bodyPr rot="-54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 Pensiones por año'!$A$17:$A$27</c:f>
              <c:strCache>
                <c:ptCount val="11"/>
                <c:pt idx="0">
                  <c:v>2015</c:v>
                </c:pt>
                <c:pt idx="1">
                  <c:v>2016</c:v>
                </c:pt>
                <c:pt idx="2">
                  <c:v>2017</c:v>
                </c:pt>
                <c:pt idx="3">
                  <c:v>2018</c:v>
                </c:pt>
                <c:pt idx="4">
                  <c:v>2019</c:v>
                </c:pt>
                <c:pt idx="5">
                  <c:v>2020</c:v>
                </c:pt>
                <c:pt idx="6">
                  <c:v>2021</c:v>
                </c:pt>
                <c:pt idx="7">
                  <c:v>2022</c:v>
                </c:pt>
                <c:pt idx="8">
                  <c:v>2023</c:v>
                </c:pt>
                <c:pt idx="9">
                  <c:v>2024</c:v>
                </c:pt>
                <c:pt idx="10">
                  <c:v>Oct.25</c:v>
                </c:pt>
              </c:strCache>
            </c:strRef>
          </c:cat>
          <c:val>
            <c:numRef>
              <c:f>'2 Pensiones por año'!$B$17:$B$27</c:f>
              <c:numCache>
                <c:formatCode>#,##0</c:formatCode>
                <c:ptCount val="11"/>
                <c:pt idx="0">
                  <c:v>704</c:v>
                </c:pt>
                <c:pt idx="1">
                  <c:v>580</c:v>
                </c:pt>
                <c:pt idx="2">
                  <c:v>660</c:v>
                </c:pt>
                <c:pt idx="3">
                  <c:v>5389</c:v>
                </c:pt>
                <c:pt idx="4">
                  <c:v>764</c:v>
                </c:pt>
                <c:pt idx="5">
                  <c:v>616</c:v>
                </c:pt>
                <c:pt idx="6">
                  <c:v>1030</c:v>
                </c:pt>
                <c:pt idx="7">
                  <c:v>1237</c:v>
                </c:pt>
                <c:pt idx="8">
                  <c:v>1264</c:v>
                </c:pt>
                <c:pt idx="9">
                  <c:v>1360</c:v>
                </c:pt>
                <c:pt idx="10">
                  <c:v>1207</c:v>
                </c:pt>
              </c:numCache>
            </c:numRef>
          </c:val>
          <c:extLst>
            <c:ext xmlns:c16="http://schemas.microsoft.com/office/drawing/2014/chart" uri="{C3380CC4-5D6E-409C-BE32-E72D297353CC}">
              <c16:uniqueId val="{00000015-DF00-487E-8D25-2969731E95F8}"/>
            </c:ext>
          </c:extLst>
        </c:ser>
        <c:ser>
          <c:idx val="3"/>
          <c:order val="3"/>
          <c:tx>
            <c:strRef>
              <c:f>'2 Pensiones por año'!$D$8</c:f>
              <c:strCache>
                <c:ptCount val="1"/>
                <c:pt idx="0">
                  <c:v>Retiro Programado</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 Pensiones por año'!$A$17:$A$27</c:f>
              <c:strCache>
                <c:ptCount val="11"/>
                <c:pt idx="0">
                  <c:v>2015</c:v>
                </c:pt>
                <c:pt idx="1">
                  <c:v>2016</c:v>
                </c:pt>
                <c:pt idx="2">
                  <c:v>2017</c:v>
                </c:pt>
                <c:pt idx="3">
                  <c:v>2018</c:v>
                </c:pt>
                <c:pt idx="4">
                  <c:v>2019</c:v>
                </c:pt>
                <c:pt idx="5">
                  <c:v>2020</c:v>
                </c:pt>
                <c:pt idx="6">
                  <c:v>2021</c:v>
                </c:pt>
                <c:pt idx="7">
                  <c:v>2022</c:v>
                </c:pt>
                <c:pt idx="8">
                  <c:v>2023</c:v>
                </c:pt>
                <c:pt idx="9">
                  <c:v>2024</c:v>
                </c:pt>
                <c:pt idx="10">
                  <c:v>Oct.25</c:v>
                </c:pt>
              </c:strCache>
            </c:strRef>
          </c:cat>
          <c:val>
            <c:numRef>
              <c:f>'2 Pensiones por año'!$D$17:$D$27</c:f>
              <c:numCache>
                <c:formatCode>_(* #,##0_);_(* \(#,##0\);_(* "-"_);_(@_)</c:formatCode>
                <c:ptCount val="11"/>
                <c:pt idx="0">
                  <c:v>0</c:v>
                </c:pt>
                <c:pt idx="1">
                  <c:v>0</c:v>
                </c:pt>
                <c:pt idx="2">
                  <c:v>0</c:v>
                </c:pt>
                <c:pt idx="3">
                  <c:v>0</c:v>
                </c:pt>
                <c:pt idx="4">
                  <c:v>1</c:v>
                </c:pt>
                <c:pt idx="5">
                  <c:v>3</c:v>
                </c:pt>
                <c:pt idx="6">
                  <c:v>11</c:v>
                </c:pt>
                <c:pt idx="7" formatCode="#,##0">
                  <c:v>12</c:v>
                </c:pt>
                <c:pt idx="8" formatCode="#,##0">
                  <c:v>14</c:v>
                </c:pt>
                <c:pt idx="9" formatCode="#,##0">
                  <c:v>12</c:v>
                </c:pt>
                <c:pt idx="10" formatCode="#,##0">
                  <c:v>22</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'2 Pensiones por año'!$A$17:$A$27</c15:sqref>
                        </c15:formulaRef>
                      </c:ext>
                    </c:extLst>
                    <c:strCache>
                      <c:ptCount val="11"/>
                      <c:pt idx="0">
                        <c:v>2015</c:v>
                      </c:pt>
                      <c:pt idx="1">
                        <c:v>2016</c:v>
                      </c:pt>
                      <c:pt idx="2">
                        <c:v>2017</c:v>
                      </c:pt>
                      <c:pt idx="3">
                        <c:v>2018</c:v>
                      </c:pt>
                      <c:pt idx="4">
                        <c:v>2019</c:v>
                      </c:pt>
                      <c:pt idx="5">
                        <c:v>2020</c:v>
                      </c:pt>
                      <c:pt idx="6">
                        <c:v>2021</c:v>
                      </c:pt>
                      <c:pt idx="7">
                        <c:v>2022</c:v>
                      </c:pt>
                      <c:pt idx="8">
                        <c:v>2023</c:v>
                      </c:pt>
                      <c:pt idx="9">
                        <c:v>2024</c:v>
                      </c:pt>
                      <c:pt idx="10">
                        <c:v>Oct.25</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r>
              <a:rPr lang="en-US" cap="none" baseline="0">
                <a:solidFill>
                  <a:sysClr val="windowText" lastClr="000000"/>
                </a:solidFill>
              </a:rPr>
              <a:t>Monto de Pensión Promedio  del Sistema SVDS por Tipo de Beneficio </a:t>
            </a:r>
          </a:p>
        </c:rich>
      </c:tx>
      <c:layout>
        <c:manualLayout>
          <c:xMode val="edge"/>
          <c:yMode val="edge"/>
          <c:x val="0.13908217514646576"/>
          <c:y val="5.7640548319951204E-2"/>
        </c:manualLayout>
      </c:layout>
      <c:overlay val="0"/>
      <c:spPr>
        <a:noFill/>
        <a:ln>
          <a:noFill/>
        </a:ln>
        <a:effectLst/>
      </c:spPr>
      <c:txPr>
        <a:bodyPr rot="0" spcFirstLastPara="1" vertOverflow="ellipsis" vert="horz" wrap="square" anchor="ctr" anchorCtr="1"/>
        <a:lstStyle/>
        <a:p>
          <a:pPr>
            <a:defRPr sz="2400" b="1" i="0" u="none" strike="noStrike" kern="1200" cap="none" spc="5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4.1081480765636148E-2"/>
          <c:y val="0.25292972661019436"/>
          <c:w val="0.88173562146916096"/>
          <c:h val="0.39339375119628245"/>
        </c:manualLayout>
      </c:layout>
      <c:barChart>
        <c:barDir val="col"/>
        <c:grouping val="clustered"/>
        <c:varyColors val="0"/>
        <c:ser>
          <c:idx val="0"/>
          <c:order val="0"/>
          <c:tx>
            <c:strRef>
              <c:f>'3.Pens.Disc. AFP'!$B$6</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'3.Pens.Disc. AFP'!$A$7:$A$10</c:f>
              <c:strCache>
                <c:ptCount val="4"/>
                <c:pt idx="0">
                  <c:v>Sobreviviencia</c:v>
                </c:pt>
                <c:pt idx="1">
                  <c:v>Discapacidad Parcial</c:v>
                </c:pt>
                <c:pt idx="2">
                  <c:v>Discapacidad  Total</c:v>
                </c:pt>
                <c:pt idx="3">
                  <c:v>Retiro programado**</c:v>
                </c:pt>
              </c:strCache>
            </c:strRef>
          </c:cat>
          <c:val>
            <c:numRef>
              <c:f>'3.Pens.Disc. AFP'!$B$7:$B$10</c:f>
              <c:numCache>
                <c:formatCode>_(* #,##0.00_);_(* \(#,##0.00\);_(* "-"??_);_(@_)</c:formatCode>
                <c:ptCount val="4"/>
                <c:pt idx="0">
                  <c:v>13708</c:v>
                </c:pt>
                <c:pt idx="1">
                  <c:v>4891</c:v>
                </c:pt>
                <c:pt idx="2">
                  <c:v>16264</c:v>
                </c:pt>
                <c:pt idx="3">
                  <c:v>40976.21</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t>Cantidad de Pensiones Solidarias por Año</a:t>
            </a:r>
          </a:p>
        </c:rich>
      </c:tx>
      <c:layout>
        <c:manualLayout>
          <c:xMode val="edge"/>
          <c:yMode val="edge"/>
          <c:x val="0.31803361239765043"/>
          <c:y val="5.464905936423714E-2"/>
        </c:manualLayout>
      </c:layout>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2.5391138267898728E-2"/>
          <c:y val="0.13127614203328208"/>
          <c:w val="0.94460729395843568"/>
          <c:h val="0.61290289837448453"/>
        </c:manualLayout>
      </c:layout>
      <c:barChart>
        <c:barDir val="col"/>
        <c:grouping val="clustered"/>
        <c:varyColors val="0"/>
        <c:ser>
          <c:idx val="2"/>
          <c:order val="0"/>
          <c:tx>
            <c:strRef>
              <c:f>'4. Pens. Solida'!$B$5</c:f>
              <c:strCache>
                <c:ptCount val="1"/>
                <c:pt idx="0">
                  <c:v>Cantidad Pensiones Otorgadas</c:v>
                </c:pt>
              </c:strCache>
            </c:strRef>
          </c:tx>
          <c:spPr>
            <a:solidFill>
              <a:schemeClr val="accent1">
                <a:shade val="65000"/>
              </a:schemeClr>
            </a:solidFill>
            <a:ln>
              <a:no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'4. Pens. Solida'!$A$6:$A$12</c:f>
              <c:numCache>
                <c:formatCode>#\ ?/?</c:formatCode>
                <c:ptCount val="7"/>
                <c:pt idx="0">
                  <c:v>2019</c:v>
                </c:pt>
                <c:pt idx="1">
                  <c:v>2020</c:v>
                </c:pt>
                <c:pt idx="2">
                  <c:v>2021</c:v>
                </c:pt>
                <c:pt idx="3">
                  <c:v>2022</c:v>
                </c:pt>
                <c:pt idx="4">
                  <c:v>2023</c:v>
                </c:pt>
                <c:pt idx="5">
                  <c:v>2024</c:v>
                </c:pt>
                <c:pt idx="6">
                  <c:v>2025</c:v>
                </c:pt>
              </c:numCache>
            </c:numRef>
          </c:cat>
          <c:val>
            <c:numRef>
              <c:f>'4. Pens. Solida'!$B$6:$B$12</c:f>
              <c:numCache>
                <c:formatCode>_(* #,##0_);_(* \(#,##0\);_(* "-"??_);_(@_)</c:formatCode>
                <c:ptCount val="7"/>
                <c:pt idx="0">
                  <c:v>1122</c:v>
                </c:pt>
                <c:pt idx="1">
                  <c:v>10086</c:v>
                </c:pt>
                <c:pt idx="2">
                  <c:v>10512</c:v>
                </c:pt>
                <c:pt idx="3">
                  <c:v>19999</c:v>
                </c:pt>
                <c:pt idx="4">
                  <c:v>20007</c:v>
                </c:pt>
                <c:pt idx="5">
                  <c:v>4648</c:v>
                </c:pt>
                <c:pt idx="6">
                  <c:v>10925</c:v>
                </c:pt>
              </c:numCache>
            </c:numRef>
          </c:val>
          <c:extLst>
            <c:ext xmlns:c16="http://schemas.microsoft.com/office/drawing/2014/chart" uri="{C3380CC4-5D6E-409C-BE32-E72D297353CC}">
              <c16:uniqueId val="{00000002-C217-41E2-BF8A-937013B5438C}"/>
            </c:ext>
          </c:extLst>
        </c:ser>
        <c:dLbls>
          <c:showLegendKey val="0"/>
          <c:showVal val="0"/>
          <c:showCatName val="0"/>
          <c:showSerName val="0"/>
          <c:showPercent val="0"/>
          <c:showBubbleSize val="0"/>
        </c:dLbls>
        <c:gapWidth val="51"/>
        <c:overlap val="-27"/>
        <c:axId val="1576025104"/>
        <c:axId val="1576022192"/>
      </c:barChart>
      <c:catAx>
        <c:axId val="1576025104"/>
        <c:scaling>
          <c:orientation val="minMax"/>
        </c:scaling>
        <c:delete val="0"/>
        <c:axPos val="b"/>
        <c:numFmt formatCode="#\ ?/?"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ysClr val="windowText" lastClr="000000"/>
                </a:solidFill>
                <a:latin typeface="+mn-lt"/>
                <a:ea typeface="+mn-ea"/>
                <a:cs typeface="+mn-cs"/>
              </a:defRPr>
            </a:pPr>
            <a:endParaRPr lang="es-DO"/>
          </a:p>
        </c:txPr>
        <c:crossAx val="1576022192"/>
        <c:crosses val="autoZero"/>
        <c:auto val="1"/>
        <c:lblAlgn val="ctr"/>
        <c:lblOffset val="100"/>
        <c:noMultiLvlLbl val="0"/>
      </c:catAx>
      <c:valAx>
        <c:axId val="1576022192"/>
        <c:scaling>
          <c:orientation val="minMax"/>
        </c:scaling>
        <c:delete val="1"/>
        <c:axPos val="l"/>
        <c:numFmt formatCode="_(* #,##0_);_(* \(#,##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defRPr>
      </a:pPr>
      <a:endParaRPr lang="es-DO"/>
    </a:p>
  </c:txPr>
  <c:printSettings>
    <c:headerFooter/>
    <c:pageMargins b="0.75" l="0.7" r="0.7" t="0.75" header="0.3" footer="0.3"/>
    <c:pageSetup/>
  </c:printSettings>
  <c:userShapes r:id="rId3"/>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 Pensiones Solidarias por Decreto</a:t>
            </a:r>
          </a:p>
        </c:rich>
      </c:tx>
      <c:layout>
        <c:manualLayout>
          <c:xMode val="edge"/>
          <c:yMode val="edge"/>
          <c:x val="0.27496816299102644"/>
          <c:y val="0"/>
        </c:manualLayout>
      </c:layout>
      <c:overlay val="0"/>
      <c:spPr>
        <a:noFill/>
        <a:ln>
          <a:noFill/>
        </a:ln>
        <a:effectLst/>
      </c:spPr>
      <c:txPr>
        <a:bodyPr rot="0" spcFirstLastPara="1" vertOverflow="ellipsis" vert="horz" wrap="square" anchor="ctr" anchorCtr="1"/>
        <a:lstStyle/>
        <a:p>
          <a:pPr>
            <a:defRPr sz="216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14314219502563311"/>
          <c:y val="5.5686218438379669E-2"/>
          <c:w val="0.7931124132019054"/>
          <c:h val="0.88555038274119502"/>
        </c:manualLayout>
      </c:layout>
      <c:barChart>
        <c:barDir val="bar"/>
        <c:grouping val="clustered"/>
        <c:varyColors val="0"/>
        <c:ser>
          <c:idx val="0"/>
          <c:order val="0"/>
          <c:tx>
            <c:strRef>
              <c:f>'5. Pens. Solid.dec'!$C$4</c:f>
              <c:strCache>
                <c:ptCount val="1"/>
                <c:pt idx="0">
                  <c:v>Cantidad Pensión</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'5. Pens. Solid.dec'!$B$5:$B$36</c:f>
              <c:strCache>
                <c:ptCount val="32"/>
                <c:pt idx="0">
                  <c:v>435-19</c:v>
                </c:pt>
                <c:pt idx="1">
                  <c:v>54-20</c:v>
                </c:pt>
                <c:pt idx="2">
                  <c:v>88-20</c:v>
                </c:pt>
                <c:pt idx="3">
                  <c:v>194-20</c:v>
                </c:pt>
                <c:pt idx="4">
                  <c:v>704-20</c:v>
                </c:pt>
                <c:pt idx="5">
                  <c:v>729-20</c:v>
                </c:pt>
                <c:pt idx="6">
                  <c:v>629-21</c:v>
                </c:pt>
                <c:pt idx="7">
                  <c:v>693-21</c:v>
                </c:pt>
                <c:pt idx="8">
                  <c:v>762-21</c:v>
                </c:pt>
                <c:pt idx="9">
                  <c:v>859-21</c:v>
                </c:pt>
                <c:pt idx="10">
                  <c:v>342-22</c:v>
                </c:pt>
                <c:pt idx="11">
                  <c:v>593-22</c:v>
                </c:pt>
                <c:pt idx="12">
                  <c:v>605-22</c:v>
                </c:pt>
                <c:pt idx="13">
                  <c:v>733-22</c:v>
                </c:pt>
                <c:pt idx="14">
                  <c:v>745-22</c:v>
                </c:pt>
                <c:pt idx="15">
                  <c:v>757-22</c:v>
                </c:pt>
                <c:pt idx="16">
                  <c:v>766-22</c:v>
                </c:pt>
                <c:pt idx="17">
                  <c:v>759-22</c:v>
                </c:pt>
                <c:pt idx="18">
                  <c:v>139-23</c:v>
                </c:pt>
                <c:pt idx="19">
                  <c:v>153-23</c:v>
                </c:pt>
                <c:pt idx="20">
                  <c:v>250-23</c:v>
                </c:pt>
                <c:pt idx="21">
                  <c:v>368-23</c:v>
                </c:pt>
                <c:pt idx="22">
                  <c:v>445-23</c:v>
                </c:pt>
                <c:pt idx="23">
                  <c:v>468-23</c:v>
                </c:pt>
                <c:pt idx="24">
                  <c:v>484-23</c:v>
                </c:pt>
                <c:pt idx="25">
                  <c:v>505-23</c:v>
                </c:pt>
                <c:pt idx="26">
                  <c:v>689-23</c:v>
                </c:pt>
                <c:pt idx="27">
                  <c:v>427-24</c:v>
                </c:pt>
                <c:pt idx="28">
                  <c:v>132-25</c:v>
                </c:pt>
                <c:pt idx="29">
                  <c:v>148-25</c:v>
                </c:pt>
                <c:pt idx="30">
                  <c:v>164-25</c:v>
                </c:pt>
                <c:pt idx="31">
                  <c:v>544-25</c:v>
                </c:pt>
              </c:strCache>
            </c:strRef>
          </c:cat>
          <c:val>
            <c:numRef>
              <c:f>'5. Pens. Solid.dec'!$C$5:$C$36</c:f>
              <c:numCache>
                <c:formatCode>_(* #,##0_);_(* \(#,##0\);_(* "-"??_);_(@_)</c:formatCode>
                <c:ptCount val="32"/>
                <c:pt idx="0">
                  <c:v>1122</c:v>
                </c:pt>
                <c:pt idx="1">
                  <c:v>4267</c:v>
                </c:pt>
                <c:pt idx="2">
                  <c:v>916</c:v>
                </c:pt>
                <c:pt idx="3">
                  <c:v>1951</c:v>
                </c:pt>
                <c:pt idx="4">
                  <c:v>1032</c:v>
                </c:pt>
                <c:pt idx="5">
                  <c:v>1920</c:v>
                </c:pt>
                <c:pt idx="6">
                  <c:v>2973</c:v>
                </c:pt>
                <c:pt idx="7">
                  <c:v>2939</c:v>
                </c:pt>
                <c:pt idx="8">
                  <c:v>2411</c:v>
                </c:pt>
                <c:pt idx="9">
                  <c:v>2189</c:v>
                </c:pt>
                <c:pt idx="10">
                  <c:v>4074</c:v>
                </c:pt>
                <c:pt idx="11">
                  <c:v>3000</c:v>
                </c:pt>
                <c:pt idx="12">
                  <c:v>2632</c:v>
                </c:pt>
                <c:pt idx="13">
                  <c:v>1191</c:v>
                </c:pt>
                <c:pt idx="14">
                  <c:v>2500</c:v>
                </c:pt>
                <c:pt idx="15">
                  <c:v>2500</c:v>
                </c:pt>
                <c:pt idx="16">
                  <c:v>2096</c:v>
                </c:pt>
                <c:pt idx="17">
                  <c:v>2006</c:v>
                </c:pt>
                <c:pt idx="18">
                  <c:v>2501</c:v>
                </c:pt>
                <c:pt idx="19">
                  <c:v>2481</c:v>
                </c:pt>
                <c:pt idx="20">
                  <c:v>1725</c:v>
                </c:pt>
                <c:pt idx="21">
                  <c:v>1799</c:v>
                </c:pt>
                <c:pt idx="22">
                  <c:v>2169</c:v>
                </c:pt>
                <c:pt idx="23">
                  <c:v>2500</c:v>
                </c:pt>
                <c:pt idx="24">
                  <c:v>2102</c:v>
                </c:pt>
                <c:pt idx="25">
                  <c:v>2500</c:v>
                </c:pt>
                <c:pt idx="26">
                  <c:v>2230</c:v>
                </c:pt>
                <c:pt idx="27">
                  <c:v>4648</c:v>
                </c:pt>
                <c:pt idx="28">
                  <c:v>2500</c:v>
                </c:pt>
                <c:pt idx="29">
                  <c:v>2500</c:v>
                </c:pt>
                <c:pt idx="30">
                  <c:v>2925</c:v>
                </c:pt>
                <c:pt idx="31">
                  <c:v>3000</c:v>
                </c:pt>
              </c:numCache>
            </c:numRef>
          </c:val>
          <c:extLst>
            <c:ext xmlns:c16="http://schemas.microsoft.com/office/drawing/2014/chart" uri="{C3380CC4-5D6E-409C-BE32-E72D297353CC}">
              <c16:uniqueId val="{00000000-7489-4CAD-B1E5-2703C26EFE2C}"/>
            </c:ext>
          </c:extLst>
        </c:ser>
        <c:dLbls>
          <c:showLegendKey val="0"/>
          <c:showVal val="0"/>
          <c:showCatName val="0"/>
          <c:showSerName val="0"/>
          <c:showPercent val="0"/>
          <c:showBubbleSize val="0"/>
        </c:dLbls>
        <c:gapWidth val="36"/>
        <c:axId val="1595243391"/>
        <c:axId val="1595244223"/>
      </c:barChart>
      <c:catAx>
        <c:axId val="15952433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5244223"/>
        <c:crosses val="autoZero"/>
        <c:auto val="1"/>
        <c:lblAlgn val="ctr"/>
        <c:lblOffset val="100"/>
        <c:noMultiLvlLbl val="0"/>
      </c:catAx>
      <c:valAx>
        <c:axId val="1595244223"/>
        <c:scaling>
          <c:orientation val="minMax"/>
        </c:scaling>
        <c:delete val="1"/>
        <c:axPos val="b"/>
        <c:numFmt formatCode="_(* #,##0_);_(* \(#,##0\);_(* &quot;-&quot;??_);_(@_)" sourceLinked="1"/>
        <c:majorTickMark val="none"/>
        <c:minorTickMark val="none"/>
        <c:tickLblPos val="nextTo"/>
        <c:crossAx val="15952433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r>
              <a:rPr lang="en-US" sz="1200" b="1">
                <a:solidFill>
                  <a:sysClr val="windowText" lastClr="000000"/>
                </a:solidFill>
              </a:rPr>
              <a:t>Ditribución de la Afiliación al SFS por Región de Salud</a:t>
            </a:r>
          </a:p>
          <a:p>
            <a:pPr>
              <a:defRPr sz="1200" b="1"/>
            </a:pPr>
            <a:r>
              <a:rPr lang="en-US" sz="1200" b="1">
                <a:solidFill>
                  <a:sysClr val="windowText" lastClr="000000"/>
                </a:solidFill>
              </a:rPr>
              <a:t>Octubre</a:t>
            </a:r>
            <a:r>
              <a:rPr lang="en-US" sz="1200" b="1" baseline="0">
                <a:solidFill>
                  <a:sysClr val="windowText" lastClr="000000"/>
                </a:solidFill>
              </a:rPr>
              <a:t> 2025</a:t>
            </a:r>
            <a:endParaRPr lang="en-US" sz="1200" b="1">
              <a:solidFill>
                <a:sysClr val="windowText" lastClr="000000"/>
              </a:solidFill>
            </a:endParaRPr>
          </a:p>
        </c:rich>
      </c:tx>
      <c:layout>
        <c:manualLayout>
          <c:xMode val="edge"/>
          <c:yMode val="edge"/>
          <c:x val="0.29503206077507454"/>
          <c:y val="3.815197127352405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38441942068810125"/>
          <c:y val="0.20130738382298302"/>
          <c:w val="0.39125120607372094"/>
          <c:h val="0.57626305045202686"/>
        </c:manualLayout>
      </c:layout>
      <c:pieChart>
        <c:varyColors val="1"/>
        <c:ser>
          <c:idx val="0"/>
          <c:order val="0"/>
          <c:tx>
            <c:strRef>
              <c:f>'5.SFS'!$B$25</c:f>
              <c:strCache>
                <c:ptCount val="1"/>
                <c:pt idx="0">
                  <c:v>Total</c:v>
                </c:pt>
              </c:strCache>
            </c:strRef>
          </c:tx>
          <c:explosion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55A-4919-A624-1BF3E99BFB34}"/>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3-855A-4919-A624-1BF3E99BFB34}"/>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5-855A-4919-A624-1BF3E99BFB34}"/>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7-855A-4919-A624-1BF3E99BFB34}"/>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9-855A-4919-A624-1BF3E99BFB34}"/>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B-855A-4919-A624-1BF3E99BFB34}"/>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D-855A-4919-A624-1BF3E99BFB34}"/>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F-855A-4919-A624-1BF3E99BFB34}"/>
              </c:ext>
            </c:extLst>
          </c:dPt>
          <c:dPt>
            <c:idx val="8"/>
            <c:bubble3D val="0"/>
            <c:spPr>
              <a:solidFill>
                <a:schemeClr val="accent5">
                  <a:lumMod val="80000"/>
                  <a:lumOff val="20000"/>
                </a:schemeClr>
              </a:solidFill>
              <a:ln w="19050">
                <a:solidFill>
                  <a:schemeClr val="lt1"/>
                </a:solidFill>
              </a:ln>
              <a:effectLst/>
            </c:spPr>
            <c:extLst>
              <c:ext xmlns:c16="http://schemas.microsoft.com/office/drawing/2014/chart" uri="{C3380CC4-5D6E-409C-BE32-E72D297353CC}">
                <c16:uniqueId val="{00000011-855A-4919-A624-1BF3E99BFB34}"/>
              </c:ext>
            </c:extLst>
          </c:dPt>
          <c:dPt>
            <c:idx val="9"/>
            <c:bubble3D val="0"/>
            <c:spPr>
              <a:solidFill>
                <a:schemeClr val="accent1">
                  <a:lumMod val="80000"/>
                </a:schemeClr>
              </a:solidFill>
              <a:ln w="19050">
                <a:solidFill>
                  <a:schemeClr val="lt1"/>
                </a:solidFill>
              </a:ln>
              <a:effectLst/>
            </c:spPr>
            <c:extLst>
              <c:ext xmlns:c16="http://schemas.microsoft.com/office/drawing/2014/chart" uri="{C3380CC4-5D6E-409C-BE32-E72D297353CC}">
                <c16:uniqueId val="{00000013-855A-4919-A624-1BF3E99BFB34}"/>
              </c:ext>
            </c:extLst>
          </c:dPt>
          <c:dLbls>
            <c:dLbl>
              <c:idx val="0"/>
              <c:layout>
                <c:manualLayout>
                  <c:x val="-8.8151568353857332E-4"/>
                  <c:y val="1.4532513197936735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855A-4919-A624-1BF3E99BFB34}"/>
                </c:ext>
              </c:extLst>
            </c:dLbl>
            <c:dLbl>
              <c:idx val="1"/>
              <c:layout>
                <c:manualLayout>
                  <c:x val="4.8237974142712088E-2"/>
                  <c:y val="-1.719050833515604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855A-4919-A624-1BF3E99BFB34}"/>
                </c:ext>
              </c:extLst>
            </c:dLbl>
            <c:dLbl>
              <c:idx val="2"/>
              <c:layout>
                <c:manualLayout>
                  <c:x val="4.5322147954299896E-2"/>
                  <c:y val="6.9196138622867151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855A-4919-A624-1BF3E99BFB34}"/>
                </c:ext>
              </c:extLst>
            </c:dLbl>
            <c:dLbl>
              <c:idx val="3"/>
              <c:layout>
                <c:manualLayout>
                  <c:x val="6.0713889562184389E-2"/>
                  <c:y val="9.8016531288891137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855A-4919-A624-1BF3E99BFB34}"/>
                </c:ext>
              </c:extLst>
            </c:dLbl>
            <c:dLbl>
              <c:idx val="4"/>
              <c:layout>
                <c:manualLayout>
                  <c:x val="-5.101227132486761E-2"/>
                  <c:y val="6.5833723987526099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855A-4919-A624-1BF3E99BFB34}"/>
                </c:ext>
              </c:extLst>
            </c:dLbl>
            <c:dLbl>
              <c:idx val="5"/>
              <c:layout>
                <c:manualLayout>
                  <c:x val="-5.3930343961625049E-2"/>
                  <c:y val="4.0995084253066432E-3"/>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855A-4919-A624-1BF3E99BFB34}"/>
                </c:ext>
              </c:extLst>
            </c:dLbl>
            <c:dLbl>
              <c:idx val="6"/>
              <c:layout>
                <c:manualLayout>
                  <c:x val="-6.959400990337003E-2"/>
                  <c:y val="-1.9447332970954554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855A-4919-A624-1BF3E99BFB34}"/>
                </c:ext>
              </c:extLst>
            </c:dLbl>
            <c:dLbl>
              <c:idx val="7"/>
              <c:layout>
                <c:manualLayout>
                  <c:x val="-5.813534469904072E-2"/>
                  <c:y val="-5.9010824096613332E-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855A-4919-A624-1BF3E99BFB34}"/>
                </c:ext>
              </c:extLst>
            </c:dLbl>
            <c:dLbl>
              <c:idx val="8"/>
              <c:layout>
                <c:manualLayout>
                  <c:x val="-2.1963579000031801E-2"/>
                  <c:y val="-0.12491137475480352"/>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1-855A-4919-A624-1BF3E99BFB34}"/>
                </c:ext>
              </c:extLst>
            </c:dLbl>
            <c:dLbl>
              <c:idx val="9"/>
              <c:layout>
                <c:manualLayout>
                  <c:x val="-1.5942030166411516E-2"/>
                  <c:y val="3.8965566138066316E-4"/>
                </c:manualLayout>
              </c:layout>
              <c:dLblPos val="bestFit"/>
              <c:showLegendKey val="1"/>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13-855A-4919-A624-1BF3E99BFB34}"/>
                </c:ext>
              </c:extLst>
            </c:dLbl>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estFit"/>
            <c:showLegendKey val="1"/>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'5.SFS'!$A$26:$A$35</c:f>
              <c:strCache>
                <c:ptCount val="10"/>
                <c:pt idx="0">
                  <c:v>Santo Domingo</c:v>
                </c:pt>
                <c:pt idx="1">
                  <c:v>Este</c:v>
                </c:pt>
                <c:pt idx="2">
                  <c:v>Norcentral</c:v>
                </c:pt>
                <c:pt idx="3">
                  <c:v>Nordeste</c:v>
                </c:pt>
                <c:pt idx="4">
                  <c:v>Cibao Occidental</c:v>
                </c:pt>
                <c:pt idx="5">
                  <c:v>Cibao Central</c:v>
                </c:pt>
                <c:pt idx="6">
                  <c:v>Valdesia</c:v>
                </c:pt>
                <c:pt idx="7">
                  <c:v>Enriquillo</c:v>
                </c:pt>
                <c:pt idx="8">
                  <c:v>El Valle</c:v>
                </c:pt>
                <c:pt idx="9">
                  <c:v>Sin especificar</c:v>
                </c:pt>
              </c:strCache>
            </c:strRef>
          </c:cat>
          <c:val>
            <c:numRef>
              <c:f>'5.SFS'!$B$26:$B$35</c:f>
              <c:numCache>
                <c:formatCode>_(* #,##0_);_(* \(#,##0\);_(* "-"??_);_(@_)</c:formatCode>
                <c:ptCount val="10"/>
                <c:pt idx="0">
                  <c:v>4071993</c:v>
                </c:pt>
                <c:pt idx="1">
                  <c:v>673092</c:v>
                </c:pt>
                <c:pt idx="2">
                  <c:v>1104481</c:v>
                </c:pt>
                <c:pt idx="3">
                  <c:v>480279</c:v>
                </c:pt>
                <c:pt idx="4">
                  <c:v>268502</c:v>
                </c:pt>
                <c:pt idx="5">
                  <c:v>515434</c:v>
                </c:pt>
                <c:pt idx="6">
                  <c:v>543021</c:v>
                </c:pt>
                <c:pt idx="7">
                  <c:v>311063</c:v>
                </c:pt>
                <c:pt idx="8">
                  <c:v>420485</c:v>
                </c:pt>
                <c:pt idx="9">
                  <c:v>2226784</c:v>
                </c:pt>
              </c:numCache>
            </c:numRef>
          </c:val>
          <c:extLst>
            <c:ext xmlns:c16="http://schemas.microsoft.com/office/drawing/2014/chart" uri="{C3380CC4-5D6E-409C-BE32-E72D297353CC}">
              <c16:uniqueId val="{00000014-855A-4919-A624-1BF3E99BFB3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defRPr>
      </a:pPr>
      <a:endParaRPr lang="es-DO"/>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1800" b="1">
                <a:solidFill>
                  <a:sysClr val="windowText" lastClr="000000"/>
                </a:solidFill>
              </a:rPr>
              <a:t>Empresas y Empleados Afiliados Activos al SDSS por Sector</a:t>
            </a:r>
          </a:p>
        </c:rich>
      </c:tx>
      <c:layout>
        <c:manualLayout>
          <c:xMode val="edge"/>
          <c:yMode val="edge"/>
          <c:x val="0.19962640197368592"/>
          <c:y val="4.9152951078122703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512076805320623E-2"/>
          <c:y val="0.21969902663145743"/>
          <c:w val="0.96875732686716243"/>
          <c:h val="0.65193597910582068"/>
        </c:manualLayout>
      </c:layout>
      <c:lineChart>
        <c:grouping val="standard"/>
        <c:varyColors val="0"/>
        <c:ser>
          <c:idx val="0"/>
          <c:order val="0"/>
          <c:tx>
            <c:strRef>
              <c:f>'3.SRL'!$F$5</c:f>
              <c:strCache>
                <c:ptCount val="1"/>
                <c:pt idx="0">
                  <c:v>Total Empresas</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'3.SRL'!$A$13:$A$23</c:f>
              <c:strCache>
                <c:ptCount val="11"/>
                <c:pt idx="0">
                  <c:v>Dic.15</c:v>
                </c:pt>
                <c:pt idx="1">
                  <c:v>Dic.16</c:v>
                </c:pt>
                <c:pt idx="2">
                  <c:v>Dic.17</c:v>
                </c:pt>
                <c:pt idx="3">
                  <c:v>Dic.18</c:v>
                </c:pt>
                <c:pt idx="4">
                  <c:v>Dic.19</c:v>
                </c:pt>
                <c:pt idx="5">
                  <c:v>Dic.20</c:v>
                </c:pt>
                <c:pt idx="6">
                  <c:v>Dic.21</c:v>
                </c:pt>
                <c:pt idx="7">
                  <c:v>Dic.22</c:v>
                </c:pt>
                <c:pt idx="8">
                  <c:v>Dic.23</c:v>
                </c:pt>
                <c:pt idx="9">
                  <c:v>Dic.24</c:v>
                </c:pt>
                <c:pt idx="10">
                  <c:v> Oct.25 </c:v>
                </c:pt>
              </c:strCache>
            </c:strRef>
          </c:cat>
          <c:val>
            <c:numRef>
              <c:f>'3.SRL'!$F$13:$F$23</c:f>
              <c:numCache>
                <c:formatCode>_(* #,##0_);_(* \(#,##0\);_(* "-"??_);_(@_)</c:formatCode>
                <c:ptCount val="11"/>
                <c:pt idx="0">
                  <c:v>70019</c:v>
                </c:pt>
                <c:pt idx="1">
                  <c:v>74822</c:v>
                </c:pt>
                <c:pt idx="2">
                  <c:v>79602</c:v>
                </c:pt>
                <c:pt idx="3">
                  <c:v>85513</c:v>
                </c:pt>
                <c:pt idx="4">
                  <c:v>91463</c:v>
                </c:pt>
                <c:pt idx="5">
                  <c:v>92323</c:v>
                </c:pt>
                <c:pt idx="6">
                  <c:v>104145</c:v>
                </c:pt>
                <c:pt idx="7">
                  <c:v>99457</c:v>
                </c:pt>
                <c:pt idx="8">
                  <c:v>105176</c:v>
                </c:pt>
                <c:pt idx="9">
                  <c:v>110808</c:v>
                </c:pt>
                <c:pt idx="10">
                  <c:v>116373</c:v>
                </c:pt>
              </c:numCache>
            </c:numRef>
          </c:val>
          <c:smooth val="0"/>
          <c:extLst>
            <c:ext xmlns:c16="http://schemas.microsoft.com/office/drawing/2014/chart" uri="{C3380CC4-5D6E-409C-BE32-E72D297353CC}">
              <c16:uniqueId val="{00000000-8A68-4BCA-8D98-5AC38135E727}"/>
            </c:ext>
          </c:extLst>
        </c:ser>
        <c:ser>
          <c:idx val="1"/>
          <c:order val="1"/>
          <c:tx>
            <c:strRef>
              <c:f>'3.SRL'!$J$5</c:f>
              <c:strCache>
                <c:ptCount val="1"/>
                <c:pt idx="0">
                  <c:v>Total  Empleados</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3"/>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2BE-496D-ABC5-F0C0B0DAB087}"/>
                </c:ext>
              </c:extLst>
            </c:dLbl>
            <c:dLbl>
              <c:idx val="4"/>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2BE-496D-ABC5-F0C0B0DAB087}"/>
                </c:ext>
              </c:extLst>
            </c:dLbl>
            <c:dLbl>
              <c:idx val="5"/>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2BE-496D-ABC5-F0C0B0DAB087}"/>
                </c:ext>
              </c:extLst>
            </c:dLbl>
            <c:dLbl>
              <c:idx val="6"/>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2BE-496D-ABC5-F0C0B0DAB087}"/>
                </c:ext>
              </c:extLst>
            </c:dLbl>
            <c:dLbl>
              <c:idx val="7"/>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2BE-496D-ABC5-F0C0B0DAB087}"/>
                </c:ext>
              </c:extLst>
            </c:dLbl>
            <c:dLbl>
              <c:idx val="8"/>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22BE-496D-ABC5-F0C0B0DAB087}"/>
                </c:ext>
              </c:extLst>
            </c:dLbl>
            <c:dLbl>
              <c:idx val="10"/>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8A68-4BCA-8D98-5AC38135E727}"/>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'3.SRL'!$A$13:$A$23</c:f>
              <c:strCache>
                <c:ptCount val="11"/>
                <c:pt idx="0">
                  <c:v>Dic.15</c:v>
                </c:pt>
                <c:pt idx="1">
                  <c:v>Dic.16</c:v>
                </c:pt>
                <c:pt idx="2">
                  <c:v>Dic.17</c:v>
                </c:pt>
                <c:pt idx="3">
                  <c:v>Dic.18</c:v>
                </c:pt>
                <c:pt idx="4">
                  <c:v>Dic.19</c:v>
                </c:pt>
                <c:pt idx="5">
                  <c:v>Dic.20</c:v>
                </c:pt>
                <c:pt idx="6">
                  <c:v>Dic.21</c:v>
                </c:pt>
                <c:pt idx="7">
                  <c:v>Dic.22</c:v>
                </c:pt>
                <c:pt idx="8">
                  <c:v>Dic.23</c:v>
                </c:pt>
                <c:pt idx="9">
                  <c:v>Dic.24</c:v>
                </c:pt>
                <c:pt idx="10">
                  <c:v> Oct.25 </c:v>
                </c:pt>
              </c:strCache>
            </c:strRef>
          </c:cat>
          <c:val>
            <c:numRef>
              <c:f>'3.SRL'!$J$13:$J$23</c:f>
              <c:numCache>
                <c:formatCode>_(* #,##0_);_(* \(#,##0\);_(* "-"??_);_(@_)</c:formatCode>
                <c:ptCount val="11"/>
                <c:pt idx="0">
                  <c:v>1759458</c:v>
                </c:pt>
                <c:pt idx="1">
                  <c:v>1888238</c:v>
                </c:pt>
                <c:pt idx="2">
                  <c:v>2050322</c:v>
                </c:pt>
                <c:pt idx="3">
                  <c:v>2173990</c:v>
                </c:pt>
                <c:pt idx="4">
                  <c:v>2255713</c:v>
                </c:pt>
                <c:pt idx="5">
                  <c:v>2117050</c:v>
                </c:pt>
                <c:pt idx="6">
                  <c:v>2352043</c:v>
                </c:pt>
                <c:pt idx="7">
                  <c:v>2405039</c:v>
                </c:pt>
                <c:pt idx="8">
                  <c:v>2445968</c:v>
                </c:pt>
                <c:pt idx="9">
                  <c:v>2515541</c:v>
                </c:pt>
                <c:pt idx="10">
                  <c:v>2605460</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'3.SRL'!$L$5</c:f>
              <c:strCache>
                <c:ptCount val="1"/>
                <c:pt idx="0">
                  <c:v>Relación Promedio Empleados / Empresas</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8A68-4BCA-8D98-5AC38135E727}"/>
                </c:ext>
              </c:extLst>
            </c:dLbl>
            <c:dLbl>
              <c:idx val="1"/>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8A68-4BCA-8D98-5AC38135E727}"/>
                </c:ext>
              </c:extLst>
            </c:dLbl>
            <c:dLbl>
              <c:idx val="2"/>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8A68-4BCA-8D98-5AC38135E727}"/>
                </c:ext>
              </c:extLst>
            </c:dLbl>
            <c:dLbl>
              <c:idx val="3"/>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8A68-4BCA-8D98-5AC38135E727}"/>
                </c:ext>
              </c:extLst>
            </c:dLbl>
            <c:dLbl>
              <c:idx val="10"/>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8A68-4BCA-8D98-5AC38135E727}"/>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'3.SRL'!$A$6:$A$23</c:f>
              <c:strCache>
                <c:ptCount val="18"/>
                <c:pt idx="0">
                  <c:v>Dic.08</c:v>
                </c:pt>
                <c:pt idx="1">
                  <c:v>Dic.09</c:v>
                </c:pt>
                <c:pt idx="2">
                  <c:v>Dic.10</c:v>
                </c:pt>
                <c:pt idx="3">
                  <c:v>Dic.11</c:v>
                </c:pt>
                <c:pt idx="4">
                  <c:v>Dic.12</c:v>
                </c:pt>
                <c:pt idx="5">
                  <c:v>Dic.13</c:v>
                </c:pt>
                <c:pt idx="6">
                  <c:v>Dic.14</c:v>
                </c:pt>
                <c:pt idx="7">
                  <c:v>Dic.15</c:v>
                </c:pt>
                <c:pt idx="8">
                  <c:v>Dic.16</c:v>
                </c:pt>
                <c:pt idx="9">
                  <c:v>Dic.17</c:v>
                </c:pt>
                <c:pt idx="10">
                  <c:v>Dic.18</c:v>
                </c:pt>
                <c:pt idx="11">
                  <c:v>Dic.19</c:v>
                </c:pt>
                <c:pt idx="12">
                  <c:v>Dic.20</c:v>
                </c:pt>
                <c:pt idx="13">
                  <c:v>Dic.21</c:v>
                </c:pt>
                <c:pt idx="14">
                  <c:v>Dic.22</c:v>
                </c:pt>
                <c:pt idx="15">
                  <c:v>Dic.23</c:v>
                </c:pt>
                <c:pt idx="16">
                  <c:v>Dic.24</c:v>
                </c:pt>
                <c:pt idx="17">
                  <c:v> Oct.25 </c:v>
                </c:pt>
              </c:strCache>
            </c:strRef>
          </c:cat>
          <c:val>
            <c:numRef>
              <c:f>'3.SRL'!$L$13:$L$23</c:f>
              <c:numCache>
                <c:formatCode>_(* #,##0.00_);_(* \(#,##0.00\);_(* "-"??_);_(@_)</c:formatCode>
                <c:ptCount val="11"/>
                <c:pt idx="0">
                  <c:v>25.128293748839599</c:v>
                </c:pt>
                <c:pt idx="1">
                  <c:v>25.236401058512204</c:v>
                </c:pt>
                <c:pt idx="2">
                  <c:v>25.757166905354136</c:v>
                </c:pt>
                <c:pt idx="3">
                  <c:v>25.422918152795482</c:v>
                </c:pt>
                <c:pt idx="4">
                  <c:v>24.662573937001849</c:v>
                </c:pt>
                <c:pt idx="5">
                  <c:v>22.930905624817218</c:v>
                </c:pt>
                <c:pt idx="6">
                  <c:v>22.584310336550001</c:v>
                </c:pt>
                <c:pt idx="7">
                  <c:v>24.181696612606451</c:v>
                </c:pt>
                <c:pt idx="8">
                  <c:v>23.255951928196545</c:v>
                </c:pt>
                <c:pt idx="9">
                  <c:v>22.701799509060717</c:v>
                </c:pt>
                <c:pt idx="10">
                  <c:v>22.388870270595412</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7.5920276639175832E-2"/>
          <c:y val="0.10641001544924085"/>
          <c:w val="0.87040517666234207"/>
          <c:h val="7.4567293680401603E-2"/>
        </c:manualLayout>
      </c:layout>
      <c:overlay val="0"/>
      <c:spPr>
        <a:noFill/>
        <a:ln>
          <a:noFill/>
        </a:ln>
        <a:effectLst/>
      </c:spPr>
      <c:txPr>
        <a:bodyPr rot="0" spcFirstLastPara="1" vertOverflow="ellipsis" vert="horz" wrap="square" anchor="ctr" anchorCtr="1"/>
        <a:lstStyle/>
        <a:p>
          <a:pPr>
            <a:defRPr sz="11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landscape"/>
  </c:printSettings>
  <c:userShapes r:id="rId3"/>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59555841408829"/>
          <c:w val="0.95689374897252311"/>
          <c:h val="0.69425713458540439"/>
        </c:manualLayout>
      </c:layout>
      <c:barChart>
        <c:barDir val="col"/>
        <c:grouping val="clustered"/>
        <c:varyColors val="0"/>
        <c:ser>
          <c:idx val="0"/>
          <c:order val="0"/>
          <c:tx>
            <c:strRef>
              <c:f>'4.SRL'!$D$4</c:f>
              <c:strCache>
                <c:ptCount val="1"/>
                <c:pt idx="0">
                  <c:v>Accidentabilidad Afiliados
(No. de accidentes por cada 100,000 afiliados)</c:v>
                </c:pt>
              </c:strCache>
            </c:strRef>
          </c:tx>
          <c:spPr>
            <a:solidFill>
              <a:srgbClr val="00539B"/>
            </a:solidFill>
            <a:ln>
              <a:noFill/>
            </a:ln>
            <a:effectLst/>
          </c:spPr>
          <c:invertIfNegative val="0"/>
          <c:dLbls>
            <c:dLbl>
              <c:idx val="10"/>
              <c:layout>
                <c:manualLayout>
                  <c:x val="-1.8568391694018809E-3"/>
                  <c:y val="0.2563918170561558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78B-44C2-9094-A2F7C34433B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'4.SRL'!$A$5:$A$22</c15:sqref>
                  </c15:fullRef>
                </c:ext>
              </c:extLst>
              <c:f>'4.SRL'!$A$12:$A$22</c:f>
              <c:strCache>
                <c:ptCount val="11"/>
                <c:pt idx="0">
                  <c:v>Dic. 2015</c:v>
                </c:pt>
                <c:pt idx="1">
                  <c:v>Dic. 2016</c:v>
                </c:pt>
                <c:pt idx="2">
                  <c:v>Dic. 2017</c:v>
                </c:pt>
                <c:pt idx="3">
                  <c:v>Dic. 2018</c:v>
                </c:pt>
                <c:pt idx="4">
                  <c:v>Dic. 2019</c:v>
                </c:pt>
                <c:pt idx="5">
                  <c:v>Dic. 2020</c:v>
                </c:pt>
                <c:pt idx="6">
                  <c:v>Dic. 2021</c:v>
                </c:pt>
                <c:pt idx="7">
                  <c:v>Dic. 2022</c:v>
                </c:pt>
                <c:pt idx="8">
                  <c:v>Dic. 2023</c:v>
                </c:pt>
                <c:pt idx="9">
                  <c:v>Dic. 2024</c:v>
                </c:pt>
                <c:pt idx="10">
                  <c:v>Oct. 2025</c:v>
                </c:pt>
              </c:strCache>
            </c:strRef>
          </c:cat>
          <c:val>
            <c:numRef>
              <c:extLst>
                <c:ext xmlns:c15="http://schemas.microsoft.com/office/drawing/2012/chart" uri="{02D57815-91ED-43cb-92C2-25804820EDAC}">
                  <c15:fullRef>
                    <c15:sqref>'4.SRL'!$D$5:$D$22</c15:sqref>
                  </c15:fullRef>
                </c:ext>
              </c:extLst>
              <c:f>'4.SRL'!$D$12:$D$22</c:f>
              <c:numCache>
                <c:formatCode>_(* #,##0.0_);_(* \(#,##0.0\);_(* "-"??_);_(@_)</c:formatCode>
                <c:ptCount val="11"/>
                <c:pt idx="0">
                  <c:v>1963.6160681300721</c:v>
                </c:pt>
                <c:pt idx="1">
                  <c:v>2057.7914436633519</c:v>
                </c:pt>
                <c:pt idx="2">
                  <c:v>2023.5358153499792</c:v>
                </c:pt>
                <c:pt idx="3">
                  <c:v>2064.4553188668606</c:v>
                </c:pt>
                <c:pt idx="4">
                  <c:v>2137.6567805622331</c:v>
                </c:pt>
                <c:pt idx="5">
                  <c:v>1896.2707541153964</c:v>
                </c:pt>
                <c:pt idx="6">
                  <c:v>2017.3950901407841</c:v>
                </c:pt>
                <c:pt idx="7">
                  <c:v>2062.1287222369369</c:v>
                </c:pt>
                <c:pt idx="8">
                  <c:v>1906.0020103908205</c:v>
                </c:pt>
                <c:pt idx="9">
                  <c:v>1996.8666779829866</c:v>
                </c:pt>
                <c:pt idx="10">
                  <c:v>1673.0251088099606</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'4.SRL'!$E$4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10"/>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78B-44C2-9094-A2F7C34433BD}"/>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extLst>
                <c:ext xmlns:c15="http://schemas.microsoft.com/office/drawing/2012/chart" uri="{02D57815-91ED-43cb-92C2-25804820EDAC}">
                  <c15:fullRef>
                    <c15:sqref>'4.SRL'!$A$5:$A$22</c15:sqref>
                  </c15:fullRef>
                </c:ext>
              </c:extLst>
              <c:f>'4.SRL'!$A$12:$A$22</c:f>
              <c:strCache>
                <c:ptCount val="11"/>
                <c:pt idx="0">
                  <c:v>Dic. 2015</c:v>
                </c:pt>
                <c:pt idx="1">
                  <c:v>Dic. 2016</c:v>
                </c:pt>
                <c:pt idx="2">
                  <c:v>Dic. 2017</c:v>
                </c:pt>
                <c:pt idx="3">
                  <c:v>Dic. 2018</c:v>
                </c:pt>
                <c:pt idx="4">
                  <c:v>Dic. 2019</c:v>
                </c:pt>
                <c:pt idx="5">
                  <c:v>Dic. 2020</c:v>
                </c:pt>
                <c:pt idx="6">
                  <c:v>Dic. 2021</c:v>
                </c:pt>
                <c:pt idx="7">
                  <c:v>Dic. 2022</c:v>
                </c:pt>
                <c:pt idx="8">
                  <c:v>Dic. 2023</c:v>
                </c:pt>
                <c:pt idx="9">
                  <c:v>Dic. 2024</c:v>
                </c:pt>
                <c:pt idx="10">
                  <c:v>Oct. 2025</c:v>
                </c:pt>
              </c:strCache>
            </c:strRef>
          </c:cat>
          <c:val>
            <c:numRef>
              <c:extLst>
                <c:ext xmlns:c15="http://schemas.microsoft.com/office/drawing/2012/chart" uri="{02D57815-91ED-43cb-92C2-25804820EDAC}">
                  <c15:fullRef>
                    <c15:sqref>'4.SRL'!$E$5:$E$22</c15:sqref>
                  </c15:fullRef>
                </c:ext>
              </c:extLst>
              <c:f>'4.SRL'!$E$12:$E$22</c:f>
              <c:numCache>
                <c:formatCode>0.0%</c:formatCode>
                <c:ptCount val="11"/>
                <c:pt idx="0">
                  <c:v>1.963616068130072E-2</c:v>
                </c:pt>
                <c:pt idx="1">
                  <c:v>2.0577914436633517E-2</c:v>
                </c:pt>
                <c:pt idx="2">
                  <c:v>2.0235358153499791E-2</c:v>
                </c:pt>
                <c:pt idx="3">
                  <c:v>2.0644553188668605E-2</c:v>
                </c:pt>
                <c:pt idx="4">
                  <c:v>2.1376567805622332E-2</c:v>
                </c:pt>
                <c:pt idx="5">
                  <c:v>1.8962707541153964E-2</c:v>
                </c:pt>
                <c:pt idx="6">
                  <c:v>2.017395090140784E-2</c:v>
                </c:pt>
                <c:pt idx="7">
                  <c:v>2.0621287222369368E-2</c:v>
                </c:pt>
                <c:pt idx="8">
                  <c:v>1.9060020103908205E-2</c:v>
                </c:pt>
                <c:pt idx="9">
                  <c:v>1.9968666779829867E-2</c:v>
                </c:pt>
                <c:pt idx="10">
                  <c:v>1.6730251088099606E-2</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9.5696739851363066E-2"/>
          <c:y val="4.1906800297444959E-2"/>
          <c:w val="0.76446568369018664"/>
          <c:h val="0.10329470515894819"/>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605795682080567E-2"/>
          <c:y val="0.14130201910908805"/>
          <c:w val="0.9495588314874045"/>
          <c:h val="0.69039895595267975"/>
        </c:manualLayout>
      </c:layout>
      <c:barChart>
        <c:barDir val="col"/>
        <c:grouping val="clustered"/>
        <c:varyColors val="0"/>
        <c:ser>
          <c:idx val="0"/>
          <c:order val="0"/>
          <c:tx>
            <c:strRef>
              <c:f>'5. SRL'!$B$6</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'5. SRL'!$A$14:$A$24</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Oct. 2025</c:v>
                </c:pt>
              </c:strCache>
              <c:extLst/>
            </c:strRef>
          </c:cat>
          <c:val>
            <c:numRef>
              <c:f>'5. SRL'!$B$14:$B$24</c:f>
              <c:numCache>
                <c:formatCode>#,##0_);[Red]\(#,##0\)</c:formatCode>
                <c:ptCount val="11"/>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2445484</c:v>
                </c:pt>
                <c:pt idx="10">
                  <c:v>2517564.7648642301</c:v>
                </c:pt>
              </c:numCache>
              <c:extLst/>
            </c:numRef>
          </c:val>
          <c:extLst>
            <c:ext xmlns:c16="http://schemas.microsoft.com/office/drawing/2014/chart" uri="{C3380CC4-5D6E-409C-BE32-E72D297353CC}">
              <c16:uniqueId val="{00000000-0950-4050-8E78-22EB6BF974EC}"/>
            </c:ext>
          </c:extLst>
        </c:ser>
        <c:ser>
          <c:idx val="1"/>
          <c:order val="1"/>
          <c:tx>
            <c:strRef>
              <c:f>'5. SRL'!$C$6</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'5. SRL'!$A$14:$A$24</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Oct. 2025</c:v>
                </c:pt>
              </c:strCache>
              <c:extLst/>
            </c:strRef>
          </c:cat>
          <c:val>
            <c:numRef>
              <c:f>'5. SRL'!$C$14:$C$24</c:f>
              <c:numCache>
                <c:formatCode>#,##0_);[Red]\(#,##0\)</c:formatCode>
                <c:ptCount val="11"/>
                <c:pt idx="0">
                  <c:v>1759458</c:v>
                </c:pt>
                <c:pt idx="1">
                  <c:v>1888238</c:v>
                </c:pt>
                <c:pt idx="2">
                  <c:v>2038807</c:v>
                </c:pt>
                <c:pt idx="3">
                  <c:v>2173990</c:v>
                </c:pt>
                <c:pt idx="4">
                  <c:v>2255713</c:v>
                </c:pt>
                <c:pt idx="5">
                  <c:v>2117050</c:v>
                </c:pt>
                <c:pt idx="6">
                  <c:v>2311186</c:v>
                </c:pt>
                <c:pt idx="7">
                  <c:v>2405039</c:v>
                </c:pt>
                <c:pt idx="8">
                  <c:v>2445968</c:v>
                </c:pt>
                <c:pt idx="9">
                  <c:v>2515541</c:v>
                </c:pt>
                <c:pt idx="10">
                  <c:v>2605460</c:v>
                </c:pt>
              </c:numCache>
              <c:extLst/>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'III.6.3.Afil. SRL'!#REF!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'5. SRL'!$A$14:$A$24</c15:sqref>
                        </c15:formulaRef>
                      </c:ext>
                    </c:extLst>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Oct. 2025</c:v>
                      </c:pt>
                    </c:strCache>
                  </c:strRef>
                </c:cat>
                <c:val>
                  <c:numRef>
                    <c:extLst>
                      <c:ext uri="{02D57815-91ED-43cb-92C2-25804820EDAC}">
                        <c15:formulaRef>
                          <c15:sqref>'III.6.3.Afil. SRL'!#REF!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1.3590778227959066E-2"/>
                <c:y val="0.391774169902331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0.10026598237720284"/>
          <c:y val="0.10405715688253903"/>
          <c:w val="0.88099471941007379"/>
          <c:h val="0.83102508679627718"/>
        </c:manualLayout>
      </c:layout>
      <c:barChart>
        <c:barDir val="bar"/>
        <c:grouping val="stacked"/>
        <c:varyColors val="0"/>
        <c:ser>
          <c:idx val="0"/>
          <c:order val="0"/>
          <c:tx>
            <c:strRef>
              <c:f>'6. SRL'!$E$36</c:f>
              <c:strCache>
                <c:ptCount val="1"/>
                <c:pt idx="0">
                  <c:v>Hombres</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89F-4E6B-8DE5-371171D991FF}"/>
                </c:ext>
              </c:extLst>
            </c:dLbl>
            <c:dLbl>
              <c:idx val="1"/>
              <c:layout>
                <c:manualLayout>
                  <c:x val="0.17753421447319076"/>
                  <c:y val="-1.6917851331931925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89F-4E6B-8DE5-371171D991FF}"/>
                </c:ext>
              </c:extLst>
            </c:dLbl>
            <c:dLbl>
              <c:idx val="2"/>
              <c:layout>
                <c:manualLayout>
                  <c:x val="0.20733340624088636"/>
                  <c:y val="-3.5670597736368929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89F-4E6B-8DE5-371171D991FF}"/>
                </c:ext>
              </c:extLst>
            </c:dLbl>
            <c:dLbl>
              <c:idx val="3"/>
              <c:layout>
                <c:manualLayout>
                  <c:x val="0.21580195704703578"/>
                  <c:y val="-5.5046852175152309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SRL'!$C$37:$C$51</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'6. SRL'!$E$37:$E$51</c:f>
              <c:numCache>
                <c:formatCode>0</c:formatCode>
                <c:ptCount val="15"/>
                <c:pt idx="0">
                  <c:v>18333</c:v>
                </c:pt>
                <c:pt idx="1">
                  <c:v>138950</c:v>
                </c:pt>
                <c:pt idx="2">
                  <c:v>189438</c:v>
                </c:pt>
                <c:pt idx="3">
                  <c:v>199007</c:v>
                </c:pt>
                <c:pt idx="4">
                  <c:v>171174</c:v>
                </c:pt>
                <c:pt idx="5">
                  <c:v>143237</c:v>
                </c:pt>
                <c:pt idx="6">
                  <c:v>119094</c:v>
                </c:pt>
                <c:pt idx="7">
                  <c:v>90566</c:v>
                </c:pt>
                <c:pt idx="8">
                  <c:v>69722</c:v>
                </c:pt>
                <c:pt idx="9">
                  <c:v>45254</c:v>
                </c:pt>
                <c:pt idx="10">
                  <c:v>23836</c:v>
                </c:pt>
                <c:pt idx="11">
                  <c:v>13146</c:v>
                </c:pt>
                <c:pt idx="12">
                  <c:v>6843</c:v>
                </c:pt>
                <c:pt idx="13">
                  <c:v>2971</c:v>
                </c:pt>
                <c:pt idx="14">
                  <c:v>2166</c:v>
                </c:pt>
              </c:numCache>
            </c:numRef>
          </c:val>
          <c:extLst>
            <c:ext xmlns:c16="http://schemas.microsoft.com/office/drawing/2014/chart" uri="{C3380CC4-5D6E-409C-BE32-E72D297353CC}">
              <c16:uniqueId val="{0000000F-E89F-4E6B-8DE5-371171D991FF}"/>
            </c:ext>
          </c:extLst>
        </c:ser>
        <c:ser>
          <c:idx val="1"/>
          <c:order val="1"/>
          <c:tx>
            <c:strRef>
              <c:f>'6. SRL'!$D$36</c:f>
              <c:strCache>
                <c:ptCount val="1"/>
                <c:pt idx="0">
                  <c:v>Mujeres</c:v>
                </c:pt>
              </c:strCache>
            </c:strRef>
          </c:tx>
          <c:spPr>
            <a:solidFill>
              <a:schemeClr val="accent3">
                <a:lumMod val="50000"/>
              </a:schemeClr>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E89F-4E6B-8DE5-371171D991FF}"/>
                </c:ext>
              </c:extLst>
            </c:dLbl>
            <c:dLbl>
              <c:idx val="6"/>
              <c:layout>
                <c:manualLayout>
                  <c:x val="-0.14512627275477966"/>
                  <c:y val="6.6353608599584836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SRL'!$C$37:$C$51</c:f>
              <c:strCache>
                <c:ptCount val="15"/>
                <c:pt idx="0">
                  <c:v>15-19</c:v>
                </c:pt>
                <c:pt idx="1">
                  <c:v>20-24</c:v>
                </c:pt>
                <c:pt idx="2">
                  <c:v>25-29</c:v>
                </c:pt>
                <c:pt idx="3">
                  <c:v>30-34</c:v>
                </c:pt>
                <c:pt idx="4">
                  <c:v>35-39</c:v>
                </c:pt>
                <c:pt idx="5">
                  <c:v>40-44</c:v>
                </c:pt>
                <c:pt idx="6">
                  <c:v>45-49</c:v>
                </c:pt>
                <c:pt idx="7">
                  <c:v>50-54</c:v>
                </c:pt>
                <c:pt idx="8">
                  <c:v>55-59</c:v>
                </c:pt>
                <c:pt idx="9">
                  <c:v>60-64</c:v>
                </c:pt>
                <c:pt idx="10">
                  <c:v>65-69</c:v>
                </c:pt>
                <c:pt idx="11">
                  <c:v>70-74</c:v>
                </c:pt>
                <c:pt idx="12">
                  <c:v>75-79</c:v>
                </c:pt>
                <c:pt idx="13">
                  <c:v>80-84</c:v>
                </c:pt>
                <c:pt idx="14">
                  <c:v>&gt;85</c:v>
                </c:pt>
              </c:strCache>
            </c:strRef>
          </c:cat>
          <c:val>
            <c:numRef>
              <c:f>'6. SRL'!$D$37:$D$51</c:f>
              <c:numCache>
                <c:formatCode>0;0</c:formatCode>
                <c:ptCount val="15"/>
                <c:pt idx="0">
                  <c:v>-26881</c:v>
                </c:pt>
                <c:pt idx="1">
                  <c:v>-159911</c:v>
                </c:pt>
                <c:pt idx="2">
                  <c:v>-194812</c:v>
                </c:pt>
                <c:pt idx="3">
                  <c:v>-201742</c:v>
                </c:pt>
                <c:pt idx="4">
                  <c:v>-175761</c:v>
                </c:pt>
                <c:pt idx="5">
                  <c:v>-150188</c:v>
                </c:pt>
                <c:pt idx="6">
                  <c:v>-133858</c:v>
                </c:pt>
                <c:pt idx="7">
                  <c:v>-108798</c:v>
                </c:pt>
                <c:pt idx="8">
                  <c:v>-87359</c:v>
                </c:pt>
                <c:pt idx="9">
                  <c:v>-59904</c:v>
                </c:pt>
                <c:pt idx="10">
                  <c:v>-35506</c:v>
                </c:pt>
                <c:pt idx="11">
                  <c:v>-20432</c:v>
                </c:pt>
                <c:pt idx="12">
                  <c:v>-9951</c:v>
                </c:pt>
                <c:pt idx="13">
                  <c:v>-3999</c:v>
                </c:pt>
                <c:pt idx="14">
                  <c:v>-2620</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ysClr val="windowText" lastClr="000000"/>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2129090634504021"/>
          <c:y val="3.3908187947094846E-2"/>
          <c:w val="0.37275849747037931"/>
          <c:h val="4.1215280059942426E-2"/>
        </c:manualLayout>
      </c:layout>
      <c:overlay val="0"/>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4663237597279504"/>
          <c:h val="0.66552505082887459"/>
        </c:manualLayout>
      </c:layout>
      <c:bar3DChart>
        <c:barDir val="col"/>
        <c:grouping val="clustered"/>
        <c:varyColors val="0"/>
        <c:ser>
          <c:idx val="0"/>
          <c:order val="0"/>
          <c:tx>
            <c:strRef>
              <c:f>'1. Pagos ARL '!$B$5</c:f>
              <c:strCache>
                <c:ptCount val="1"/>
                <c:pt idx="0">
                  <c:v> Prestaciones de Beneficios
 (ARL Salud Segura)</c:v>
                </c:pt>
              </c:strCache>
            </c:strRef>
          </c:tx>
          <c:spPr>
            <a:solidFill>
              <a:srgbClr val="00539B"/>
            </a:solidFill>
            <a:ln>
              <a:noFill/>
            </a:ln>
            <a:effectLst/>
            <a:sp3d/>
          </c:spPr>
          <c:invertIfNegative val="0"/>
          <c:dLbls>
            <c:dLbl>
              <c:idx val="0"/>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F36-471F-A065-FBAD2ECB66EB}"/>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Pagos ARL '!$A$14:$A$24</c:f>
              <c:strCache>
                <c:ptCount val="11"/>
                <c:pt idx="0">
                  <c:v>2015</c:v>
                </c:pt>
                <c:pt idx="1">
                  <c:v>2016</c:v>
                </c:pt>
                <c:pt idx="2">
                  <c:v>2017</c:v>
                </c:pt>
                <c:pt idx="3">
                  <c:v>2018</c:v>
                </c:pt>
                <c:pt idx="4">
                  <c:v>2019</c:v>
                </c:pt>
                <c:pt idx="5">
                  <c:v>2020</c:v>
                </c:pt>
                <c:pt idx="6">
                  <c:v>2021</c:v>
                </c:pt>
                <c:pt idx="7">
                  <c:v>2022</c:v>
                </c:pt>
                <c:pt idx="8">
                  <c:v>2023</c:v>
                </c:pt>
                <c:pt idx="9">
                  <c:v>2024</c:v>
                </c:pt>
                <c:pt idx="10">
                  <c:v>Oct. 2025</c:v>
                </c:pt>
              </c:strCache>
            </c:strRef>
          </c:cat>
          <c:val>
            <c:numRef>
              <c:f>'1. Pagos ARL '!$B$14:$B$24</c:f>
              <c:numCache>
                <c:formatCode>_(* #,##0.00_);_(* \(#,##0.00\);_(* "-"??_);_(@_)</c:formatCode>
                <c:ptCount val="11"/>
                <c:pt idx="0">
                  <c:v>3382710516.6399999</c:v>
                </c:pt>
                <c:pt idx="1">
                  <c:v>3862688790.9599996</c:v>
                </c:pt>
                <c:pt idx="2">
                  <c:v>4365095869.0900002</c:v>
                </c:pt>
                <c:pt idx="3">
                  <c:v>4960308050.1199999</c:v>
                </c:pt>
                <c:pt idx="4">
                  <c:v>5454398175.96</c:v>
                </c:pt>
                <c:pt idx="5">
                  <c:v>5371768693.4499998</c:v>
                </c:pt>
                <c:pt idx="6">
                  <c:v>6220465761.29</c:v>
                </c:pt>
                <c:pt idx="7">
                  <c:v>7563778550.6599998</c:v>
                </c:pt>
                <c:pt idx="8">
                  <c:v>8660987464.0699997</c:v>
                </c:pt>
                <c:pt idx="9">
                  <c:v>9740712221.9899998</c:v>
                </c:pt>
                <c:pt idx="10">
                  <c:v>8861381141.0499992</c:v>
                </c:pt>
              </c:numCache>
            </c:numRef>
          </c:val>
          <c:extLst>
            <c:ext xmlns:c16="http://schemas.microsoft.com/office/drawing/2014/chart" uri="{C3380CC4-5D6E-409C-BE32-E72D297353CC}">
              <c16:uniqueId val="{0000000A-82C8-472C-986F-21D60EF40396}"/>
            </c:ext>
          </c:extLst>
        </c:ser>
        <c:ser>
          <c:idx val="1"/>
          <c:order val="1"/>
          <c:tx>
            <c:strRef>
              <c:f>'1. Pagos ARL '!$D$5</c:f>
              <c:strCache>
                <c:ptCount val="1"/>
                <c:pt idx="0">
                  <c:v>Comisión SISALRIL</c:v>
                </c:pt>
              </c:strCache>
            </c:strRef>
          </c:tx>
          <c:spPr>
            <a:solidFill>
              <a:schemeClr val="accent5"/>
            </a:solidFill>
            <a:ln>
              <a:noFill/>
            </a:ln>
            <a:effectLst/>
            <a:sp3d/>
          </c:spPr>
          <c:invertIfNegative val="0"/>
          <c:dLbls>
            <c:dLbl>
              <c:idx val="0"/>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Pagos ARL '!$A$14:$A$24</c:f>
              <c:strCache>
                <c:ptCount val="11"/>
                <c:pt idx="0">
                  <c:v>2015</c:v>
                </c:pt>
                <c:pt idx="1">
                  <c:v>2016</c:v>
                </c:pt>
                <c:pt idx="2">
                  <c:v>2017</c:v>
                </c:pt>
                <c:pt idx="3">
                  <c:v>2018</c:v>
                </c:pt>
                <c:pt idx="4">
                  <c:v>2019</c:v>
                </c:pt>
                <c:pt idx="5">
                  <c:v>2020</c:v>
                </c:pt>
                <c:pt idx="6">
                  <c:v>2021</c:v>
                </c:pt>
                <c:pt idx="7">
                  <c:v>2022</c:v>
                </c:pt>
                <c:pt idx="8">
                  <c:v>2023</c:v>
                </c:pt>
                <c:pt idx="9">
                  <c:v>2024</c:v>
                </c:pt>
                <c:pt idx="10">
                  <c:v>Oct. 2025</c:v>
                </c:pt>
              </c:strCache>
            </c:strRef>
          </c:cat>
          <c:val>
            <c:numRef>
              <c:f>'1. Pagos ARL '!$D$14:$D$24</c:f>
              <c:numCache>
                <c:formatCode>_(* #,##0.00_);_(* \(#,##0.00\);_(* "-"??_);_(@_)</c:formatCode>
                <c:ptCount val="11"/>
                <c:pt idx="0">
                  <c:v>147262666.77000001</c:v>
                </c:pt>
                <c:pt idx="1">
                  <c:v>168521814.59</c:v>
                </c:pt>
                <c:pt idx="2">
                  <c:v>189049670.72999999</c:v>
                </c:pt>
                <c:pt idx="3">
                  <c:v>216582431.09999999</c:v>
                </c:pt>
                <c:pt idx="4">
                  <c:v>236137407.19999999</c:v>
                </c:pt>
                <c:pt idx="5">
                  <c:v>233752220.31999999</c:v>
                </c:pt>
                <c:pt idx="6">
                  <c:v>270679156.31999999</c:v>
                </c:pt>
                <c:pt idx="7">
                  <c:v>329129862.10000002</c:v>
                </c:pt>
                <c:pt idx="8">
                  <c:v>376868065.86000001</c:v>
                </c:pt>
                <c:pt idx="9">
                  <c:v>423856200.49000001</c:v>
                </c:pt>
                <c:pt idx="10">
                  <c:v>385593449.43000001</c:v>
                </c:pt>
              </c:numCache>
            </c:numRef>
          </c:val>
          <c:extLst>
            <c:ext xmlns:c16="http://schemas.microsoft.com/office/drawing/2014/chart" uri="{C3380CC4-5D6E-409C-BE32-E72D297353CC}">
              <c16:uniqueId val="{0000000F-82C8-472C-986F-21D60EF40396}"/>
            </c:ext>
          </c:extLst>
        </c:ser>
        <c:ser>
          <c:idx val="2"/>
          <c:order val="2"/>
          <c:tx>
            <c:strRef>
              <c:f>'1. Pagos ARL '!$F$5</c:f>
              <c:strCache>
                <c:ptCount val="1"/>
                <c:pt idx="0">
                  <c:v>Fondos de Solidaridad FSS (SRL)</c:v>
                </c:pt>
              </c:strCache>
            </c:strRef>
          </c:tx>
          <c:spPr>
            <a:solidFill>
              <a:schemeClr val="accent5">
                <a:tint val="65000"/>
              </a:schemeClr>
            </a:solidFill>
            <a:ln>
              <a:noFill/>
            </a:ln>
            <a:effectLst/>
            <a:sp3d/>
          </c:spPr>
          <c:invertIfNegative val="0"/>
          <c:dLbls>
            <c:dLbl>
              <c:idx val="0"/>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7D-41D2-9050-A6DB5DC570A3}"/>
                </c:ext>
              </c:extLst>
            </c:dLbl>
            <c:dLbl>
              <c:idx val="2"/>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02-BC7D-41D2-9050-A6DB5DC570A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'1. Pagos ARL '!$A$14:$A$24</c:f>
              <c:strCache>
                <c:ptCount val="11"/>
                <c:pt idx="0">
                  <c:v>2015</c:v>
                </c:pt>
                <c:pt idx="1">
                  <c:v>2016</c:v>
                </c:pt>
                <c:pt idx="2">
                  <c:v>2017</c:v>
                </c:pt>
                <c:pt idx="3">
                  <c:v>2018</c:v>
                </c:pt>
                <c:pt idx="4">
                  <c:v>2019</c:v>
                </c:pt>
                <c:pt idx="5">
                  <c:v>2020</c:v>
                </c:pt>
                <c:pt idx="6">
                  <c:v>2021</c:v>
                </c:pt>
                <c:pt idx="7">
                  <c:v>2022</c:v>
                </c:pt>
                <c:pt idx="8">
                  <c:v>2023</c:v>
                </c:pt>
                <c:pt idx="9">
                  <c:v>2024</c:v>
                </c:pt>
                <c:pt idx="10">
                  <c:v>Oct. 2025</c:v>
                </c:pt>
              </c:strCache>
            </c:strRef>
          </c:cat>
          <c:val>
            <c:numRef>
              <c:f>'1. Pagos ARL '!$F$14:$F$24</c:f>
              <c:numCache>
                <c:formatCode>_(* #,##0.00_);_(* \(#,##0.00\);_(* "-"??_);_(@_)</c:formatCode>
                <c:ptCount val="11"/>
                <c:pt idx="0">
                  <c:v>18117196.77</c:v>
                </c:pt>
                <c:pt idx="1">
                  <c:v>17049514.629999999</c:v>
                </c:pt>
                <c:pt idx="2">
                  <c:v>18941966.82</c:v>
                </c:pt>
                <c:pt idx="3">
                  <c:v>20296486.460000001</c:v>
                </c:pt>
                <c:pt idx="4">
                  <c:v>20324305.609999999</c:v>
                </c:pt>
                <c:pt idx="5">
                  <c:v>5713466.4100000001</c:v>
                </c:pt>
                <c:pt idx="6">
                  <c:v>6284233.25</c:v>
                </c:pt>
                <c:pt idx="7">
                  <c:v>5879225.6900000004</c:v>
                </c:pt>
                <c:pt idx="8">
                  <c:v>6192147.6500000004</c:v>
                </c:pt>
                <c:pt idx="9">
                  <c:v>6966717.54</c:v>
                </c:pt>
                <c:pt idx="10">
                  <c:v>5717157.0899999999</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1"/>
        <c:axPos val="l"/>
        <c:numFmt formatCode="_(* #,##0.00_);_(* \(#,##0.00\);_(* &quot;-&quot;??_);_(@_)" sourceLinked="1"/>
        <c:majorTickMark val="none"/>
        <c:minorTickMark val="none"/>
        <c:tickLblPos val="nextTo"/>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r>
              <a:rPr lang="es-DO" sz="2000"/>
              <a:t>Reporte de Accidentes Laborales y Enfermedades Profesionales</a:t>
            </a:r>
          </a:p>
        </c:rich>
      </c:tx>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5454549098718554E-2"/>
          <c:y val="0.17217714541276707"/>
          <c:w val="0.94995278346241396"/>
          <c:h val="0.65134370278465603"/>
        </c:manualLayout>
      </c:layout>
      <c:lineChart>
        <c:grouping val="standard"/>
        <c:varyColors val="0"/>
        <c:ser>
          <c:idx val="0"/>
          <c:order val="0"/>
          <c:tx>
            <c:strRef>
              <c:f>'2.Reportes ARL'!$B$6</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5"/>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C68-4A6E-9D5E-31340B4F4A82}"/>
                </c:ext>
              </c:extLst>
            </c:dLbl>
            <c:dLbl>
              <c:idx val="10"/>
              <c:layout>
                <c:manualLayout>
                  <c:x val="-1.4744061283024938E-2"/>
                  <c:y val="-4.1100919410576836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C68-4A6E-9D5E-31340B4F4A82}"/>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'2.Reportes ARL'!$A$15:$A$25</c:f>
              <c:strCache>
                <c:ptCount val="11"/>
                <c:pt idx="0">
                  <c:v>2015</c:v>
                </c:pt>
                <c:pt idx="1">
                  <c:v>2016</c:v>
                </c:pt>
                <c:pt idx="2">
                  <c:v>2017</c:v>
                </c:pt>
                <c:pt idx="3">
                  <c:v>2018</c:v>
                </c:pt>
                <c:pt idx="4">
                  <c:v>2019</c:v>
                </c:pt>
                <c:pt idx="5">
                  <c:v>2020</c:v>
                </c:pt>
                <c:pt idx="6">
                  <c:v>2021</c:v>
                </c:pt>
                <c:pt idx="7">
                  <c:v>2022</c:v>
                </c:pt>
                <c:pt idx="8">
                  <c:v>2023</c:v>
                </c:pt>
                <c:pt idx="9">
                  <c:v>2024</c:v>
                </c:pt>
                <c:pt idx="10">
                  <c:v>Oct. 2025</c:v>
                </c:pt>
              </c:strCache>
            </c:strRef>
          </c:cat>
          <c:val>
            <c:numRef>
              <c:f>'2.Reportes ARL'!$B$15:$B$25</c:f>
              <c:numCache>
                <c:formatCode>_(* #,##0_);_(* \(#,##0\);_(* "-"??_);_(@_)</c:formatCode>
                <c:ptCount val="11"/>
                <c:pt idx="0">
                  <c:v>34087</c:v>
                </c:pt>
                <c:pt idx="1">
                  <c:v>38382</c:v>
                </c:pt>
                <c:pt idx="2">
                  <c:v>41026</c:v>
                </c:pt>
                <c:pt idx="3">
                  <c:v>44827</c:v>
                </c:pt>
                <c:pt idx="4">
                  <c:v>48395</c:v>
                </c:pt>
                <c:pt idx="5">
                  <c:v>31890</c:v>
                </c:pt>
                <c:pt idx="6">
                  <c:v>38603</c:v>
                </c:pt>
                <c:pt idx="7">
                  <c:v>44773</c:v>
                </c:pt>
                <c:pt idx="8">
                  <c:v>46191</c:v>
                </c:pt>
                <c:pt idx="9">
                  <c:v>49692</c:v>
                </c:pt>
                <c:pt idx="10">
                  <c:v>43249</c:v>
                </c:pt>
              </c:numCache>
            </c:numRef>
          </c:val>
          <c:smooth val="0"/>
          <c:extLst>
            <c:ext xmlns:c16="http://schemas.microsoft.com/office/drawing/2014/chart" uri="{C3380CC4-5D6E-409C-BE32-E72D297353CC}">
              <c16:uniqueId val="{0000000D-2A01-4EF4-925D-734CD074FE33}"/>
            </c:ext>
          </c:extLst>
        </c:ser>
        <c:ser>
          <c:idx val="1"/>
          <c:order val="1"/>
          <c:tx>
            <c:strRef>
              <c:f>'2.Reportes ARL'!$C$6</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dLbl>
              <c:idx val="10"/>
              <c:layout>
                <c:manualLayout>
                  <c:x val="-2.6503147279071685E-3"/>
                  <c:y val="-3.28593287996016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C68-4A6E-9D5E-31340B4F4A82}"/>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'2.Reportes ARL'!$A$15:$A$25</c:f>
              <c:strCache>
                <c:ptCount val="11"/>
                <c:pt idx="0">
                  <c:v>2015</c:v>
                </c:pt>
                <c:pt idx="1">
                  <c:v>2016</c:v>
                </c:pt>
                <c:pt idx="2">
                  <c:v>2017</c:v>
                </c:pt>
                <c:pt idx="3">
                  <c:v>2018</c:v>
                </c:pt>
                <c:pt idx="4">
                  <c:v>2019</c:v>
                </c:pt>
                <c:pt idx="5">
                  <c:v>2020</c:v>
                </c:pt>
                <c:pt idx="6">
                  <c:v>2021</c:v>
                </c:pt>
                <c:pt idx="7">
                  <c:v>2022</c:v>
                </c:pt>
                <c:pt idx="8">
                  <c:v>2023</c:v>
                </c:pt>
                <c:pt idx="9">
                  <c:v>2024</c:v>
                </c:pt>
                <c:pt idx="10">
                  <c:v>Oct. 2025</c:v>
                </c:pt>
              </c:strCache>
            </c:strRef>
          </c:cat>
          <c:val>
            <c:numRef>
              <c:f>'2.Reportes ARL'!$C$15:$C$25</c:f>
              <c:numCache>
                <c:formatCode>_(* #,##0_);_(* \(#,##0\);_(* "-"??_);_(@_)</c:formatCode>
                <c:ptCount val="11"/>
                <c:pt idx="0">
                  <c:v>462</c:v>
                </c:pt>
                <c:pt idx="1">
                  <c:v>474</c:v>
                </c:pt>
                <c:pt idx="2">
                  <c:v>463</c:v>
                </c:pt>
                <c:pt idx="3">
                  <c:v>643</c:v>
                </c:pt>
                <c:pt idx="4">
                  <c:v>753</c:v>
                </c:pt>
                <c:pt idx="5">
                  <c:v>8255</c:v>
                </c:pt>
                <c:pt idx="6">
                  <c:v>8847</c:v>
                </c:pt>
                <c:pt idx="7">
                  <c:v>4822</c:v>
                </c:pt>
                <c:pt idx="8">
                  <c:v>606</c:v>
                </c:pt>
                <c:pt idx="9">
                  <c:v>540</c:v>
                </c:pt>
                <c:pt idx="10">
                  <c:v>341</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855112300893447"/>
          <c:y val="0.11551266926574454"/>
          <c:w val="0.58991040359633573"/>
          <c:h val="4.043495101904457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1309962716941201"/>
          <c:y val="0.118187513909427"/>
          <c:w val="0.78388270298171858"/>
          <c:h val="0.80742129663698581"/>
        </c:manualLayout>
      </c:layout>
      <c:bar3DChart>
        <c:barDir val="bar"/>
        <c:grouping val="stacked"/>
        <c:varyColors val="0"/>
        <c:ser>
          <c:idx val="0"/>
          <c:order val="0"/>
          <c:tx>
            <c:strRef>
              <c:f>'3. Reporte región'!$B$6</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'3. Reporte región'!$A$15:$A$24</c:f>
              <c:strCache>
                <c:ptCount val="10"/>
                <c:pt idx="0">
                  <c:v>2015</c:v>
                </c:pt>
                <c:pt idx="1">
                  <c:v>2016</c:v>
                </c:pt>
                <c:pt idx="2">
                  <c:v>2017</c:v>
                </c:pt>
                <c:pt idx="3">
                  <c:v>2018</c:v>
                </c:pt>
                <c:pt idx="4">
                  <c:v>2019</c:v>
                </c:pt>
                <c:pt idx="5">
                  <c:v>2020</c:v>
                </c:pt>
                <c:pt idx="6">
                  <c:v>2021</c:v>
                </c:pt>
                <c:pt idx="7">
                  <c:v>2022</c:v>
                </c:pt>
                <c:pt idx="8">
                  <c:v>2023</c:v>
                </c:pt>
                <c:pt idx="9">
                  <c:v>Oct. 2025</c:v>
                </c:pt>
              </c:strCache>
              <c:extLst/>
            </c:strRef>
          </c:cat>
          <c:val>
            <c:numRef>
              <c:f>'3. Reporte región'!$B$15:$B$24</c:f>
              <c:numCache>
                <c:formatCode>_(* #,##0_);_(* \(#,##0\);_(* "-"??_);_(@_)</c:formatCode>
                <c:ptCount val="10"/>
                <c:pt idx="0">
                  <c:v>11104</c:v>
                </c:pt>
                <c:pt idx="1">
                  <c:v>13004</c:v>
                </c:pt>
                <c:pt idx="2">
                  <c:v>14295</c:v>
                </c:pt>
                <c:pt idx="3">
                  <c:v>16903</c:v>
                </c:pt>
                <c:pt idx="4">
                  <c:v>18434</c:v>
                </c:pt>
                <c:pt idx="5">
                  <c:v>16908</c:v>
                </c:pt>
                <c:pt idx="6">
                  <c:v>21434</c:v>
                </c:pt>
                <c:pt idx="7">
                  <c:v>22115</c:v>
                </c:pt>
                <c:pt idx="8">
                  <c:v>21670</c:v>
                </c:pt>
                <c:pt idx="9">
                  <c:v>20233</c:v>
                </c:pt>
              </c:numCache>
              <c:extLst/>
            </c:numRef>
          </c:val>
          <c:extLst>
            <c:ext xmlns:c16="http://schemas.microsoft.com/office/drawing/2014/chart" uri="{C3380CC4-5D6E-409C-BE32-E72D297353CC}">
              <c16:uniqueId val="{00000000-61BE-4658-B961-B7B9DDC2C457}"/>
            </c:ext>
          </c:extLst>
        </c:ser>
        <c:ser>
          <c:idx val="1"/>
          <c:order val="1"/>
          <c:tx>
            <c:strRef>
              <c:f>'3. Reporte región'!$C$6</c:f>
              <c:strCache>
                <c:ptCount val="1"/>
                <c:pt idx="0">
                  <c:v>Región I</c:v>
                </c:pt>
              </c:strCache>
            </c:strRef>
          </c:tx>
          <c:spPr>
            <a:solidFill>
              <a:schemeClr val="accent5">
                <a:lumMod val="75000"/>
              </a:schemeClr>
            </a:solidFill>
          </c:spPr>
          <c:invertIfNegative val="0"/>
          <c:cat>
            <c:strRef>
              <c:f>'3. Reporte región'!$A$15:$A$24</c:f>
              <c:strCache>
                <c:ptCount val="10"/>
                <c:pt idx="0">
                  <c:v>2015</c:v>
                </c:pt>
                <c:pt idx="1">
                  <c:v>2016</c:v>
                </c:pt>
                <c:pt idx="2">
                  <c:v>2017</c:v>
                </c:pt>
                <c:pt idx="3">
                  <c:v>2018</c:v>
                </c:pt>
                <c:pt idx="4">
                  <c:v>2019</c:v>
                </c:pt>
                <c:pt idx="5">
                  <c:v>2020</c:v>
                </c:pt>
                <c:pt idx="6">
                  <c:v>2021</c:v>
                </c:pt>
                <c:pt idx="7">
                  <c:v>2022</c:v>
                </c:pt>
                <c:pt idx="8">
                  <c:v>2023</c:v>
                </c:pt>
                <c:pt idx="9">
                  <c:v>Oct. 2025</c:v>
                </c:pt>
              </c:strCache>
              <c:extLst/>
            </c:strRef>
          </c:cat>
          <c:val>
            <c:numRef>
              <c:f>'3. Reporte región'!$C$15:$C$24</c:f>
              <c:numCache>
                <c:formatCode>_(* #,##0_);_(* \(#,##0\);_(* "-"??_);_(@_)</c:formatCode>
                <c:ptCount val="10"/>
                <c:pt idx="0">
                  <c:v>1417</c:v>
                </c:pt>
                <c:pt idx="1">
                  <c:v>1848</c:v>
                </c:pt>
                <c:pt idx="2">
                  <c:v>2006</c:v>
                </c:pt>
                <c:pt idx="3">
                  <c:v>2403</c:v>
                </c:pt>
                <c:pt idx="4">
                  <c:v>1949</c:v>
                </c:pt>
                <c:pt idx="5">
                  <c:v>1624</c:v>
                </c:pt>
                <c:pt idx="6">
                  <c:v>1874</c:v>
                </c:pt>
                <c:pt idx="7">
                  <c:v>1642</c:v>
                </c:pt>
                <c:pt idx="8">
                  <c:v>1339</c:v>
                </c:pt>
                <c:pt idx="9">
                  <c:v>1743</c:v>
                </c:pt>
              </c:numCache>
              <c:extLst/>
            </c:numRef>
          </c:val>
          <c:extLst>
            <c:ext xmlns:c16="http://schemas.microsoft.com/office/drawing/2014/chart" uri="{C3380CC4-5D6E-409C-BE32-E72D297353CC}">
              <c16:uniqueId val="{00000001-61BE-4658-B961-B7B9DDC2C457}"/>
            </c:ext>
          </c:extLst>
        </c:ser>
        <c:ser>
          <c:idx val="2"/>
          <c:order val="2"/>
          <c:tx>
            <c:strRef>
              <c:f>'3. Reporte región'!$D$6</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9"/>
              <c:layout>
                <c:manualLayout>
                  <c:x val="5.2914512608676651E-3"/>
                  <c:y val="-4.553457611555731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'3. Reporte región'!$A$15:$A$24</c:f>
              <c:strCache>
                <c:ptCount val="10"/>
                <c:pt idx="0">
                  <c:v>2015</c:v>
                </c:pt>
                <c:pt idx="1">
                  <c:v>2016</c:v>
                </c:pt>
                <c:pt idx="2">
                  <c:v>2017</c:v>
                </c:pt>
                <c:pt idx="3">
                  <c:v>2018</c:v>
                </c:pt>
                <c:pt idx="4">
                  <c:v>2019</c:v>
                </c:pt>
                <c:pt idx="5">
                  <c:v>2020</c:v>
                </c:pt>
                <c:pt idx="6">
                  <c:v>2021</c:v>
                </c:pt>
                <c:pt idx="7">
                  <c:v>2022</c:v>
                </c:pt>
                <c:pt idx="8">
                  <c:v>2023</c:v>
                </c:pt>
                <c:pt idx="9">
                  <c:v>Oct. 2025</c:v>
                </c:pt>
              </c:strCache>
              <c:extLst/>
            </c:strRef>
          </c:cat>
          <c:val>
            <c:numRef>
              <c:f>'3. Reporte región'!$D$15:$D$24</c:f>
              <c:numCache>
                <c:formatCode>_(* #,##0_);_(* \(#,##0\);_(* "-"??_);_(@_)</c:formatCode>
                <c:ptCount val="10"/>
                <c:pt idx="0">
                  <c:v>9714</c:v>
                </c:pt>
                <c:pt idx="1">
                  <c:v>10279</c:v>
                </c:pt>
                <c:pt idx="2">
                  <c:v>10762</c:v>
                </c:pt>
                <c:pt idx="3">
                  <c:v>10960</c:v>
                </c:pt>
                <c:pt idx="4">
                  <c:v>11829</c:v>
                </c:pt>
                <c:pt idx="5">
                  <c:v>9095</c:v>
                </c:pt>
                <c:pt idx="6">
                  <c:v>10126</c:v>
                </c:pt>
                <c:pt idx="7">
                  <c:v>10022</c:v>
                </c:pt>
                <c:pt idx="8">
                  <c:v>9826</c:v>
                </c:pt>
                <c:pt idx="9">
                  <c:v>8876</c:v>
                </c:pt>
              </c:numCache>
              <c:extLst/>
            </c:numRef>
          </c:val>
          <c:extLst>
            <c:ext xmlns:c16="http://schemas.microsoft.com/office/drawing/2014/chart" uri="{C3380CC4-5D6E-409C-BE32-E72D297353CC}">
              <c16:uniqueId val="{00000002-61BE-4658-B961-B7B9DDC2C457}"/>
            </c:ext>
          </c:extLst>
        </c:ser>
        <c:ser>
          <c:idx val="3"/>
          <c:order val="3"/>
          <c:tx>
            <c:strRef>
              <c:f>'3. Reporte región'!$E$6</c:f>
              <c:strCache>
                <c:ptCount val="1"/>
                <c:pt idx="0">
                  <c:v>Región III</c:v>
                </c:pt>
              </c:strCache>
            </c:strRef>
          </c:tx>
          <c:spPr>
            <a:solidFill>
              <a:schemeClr val="bg1">
                <a:lumMod val="65000"/>
              </a:schemeClr>
            </a:solidFill>
          </c:spPr>
          <c:invertIfNegative val="0"/>
          <c:cat>
            <c:strRef>
              <c:f>'3. Reporte región'!$A$15:$A$24</c:f>
              <c:strCache>
                <c:ptCount val="10"/>
                <c:pt idx="0">
                  <c:v>2015</c:v>
                </c:pt>
                <c:pt idx="1">
                  <c:v>2016</c:v>
                </c:pt>
                <c:pt idx="2">
                  <c:v>2017</c:v>
                </c:pt>
                <c:pt idx="3">
                  <c:v>2018</c:v>
                </c:pt>
                <c:pt idx="4">
                  <c:v>2019</c:v>
                </c:pt>
                <c:pt idx="5">
                  <c:v>2020</c:v>
                </c:pt>
                <c:pt idx="6">
                  <c:v>2021</c:v>
                </c:pt>
                <c:pt idx="7">
                  <c:v>2022</c:v>
                </c:pt>
                <c:pt idx="8">
                  <c:v>2023</c:v>
                </c:pt>
                <c:pt idx="9">
                  <c:v>Oct. 2025</c:v>
                </c:pt>
              </c:strCache>
              <c:extLst/>
            </c:strRef>
          </c:cat>
          <c:val>
            <c:numRef>
              <c:f>'3. Reporte región'!$E$15:$E$24</c:f>
              <c:numCache>
                <c:formatCode>_(* #,##0_);_(* \(#,##0\);_(* "-"??_);_(@_)</c:formatCode>
                <c:ptCount val="10"/>
                <c:pt idx="0">
                  <c:v>1229</c:v>
                </c:pt>
                <c:pt idx="1">
                  <c:v>1386</c:v>
                </c:pt>
                <c:pt idx="2">
                  <c:v>1529</c:v>
                </c:pt>
                <c:pt idx="3">
                  <c:v>1808</c:v>
                </c:pt>
                <c:pt idx="4">
                  <c:v>2244</c:v>
                </c:pt>
                <c:pt idx="5">
                  <c:v>1711</c:v>
                </c:pt>
                <c:pt idx="6">
                  <c:v>1855</c:v>
                </c:pt>
                <c:pt idx="7">
                  <c:v>1884</c:v>
                </c:pt>
                <c:pt idx="8">
                  <c:v>1739</c:v>
                </c:pt>
                <c:pt idx="9">
                  <c:v>1475</c:v>
                </c:pt>
              </c:numCache>
              <c:extLst/>
            </c:numRef>
          </c:val>
          <c:extLst>
            <c:ext xmlns:c16="http://schemas.microsoft.com/office/drawing/2014/chart" uri="{C3380CC4-5D6E-409C-BE32-E72D297353CC}">
              <c16:uniqueId val="{00000003-61BE-4658-B961-B7B9DDC2C457}"/>
            </c:ext>
          </c:extLst>
        </c:ser>
        <c:ser>
          <c:idx val="4"/>
          <c:order val="4"/>
          <c:tx>
            <c:strRef>
              <c:f>'3. Reporte región'!$F$6</c:f>
              <c:strCache>
                <c:ptCount val="1"/>
                <c:pt idx="0">
                  <c:v>Región IV</c:v>
                </c:pt>
              </c:strCache>
            </c:strRef>
          </c:tx>
          <c:spPr>
            <a:solidFill>
              <a:schemeClr val="tx2">
                <a:lumMod val="40000"/>
                <a:lumOff val="60000"/>
              </a:schemeClr>
            </a:solidFill>
          </c:spPr>
          <c:invertIfNegative val="0"/>
          <c:cat>
            <c:strRef>
              <c:f>'3. Reporte región'!$A$15:$A$24</c:f>
              <c:strCache>
                <c:ptCount val="10"/>
                <c:pt idx="0">
                  <c:v>2015</c:v>
                </c:pt>
                <c:pt idx="1">
                  <c:v>2016</c:v>
                </c:pt>
                <c:pt idx="2">
                  <c:v>2017</c:v>
                </c:pt>
                <c:pt idx="3">
                  <c:v>2018</c:v>
                </c:pt>
                <c:pt idx="4">
                  <c:v>2019</c:v>
                </c:pt>
                <c:pt idx="5">
                  <c:v>2020</c:v>
                </c:pt>
                <c:pt idx="6">
                  <c:v>2021</c:v>
                </c:pt>
                <c:pt idx="7">
                  <c:v>2022</c:v>
                </c:pt>
                <c:pt idx="8">
                  <c:v>2023</c:v>
                </c:pt>
                <c:pt idx="9">
                  <c:v>Oct. 2025</c:v>
                </c:pt>
              </c:strCache>
              <c:extLst/>
            </c:strRef>
          </c:cat>
          <c:val>
            <c:numRef>
              <c:f>'3. Reporte región'!$F$15:$F$24</c:f>
              <c:numCache>
                <c:formatCode>_(* #,##0_);_(* \(#,##0\);_(* "-"??_);_(@_)</c:formatCode>
                <c:ptCount val="10"/>
                <c:pt idx="0">
                  <c:v>451</c:v>
                </c:pt>
                <c:pt idx="1">
                  <c:v>557</c:v>
                </c:pt>
                <c:pt idx="2">
                  <c:v>713</c:v>
                </c:pt>
                <c:pt idx="3">
                  <c:v>722</c:v>
                </c:pt>
                <c:pt idx="4">
                  <c:v>854</c:v>
                </c:pt>
                <c:pt idx="5">
                  <c:v>1369</c:v>
                </c:pt>
                <c:pt idx="6">
                  <c:v>907</c:v>
                </c:pt>
                <c:pt idx="7">
                  <c:v>641</c:v>
                </c:pt>
                <c:pt idx="8">
                  <c:v>404</c:v>
                </c:pt>
                <c:pt idx="9">
                  <c:v>474</c:v>
                </c:pt>
              </c:numCache>
              <c:extLst/>
            </c:numRef>
          </c:val>
          <c:extLst>
            <c:ext xmlns:c16="http://schemas.microsoft.com/office/drawing/2014/chart" uri="{C3380CC4-5D6E-409C-BE32-E72D297353CC}">
              <c16:uniqueId val="{00000004-61BE-4658-B961-B7B9DDC2C457}"/>
            </c:ext>
          </c:extLst>
        </c:ser>
        <c:ser>
          <c:idx val="5"/>
          <c:order val="5"/>
          <c:tx>
            <c:strRef>
              <c:f>'3. Reporte región'!$G$6</c:f>
              <c:strCache>
                <c:ptCount val="1"/>
                <c:pt idx="0">
                  <c:v>Región V</c:v>
                </c:pt>
              </c:strCache>
            </c:strRef>
          </c:tx>
          <c:spPr>
            <a:solidFill>
              <a:schemeClr val="accent5"/>
            </a:solidFill>
          </c:spPr>
          <c:invertIfNegative val="0"/>
          <c:dLbls>
            <c:dLbl>
              <c:idx val="9"/>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'3. Reporte región'!$A$15:$A$24</c:f>
              <c:strCache>
                <c:ptCount val="10"/>
                <c:pt idx="0">
                  <c:v>2015</c:v>
                </c:pt>
                <c:pt idx="1">
                  <c:v>2016</c:v>
                </c:pt>
                <c:pt idx="2">
                  <c:v>2017</c:v>
                </c:pt>
                <c:pt idx="3">
                  <c:v>2018</c:v>
                </c:pt>
                <c:pt idx="4">
                  <c:v>2019</c:v>
                </c:pt>
                <c:pt idx="5">
                  <c:v>2020</c:v>
                </c:pt>
                <c:pt idx="6">
                  <c:v>2021</c:v>
                </c:pt>
                <c:pt idx="7">
                  <c:v>2022</c:v>
                </c:pt>
                <c:pt idx="8">
                  <c:v>2023</c:v>
                </c:pt>
                <c:pt idx="9">
                  <c:v>Oct. 2025</c:v>
                </c:pt>
              </c:strCache>
              <c:extLst/>
            </c:strRef>
          </c:cat>
          <c:val>
            <c:numRef>
              <c:f>'3. Reporte región'!$G$15:$G$24</c:f>
              <c:numCache>
                <c:formatCode>_(* #,##0_);_(* \(#,##0\);_(* "-"??_);_(@_)</c:formatCode>
                <c:ptCount val="10"/>
                <c:pt idx="0">
                  <c:v>7190</c:v>
                </c:pt>
                <c:pt idx="1">
                  <c:v>7820</c:v>
                </c:pt>
                <c:pt idx="2">
                  <c:v>7971</c:v>
                </c:pt>
                <c:pt idx="3">
                  <c:v>8122</c:v>
                </c:pt>
                <c:pt idx="4">
                  <c:v>8942</c:v>
                </c:pt>
                <c:pt idx="5">
                  <c:v>5073</c:v>
                </c:pt>
                <c:pt idx="6">
                  <c:v>6664</c:v>
                </c:pt>
                <c:pt idx="7">
                  <c:v>8386</c:v>
                </c:pt>
                <c:pt idx="8">
                  <c:v>7949</c:v>
                </c:pt>
                <c:pt idx="9">
                  <c:v>7311</c:v>
                </c:pt>
              </c:numCache>
              <c:extLst/>
            </c:numRef>
          </c:val>
          <c:extLst>
            <c:ext xmlns:c16="http://schemas.microsoft.com/office/drawing/2014/chart" uri="{C3380CC4-5D6E-409C-BE32-E72D297353CC}">
              <c16:uniqueId val="{00000012-61BE-4658-B961-B7B9DDC2C457}"/>
            </c:ext>
          </c:extLst>
        </c:ser>
        <c:ser>
          <c:idx val="6"/>
          <c:order val="6"/>
          <c:tx>
            <c:strRef>
              <c:f>'3. Reporte región'!$H$6</c:f>
              <c:strCache>
                <c:ptCount val="1"/>
                <c:pt idx="0">
                  <c:v>Región VI</c:v>
                </c:pt>
              </c:strCache>
            </c:strRef>
          </c:tx>
          <c:spPr>
            <a:solidFill>
              <a:schemeClr val="bg1">
                <a:lumMod val="50000"/>
              </a:schemeClr>
            </a:solidFill>
          </c:spPr>
          <c:invertIfNegative val="0"/>
          <c:cat>
            <c:strRef>
              <c:f>'3. Reporte región'!$A$15:$A$24</c:f>
              <c:strCache>
                <c:ptCount val="10"/>
                <c:pt idx="0">
                  <c:v>2015</c:v>
                </c:pt>
                <c:pt idx="1">
                  <c:v>2016</c:v>
                </c:pt>
                <c:pt idx="2">
                  <c:v>2017</c:v>
                </c:pt>
                <c:pt idx="3">
                  <c:v>2018</c:v>
                </c:pt>
                <c:pt idx="4">
                  <c:v>2019</c:v>
                </c:pt>
                <c:pt idx="5">
                  <c:v>2020</c:v>
                </c:pt>
                <c:pt idx="6">
                  <c:v>2021</c:v>
                </c:pt>
                <c:pt idx="7">
                  <c:v>2022</c:v>
                </c:pt>
                <c:pt idx="8">
                  <c:v>2023</c:v>
                </c:pt>
                <c:pt idx="9">
                  <c:v>Oct. 2025</c:v>
                </c:pt>
              </c:strCache>
              <c:extLst/>
            </c:strRef>
          </c:cat>
          <c:val>
            <c:numRef>
              <c:f>'3. Reporte región'!$H$15:$H$24</c:f>
              <c:numCache>
                <c:formatCode>_(* #,##0_);_(* \(#,##0\);_(* "-"??_);_(@_)</c:formatCode>
                <c:ptCount val="10"/>
                <c:pt idx="0">
                  <c:v>574</c:v>
                </c:pt>
                <c:pt idx="1">
                  <c:v>635</c:v>
                </c:pt>
                <c:pt idx="2">
                  <c:v>693</c:v>
                </c:pt>
                <c:pt idx="3">
                  <c:v>830</c:v>
                </c:pt>
                <c:pt idx="4">
                  <c:v>824</c:v>
                </c:pt>
                <c:pt idx="5">
                  <c:v>833</c:v>
                </c:pt>
                <c:pt idx="6">
                  <c:v>795</c:v>
                </c:pt>
                <c:pt idx="7">
                  <c:v>866</c:v>
                </c:pt>
                <c:pt idx="8">
                  <c:v>655</c:v>
                </c:pt>
                <c:pt idx="9">
                  <c:v>550</c:v>
                </c:pt>
              </c:numCache>
              <c:extLst/>
            </c:numRef>
          </c:val>
          <c:extLst>
            <c:ext xmlns:c16="http://schemas.microsoft.com/office/drawing/2014/chart" uri="{C3380CC4-5D6E-409C-BE32-E72D297353CC}">
              <c16:uniqueId val="{00000013-61BE-4658-B961-B7B9DDC2C457}"/>
            </c:ext>
          </c:extLst>
        </c:ser>
        <c:ser>
          <c:idx val="7"/>
          <c:order val="7"/>
          <c:tx>
            <c:strRef>
              <c:f>'3. Reporte región'!$I$6</c:f>
              <c:strCache>
                <c:ptCount val="1"/>
                <c:pt idx="0">
                  <c:v>Región VII</c:v>
                </c:pt>
              </c:strCache>
            </c:strRef>
          </c:tx>
          <c:spPr>
            <a:solidFill>
              <a:schemeClr val="tx2">
                <a:lumMod val="60000"/>
                <a:lumOff val="40000"/>
              </a:schemeClr>
            </a:solidFill>
            <a:ln>
              <a:noFill/>
            </a:ln>
          </c:spPr>
          <c:invertIfNegative val="0"/>
          <c:dLbls>
            <c:dLbl>
              <c:idx val="9"/>
              <c:layout>
                <c:manualLayout>
                  <c:x val="2.4591211618648055E-2"/>
                  <c:y val="-3.9464196371247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Ref>
              <c:f>'3. Reporte región'!$A$15:$A$24</c:f>
              <c:strCache>
                <c:ptCount val="10"/>
                <c:pt idx="0">
                  <c:v>2015</c:v>
                </c:pt>
                <c:pt idx="1">
                  <c:v>2016</c:v>
                </c:pt>
                <c:pt idx="2">
                  <c:v>2017</c:v>
                </c:pt>
                <c:pt idx="3">
                  <c:v>2018</c:v>
                </c:pt>
                <c:pt idx="4">
                  <c:v>2019</c:v>
                </c:pt>
                <c:pt idx="5">
                  <c:v>2020</c:v>
                </c:pt>
                <c:pt idx="6">
                  <c:v>2021</c:v>
                </c:pt>
                <c:pt idx="7">
                  <c:v>2022</c:v>
                </c:pt>
                <c:pt idx="8">
                  <c:v>2023</c:v>
                </c:pt>
                <c:pt idx="9">
                  <c:v>Oct. 2025</c:v>
                </c:pt>
              </c:strCache>
              <c:extLst/>
            </c:strRef>
          </c:cat>
          <c:val>
            <c:numRef>
              <c:f>'3. Reporte región'!$I$15:$I$24</c:f>
              <c:numCache>
                <c:formatCode>_(* #,##0_);_(* \(#,##0\);_(* "-"??_);_(@_)</c:formatCode>
                <c:ptCount val="10"/>
                <c:pt idx="0">
                  <c:v>2870</c:v>
                </c:pt>
                <c:pt idx="1">
                  <c:v>3327</c:v>
                </c:pt>
                <c:pt idx="2">
                  <c:v>3520</c:v>
                </c:pt>
                <c:pt idx="3">
                  <c:v>3722</c:v>
                </c:pt>
                <c:pt idx="4">
                  <c:v>4072</c:v>
                </c:pt>
                <c:pt idx="5">
                  <c:v>3532</c:v>
                </c:pt>
                <c:pt idx="6">
                  <c:v>3795</c:v>
                </c:pt>
                <c:pt idx="7">
                  <c:v>4039</c:v>
                </c:pt>
                <c:pt idx="8">
                  <c:v>3215</c:v>
                </c:pt>
                <c:pt idx="9">
                  <c:v>2928</c:v>
                </c:pt>
              </c:numCache>
              <c:extLst/>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'V.4.3. NA.Cant. accid x región'!#REF!</c15:sqref>
                        </c15:formulaRef>
                      </c:ext>
                    </c:extLst>
                    <c:strCache>
                      <c:ptCount val="1"/>
                      <c:pt idx="0">
                        <c:v>#¡REF!</c:v>
                      </c:pt>
                    </c:strCache>
                  </c:strRef>
                </c:tx>
                <c:invertIfNegative val="0"/>
                <c:cat>
                  <c:strRef>
                    <c:extLst>
                      <c:ext uri="{02D57815-91ED-43cb-92C2-25804820EDAC}">
                        <c15:formulaRef>
                          <c15:sqref>'3. Reporte región'!$A$15:$A$24</c15:sqref>
                        </c15:formulaRef>
                      </c:ext>
                    </c:extLst>
                    <c:strCache>
                      <c:ptCount val="10"/>
                      <c:pt idx="0">
                        <c:v>2015</c:v>
                      </c:pt>
                      <c:pt idx="1">
                        <c:v>2016</c:v>
                      </c:pt>
                      <c:pt idx="2">
                        <c:v>2017</c:v>
                      </c:pt>
                      <c:pt idx="3">
                        <c:v>2018</c:v>
                      </c:pt>
                      <c:pt idx="4">
                        <c:v>2019</c:v>
                      </c:pt>
                      <c:pt idx="5">
                        <c:v>2020</c:v>
                      </c:pt>
                      <c:pt idx="6">
                        <c:v>2021</c:v>
                      </c:pt>
                      <c:pt idx="7">
                        <c:v>2022</c:v>
                      </c:pt>
                      <c:pt idx="8">
                        <c:v>2023</c:v>
                      </c:pt>
                      <c:pt idx="9">
                        <c:v>Oct. 2025</c:v>
                      </c:pt>
                    </c:strCache>
                  </c:strRef>
                </c:cat>
                <c:val>
                  <c:numRef>
                    <c:extLst>
                      <c:ext uri="{02D57815-91ED-43cb-92C2-25804820EDAC}">
                        <c15:formulaRef>
                          <c15:sqref>'V.4.3. NA.Cant. accid x región'!#REF!</c15:sqref>
                        </c15:formulaRef>
                      </c:ext>
                    </c:extLst>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85162389844848618"/>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Rango de Edad</a:t>
            </a:r>
          </a:p>
        </c:rich>
      </c:tx>
      <c:layout>
        <c:manualLayout>
          <c:xMode val="edge"/>
          <c:yMode val="edge"/>
          <c:x val="0.18390473637937629"/>
          <c:y val="1.806451735260468E-2"/>
        </c:manualLayout>
      </c:layout>
      <c:overlay val="0"/>
      <c:spPr>
        <a:noFill/>
        <a:ln>
          <a:noFill/>
        </a:ln>
        <a:effectLst/>
      </c:spPr>
      <c:txPr>
        <a:bodyPr rot="0" spcFirstLastPara="1" vertOverflow="ellipsis" vert="horz" wrap="square" anchor="ctr" anchorCtr="1"/>
        <a:lstStyle/>
        <a:p>
          <a:pPr>
            <a:defRPr sz="192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9.4668836735928893E-2"/>
          <c:y val="0.1286104667972402"/>
          <c:w val="0.89076350111832558"/>
          <c:h val="0.78061236505838949"/>
        </c:manualLayout>
      </c:layout>
      <c:barChart>
        <c:barDir val="bar"/>
        <c:grouping val="stacked"/>
        <c:varyColors val="0"/>
        <c:ser>
          <c:idx val="0"/>
          <c:order val="0"/>
          <c:tx>
            <c:strRef>
              <c:f>'4. Reporte edad'!$B$5</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8.1236472847956275E-3"/>
                  <c:y val="-4.50029216463709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F38-4140-95D4-1144CC766522}"/>
                </c:ext>
              </c:extLst>
            </c:dLbl>
            <c:dLbl>
              <c:idx val="6"/>
              <c:layout>
                <c:manualLayout>
                  <c:x val="5.686553099356925E-3"/>
                  <c:y val="1.50009738821232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F38-4140-95D4-1144CC766522}"/>
                </c:ext>
              </c:extLst>
            </c:dLbl>
            <c:dLbl>
              <c:idx val="7"/>
              <c:layout>
                <c:manualLayout>
                  <c:x val="7.3112825563160658E-3"/>
                  <c:y val="-3.000194776424658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F38-4140-95D4-1144CC766522}"/>
                </c:ext>
              </c:extLst>
            </c:dLbl>
            <c:dLbl>
              <c:idx val="8"/>
              <c:layout>
                <c:manualLayout>
                  <c:x val="7.3112825563160658E-3"/>
                  <c:y val="-5.500293550251422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F38-4140-95D4-1144CC766522}"/>
                </c:ext>
              </c:extLst>
            </c:dLbl>
            <c:dLbl>
              <c:idx val="9"/>
              <c:layout>
                <c:manualLayout>
                  <c:x val="5.6865530993569398E-3"/>
                  <c:y val="-1.50009738821232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4F38-4140-95D4-1144CC766522}"/>
                </c:ext>
              </c:extLst>
            </c:dLbl>
            <c:dLbl>
              <c:idx val="10"/>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4F38-4140-95D4-1144CC766522}"/>
                </c:ext>
              </c:extLst>
            </c:dLbl>
            <c:spPr>
              <a:noFill/>
              <a:ln>
                <a:noFill/>
              </a:ln>
              <a:effectLst/>
            </c:spPr>
            <c:txPr>
              <a:bodyPr rot="-5400000" spcFirstLastPara="1" vertOverflow="ellipsis"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edad'!$A$14:$A$24</c:f>
              <c:strCache>
                <c:ptCount val="11"/>
                <c:pt idx="0">
                  <c:v>2015</c:v>
                </c:pt>
                <c:pt idx="1">
                  <c:v>2016</c:v>
                </c:pt>
                <c:pt idx="2">
                  <c:v>2017</c:v>
                </c:pt>
                <c:pt idx="3">
                  <c:v>2018</c:v>
                </c:pt>
                <c:pt idx="4">
                  <c:v>2019</c:v>
                </c:pt>
                <c:pt idx="5">
                  <c:v>2020</c:v>
                </c:pt>
                <c:pt idx="6">
                  <c:v>2021</c:v>
                </c:pt>
                <c:pt idx="7">
                  <c:v>2022</c:v>
                </c:pt>
                <c:pt idx="8">
                  <c:v>2022</c:v>
                </c:pt>
                <c:pt idx="9">
                  <c:v>2024</c:v>
                </c:pt>
                <c:pt idx="10">
                  <c:v>Oct. 2025</c:v>
                </c:pt>
              </c:strCache>
            </c:strRef>
          </c:cat>
          <c:val>
            <c:numRef>
              <c:f>'4. Reporte edad'!$B$14:$B$24</c:f>
              <c:numCache>
                <c:formatCode>_(* #,##0_);_(* \(#,##0\);_(* "-"??_);_(@_)</c:formatCode>
                <c:ptCount val="11"/>
                <c:pt idx="0">
                  <c:v>165</c:v>
                </c:pt>
                <c:pt idx="1">
                  <c:v>153</c:v>
                </c:pt>
                <c:pt idx="2">
                  <c:v>189</c:v>
                </c:pt>
                <c:pt idx="3">
                  <c:v>160</c:v>
                </c:pt>
                <c:pt idx="4">
                  <c:v>147</c:v>
                </c:pt>
                <c:pt idx="5">
                  <c:v>84</c:v>
                </c:pt>
                <c:pt idx="6">
                  <c:v>135</c:v>
                </c:pt>
                <c:pt idx="7">
                  <c:v>163</c:v>
                </c:pt>
                <c:pt idx="8">
                  <c:v>157</c:v>
                </c:pt>
                <c:pt idx="9">
                  <c:v>180</c:v>
                </c:pt>
                <c:pt idx="10">
                  <c:v>854</c:v>
                </c:pt>
              </c:numCache>
            </c:numRef>
          </c:val>
          <c:extLst>
            <c:ext xmlns:c16="http://schemas.microsoft.com/office/drawing/2014/chart" uri="{C3380CC4-5D6E-409C-BE32-E72D297353CC}">
              <c16:uniqueId val="{00000000-84C1-4003-950A-51039B32AD67}"/>
            </c:ext>
          </c:extLst>
        </c:ser>
        <c:ser>
          <c:idx val="1"/>
          <c:order val="1"/>
          <c:tx>
            <c:strRef>
              <c:f>'4. Reporte edad'!$C$5</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0"/>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4F38-4140-95D4-1144CC766522}"/>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edad'!$A$14:$A$24</c:f>
              <c:strCache>
                <c:ptCount val="11"/>
                <c:pt idx="0">
                  <c:v>2015</c:v>
                </c:pt>
                <c:pt idx="1">
                  <c:v>2016</c:v>
                </c:pt>
                <c:pt idx="2">
                  <c:v>2017</c:v>
                </c:pt>
                <c:pt idx="3">
                  <c:v>2018</c:v>
                </c:pt>
                <c:pt idx="4">
                  <c:v>2019</c:v>
                </c:pt>
                <c:pt idx="5">
                  <c:v>2020</c:v>
                </c:pt>
                <c:pt idx="6">
                  <c:v>2021</c:v>
                </c:pt>
                <c:pt idx="7">
                  <c:v>2022</c:v>
                </c:pt>
                <c:pt idx="8">
                  <c:v>2022</c:v>
                </c:pt>
                <c:pt idx="9">
                  <c:v>2024</c:v>
                </c:pt>
                <c:pt idx="10">
                  <c:v>Oct. 2025</c:v>
                </c:pt>
              </c:strCache>
            </c:strRef>
          </c:cat>
          <c:val>
            <c:numRef>
              <c:f>'4. Reporte edad'!$C$14:$C$24</c:f>
              <c:numCache>
                <c:formatCode>_(* #,##0_);_(* \(#,##0\);_(* "-"??_);_(@_)</c:formatCode>
                <c:ptCount val="11"/>
                <c:pt idx="0">
                  <c:v>12019</c:v>
                </c:pt>
                <c:pt idx="1">
                  <c:v>13830</c:v>
                </c:pt>
                <c:pt idx="2">
                  <c:v>15003</c:v>
                </c:pt>
                <c:pt idx="3">
                  <c:v>16268</c:v>
                </c:pt>
                <c:pt idx="4">
                  <c:v>17232</c:v>
                </c:pt>
                <c:pt idx="5">
                  <c:v>12952</c:v>
                </c:pt>
                <c:pt idx="6">
                  <c:v>15071</c:v>
                </c:pt>
                <c:pt idx="7">
                  <c:v>16256</c:v>
                </c:pt>
                <c:pt idx="8">
                  <c:v>16181</c:v>
                </c:pt>
                <c:pt idx="9">
                  <c:v>17101</c:v>
                </c:pt>
                <c:pt idx="10">
                  <c:v>15719</c:v>
                </c:pt>
              </c:numCache>
            </c:numRef>
          </c:val>
          <c:extLst>
            <c:ext xmlns:c16="http://schemas.microsoft.com/office/drawing/2014/chart" uri="{C3380CC4-5D6E-409C-BE32-E72D297353CC}">
              <c16:uniqueId val="{00000001-84C1-4003-950A-51039B32AD67}"/>
            </c:ext>
          </c:extLst>
        </c:ser>
        <c:ser>
          <c:idx val="2"/>
          <c:order val="2"/>
          <c:tx>
            <c:strRef>
              <c:f>'4. Reporte edad'!$D$5</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'4. Reporte edad'!$A$14:$A$24</c:f>
              <c:strCache>
                <c:ptCount val="11"/>
                <c:pt idx="0">
                  <c:v>2015</c:v>
                </c:pt>
                <c:pt idx="1">
                  <c:v>2016</c:v>
                </c:pt>
                <c:pt idx="2">
                  <c:v>2017</c:v>
                </c:pt>
                <c:pt idx="3">
                  <c:v>2018</c:v>
                </c:pt>
                <c:pt idx="4">
                  <c:v>2019</c:v>
                </c:pt>
                <c:pt idx="5">
                  <c:v>2020</c:v>
                </c:pt>
                <c:pt idx="6">
                  <c:v>2021</c:v>
                </c:pt>
                <c:pt idx="7">
                  <c:v>2022</c:v>
                </c:pt>
                <c:pt idx="8">
                  <c:v>2022</c:v>
                </c:pt>
                <c:pt idx="9">
                  <c:v>2024</c:v>
                </c:pt>
                <c:pt idx="10">
                  <c:v>Oct. 2025</c:v>
                </c:pt>
              </c:strCache>
            </c:strRef>
          </c:cat>
          <c:val>
            <c:numRef>
              <c:f>'4. Reporte edad'!$D$14:$D$24</c:f>
              <c:numCache>
                <c:formatCode>_(* #,##0_);_(* \(#,##0\);_(* "-"??_);_(@_)</c:formatCode>
                <c:ptCount val="11"/>
                <c:pt idx="0">
                  <c:v>10377</c:v>
                </c:pt>
                <c:pt idx="1">
                  <c:v>11563</c:v>
                </c:pt>
                <c:pt idx="2">
                  <c:v>12102</c:v>
                </c:pt>
                <c:pt idx="3">
                  <c:v>13433</c:v>
                </c:pt>
                <c:pt idx="4">
                  <c:v>14644</c:v>
                </c:pt>
                <c:pt idx="5">
                  <c:v>12784</c:v>
                </c:pt>
                <c:pt idx="6">
                  <c:v>15016</c:v>
                </c:pt>
                <c:pt idx="7">
                  <c:v>15489</c:v>
                </c:pt>
                <c:pt idx="8">
                  <c:v>14600</c:v>
                </c:pt>
                <c:pt idx="9">
                  <c:v>15917</c:v>
                </c:pt>
                <c:pt idx="10">
                  <c:v>13165</c:v>
                </c:pt>
              </c:numCache>
            </c:numRef>
          </c:val>
          <c:extLst>
            <c:ext xmlns:c16="http://schemas.microsoft.com/office/drawing/2014/chart" uri="{C3380CC4-5D6E-409C-BE32-E72D297353CC}">
              <c16:uniqueId val="{00000002-84C1-4003-950A-51039B32AD67}"/>
            </c:ext>
          </c:extLst>
        </c:ser>
        <c:ser>
          <c:idx val="3"/>
          <c:order val="3"/>
          <c:tx>
            <c:strRef>
              <c:f>'4. Reporte edad'!$E$5</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0"/>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4F38-4140-95D4-1144CC766522}"/>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edad'!$A$14:$A$24</c:f>
              <c:strCache>
                <c:ptCount val="11"/>
                <c:pt idx="0">
                  <c:v>2015</c:v>
                </c:pt>
                <c:pt idx="1">
                  <c:v>2016</c:v>
                </c:pt>
                <c:pt idx="2">
                  <c:v>2017</c:v>
                </c:pt>
                <c:pt idx="3">
                  <c:v>2018</c:v>
                </c:pt>
                <c:pt idx="4">
                  <c:v>2019</c:v>
                </c:pt>
                <c:pt idx="5">
                  <c:v>2020</c:v>
                </c:pt>
                <c:pt idx="6">
                  <c:v>2021</c:v>
                </c:pt>
                <c:pt idx="7">
                  <c:v>2022</c:v>
                </c:pt>
                <c:pt idx="8">
                  <c:v>2022</c:v>
                </c:pt>
                <c:pt idx="9">
                  <c:v>2024</c:v>
                </c:pt>
                <c:pt idx="10">
                  <c:v>Oct. 2025</c:v>
                </c:pt>
              </c:strCache>
            </c:strRef>
          </c:cat>
          <c:val>
            <c:numRef>
              <c:f>'4. Reporte edad'!$E$14:$E$24</c:f>
              <c:numCache>
                <c:formatCode>_(* #,##0_);_(* \(#,##0\);_(* "-"??_);_(@_)</c:formatCode>
                <c:ptCount val="11"/>
                <c:pt idx="0">
                  <c:v>6571</c:v>
                </c:pt>
                <c:pt idx="1">
                  <c:v>7417</c:v>
                </c:pt>
                <c:pt idx="2">
                  <c:v>7868</c:v>
                </c:pt>
                <c:pt idx="3">
                  <c:v>8648</c:v>
                </c:pt>
                <c:pt idx="4">
                  <c:v>9524</c:v>
                </c:pt>
                <c:pt idx="5">
                  <c:v>8100</c:v>
                </c:pt>
                <c:pt idx="6">
                  <c:v>9465</c:v>
                </c:pt>
                <c:pt idx="7">
                  <c:v>9689</c:v>
                </c:pt>
                <c:pt idx="8">
                  <c:v>8845</c:v>
                </c:pt>
                <c:pt idx="9">
                  <c:v>9352</c:v>
                </c:pt>
                <c:pt idx="10">
                  <c:v>7721</c:v>
                </c:pt>
              </c:numCache>
            </c:numRef>
          </c:val>
          <c:extLst>
            <c:ext xmlns:c16="http://schemas.microsoft.com/office/drawing/2014/chart" uri="{C3380CC4-5D6E-409C-BE32-E72D297353CC}">
              <c16:uniqueId val="{00000003-84C1-4003-950A-51039B32AD67}"/>
            </c:ext>
          </c:extLst>
        </c:ser>
        <c:ser>
          <c:idx val="4"/>
          <c:order val="4"/>
          <c:tx>
            <c:strRef>
              <c:f>'4. Reporte edad'!$F$5</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10"/>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4F38-4140-95D4-1144CC766522}"/>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edad'!$A$14:$A$24</c:f>
              <c:strCache>
                <c:ptCount val="11"/>
                <c:pt idx="0">
                  <c:v>2015</c:v>
                </c:pt>
                <c:pt idx="1">
                  <c:v>2016</c:v>
                </c:pt>
                <c:pt idx="2">
                  <c:v>2017</c:v>
                </c:pt>
                <c:pt idx="3">
                  <c:v>2018</c:v>
                </c:pt>
                <c:pt idx="4">
                  <c:v>2019</c:v>
                </c:pt>
                <c:pt idx="5">
                  <c:v>2020</c:v>
                </c:pt>
                <c:pt idx="6">
                  <c:v>2021</c:v>
                </c:pt>
                <c:pt idx="7">
                  <c:v>2022</c:v>
                </c:pt>
                <c:pt idx="8">
                  <c:v>2022</c:v>
                </c:pt>
                <c:pt idx="9">
                  <c:v>2024</c:v>
                </c:pt>
                <c:pt idx="10">
                  <c:v>Oct. 2025</c:v>
                </c:pt>
              </c:strCache>
            </c:strRef>
          </c:cat>
          <c:val>
            <c:numRef>
              <c:f>'4. Reporte edad'!$F$14:$F$24</c:f>
              <c:numCache>
                <c:formatCode>_(* #,##0_);_(* \(#,##0\);_(* "-"??_);_(@_)</c:formatCode>
                <c:ptCount val="11"/>
                <c:pt idx="0">
                  <c:v>3782</c:v>
                </c:pt>
                <c:pt idx="1">
                  <c:v>4270</c:v>
                </c:pt>
                <c:pt idx="2">
                  <c:v>4631</c:v>
                </c:pt>
                <c:pt idx="3">
                  <c:v>5102</c:v>
                </c:pt>
                <c:pt idx="4">
                  <c:v>5494</c:v>
                </c:pt>
                <c:pt idx="5">
                  <c:v>4681</c:v>
                </c:pt>
                <c:pt idx="6">
                  <c:v>5623</c:v>
                </c:pt>
                <c:pt idx="7">
                  <c:v>5679</c:v>
                </c:pt>
                <c:pt idx="8">
                  <c:v>4967</c:v>
                </c:pt>
                <c:pt idx="9">
                  <c:v>5509</c:v>
                </c:pt>
                <c:pt idx="10">
                  <c:v>4411</c:v>
                </c:pt>
              </c:numCache>
            </c:numRef>
          </c:val>
          <c:extLst>
            <c:ext xmlns:c16="http://schemas.microsoft.com/office/drawing/2014/chart" uri="{C3380CC4-5D6E-409C-BE32-E72D297353CC}">
              <c16:uniqueId val="{00000004-84C1-4003-950A-51039B32AD67}"/>
            </c:ext>
          </c:extLst>
        </c:ser>
        <c:ser>
          <c:idx val="5"/>
          <c:order val="5"/>
          <c:tx>
            <c:strRef>
              <c:f>'4. Reporte edad'!$G$5</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9"/>
              <c:layout>
                <c:manualLayout>
                  <c:x val="9.7483767417547544E-3"/>
                  <c:y val="1.500097388212329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4F38-4140-95D4-1144CC766522}"/>
                </c:ext>
              </c:extLst>
            </c:dLbl>
            <c:dLbl>
              <c:idx val="10"/>
              <c:layout>
                <c:manualLayout>
                  <c:x val="9.211384466511768E-3"/>
                  <c:y val="-3.72992719094246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4F38-4140-95D4-1144CC766522}"/>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 Reporte edad'!$A$14:$A$24</c:f>
              <c:strCache>
                <c:ptCount val="11"/>
                <c:pt idx="0">
                  <c:v>2015</c:v>
                </c:pt>
                <c:pt idx="1">
                  <c:v>2016</c:v>
                </c:pt>
                <c:pt idx="2">
                  <c:v>2017</c:v>
                </c:pt>
                <c:pt idx="3">
                  <c:v>2018</c:v>
                </c:pt>
                <c:pt idx="4">
                  <c:v>2019</c:v>
                </c:pt>
                <c:pt idx="5">
                  <c:v>2020</c:v>
                </c:pt>
                <c:pt idx="6">
                  <c:v>2021</c:v>
                </c:pt>
                <c:pt idx="7">
                  <c:v>2022</c:v>
                </c:pt>
                <c:pt idx="8">
                  <c:v>2022</c:v>
                </c:pt>
                <c:pt idx="9">
                  <c:v>2024</c:v>
                </c:pt>
                <c:pt idx="10">
                  <c:v>Oct. 2025</c:v>
                </c:pt>
              </c:strCache>
            </c:strRef>
          </c:cat>
          <c:val>
            <c:numRef>
              <c:f>'4. Reporte edad'!$G$14:$G$24</c:f>
              <c:numCache>
                <c:formatCode>_(* #,##0_);_(* \(#,##0\);_(* "-"??_);_(@_)</c:formatCode>
                <c:ptCount val="11"/>
                <c:pt idx="0">
                  <c:v>1635</c:v>
                </c:pt>
                <c:pt idx="1">
                  <c:v>1623</c:v>
                </c:pt>
                <c:pt idx="2">
                  <c:v>1696</c:v>
                </c:pt>
                <c:pt idx="3">
                  <c:v>1859</c:v>
                </c:pt>
                <c:pt idx="4">
                  <c:v>2107</c:v>
                </c:pt>
                <c:pt idx="5">
                  <c:v>1544</c:v>
                </c:pt>
                <c:pt idx="6">
                  <c:v>2140</c:v>
                </c:pt>
                <c:pt idx="7">
                  <c:v>2319</c:v>
                </c:pt>
                <c:pt idx="8">
                  <c:v>2047</c:v>
                </c:pt>
                <c:pt idx="9">
                  <c:v>2173</c:v>
                </c:pt>
                <c:pt idx="10">
                  <c:v>1720</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0.15111765170102259"/>
          <c:y val="5.7512966388144363E-2"/>
          <c:w val="0.66204140947686407"/>
          <c:h val="4.166739762373365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r>
              <a:rPr lang="es-DO" sz="1600"/>
              <a:t>Reporte de Accidentes Laborales y Enfermedades Profesionales por Empresas</a:t>
            </a:r>
          </a:p>
        </c:rich>
      </c:tx>
      <c:layout/>
      <c:overlay val="0"/>
      <c:spPr>
        <a:noFill/>
        <a:ln>
          <a:noFill/>
        </a:ln>
        <a:effectLst/>
      </c:spPr>
      <c:txPr>
        <a:bodyPr rot="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52288641196704E-2"/>
          <c:y val="0.15250217904345095"/>
          <c:w val="0.95558722484328995"/>
          <c:h val="0.7045371393129306"/>
        </c:manualLayout>
      </c:layout>
      <c:bar3DChart>
        <c:barDir val="col"/>
        <c:grouping val="clustered"/>
        <c:varyColors val="0"/>
        <c:ser>
          <c:idx val="0"/>
          <c:order val="0"/>
          <c:tx>
            <c:strRef>
              <c:f>'5. Reporte Empre.'!$B$6</c:f>
              <c:strCache>
                <c:ptCount val="1"/>
                <c:pt idx="0">
                  <c:v>Sector Público</c:v>
                </c:pt>
              </c:strCache>
            </c:strRef>
          </c:tx>
          <c:spPr>
            <a:solidFill>
              <a:schemeClr val="accent1">
                <a:tint val="77000"/>
              </a:schemeClr>
            </a:solidFill>
            <a:ln>
              <a:noFill/>
            </a:ln>
            <a:effectLst/>
            <a:sp3d/>
          </c:spPr>
          <c:invertIfNegative val="0"/>
          <c:dLbls>
            <c:dLbl>
              <c:idx val="0"/>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588-48FA-BD23-018850791A5C}"/>
                </c:ext>
              </c:extLst>
            </c:dLbl>
            <c:dLbl>
              <c:idx val="3"/>
              <c:layout>
                <c:manualLayout>
                  <c:x val="-2.8960817458219624E-3"/>
                  <c:y val="-8.14805259540180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588-48FA-BD23-018850791A5C}"/>
                </c:ext>
              </c:extLst>
            </c:dLbl>
            <c:dLbl>
              <c:idx val="4"/>
              <c:layout>
                <c:manualLayout>
                  <c:x val="-3.8614423277625693E-3"/>
                  <c:y val="8.148052595401808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588-48FA-BD23-018850791A5C}"/>
                </c:ext>
              </c:extLst>
            </c:dLbl>
            <c:dLbl>
              <c:idx val="5"/>
              <c:layout>
                <c:manualLayout>
                  <c:x val="-4.6845072396723472E-3"/>
                  <c:y val="-7.962378309295133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C588-48FA-BD23-018850791A5C}"/>
                </c:ext>
              </c:extLst>
            </c:dLbl>
            <c:dLbl>
              <c:idx val="6"/>
              <c:layout>
                <c:manualLayout>
                  <c:x val="-4.8268029097032119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C588-48FA-BD23-018850791A5C}"/>
                </c:ext>
              </c:extLst>
            </c:dLbl>
            <c:dLbl>
              <c:idx val="7"/>
              <c:layout>
                <c:manualLayout>
                  <c:x val="-2.8960817458219268E-3"/>
                  <c:y val="-2.222221833382088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C588-48FA-BD23-018850791A5C}"/>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 Reporte Empre.'!$A$15:$A$25</c:f>
              <c:strCache>
                <c:ptCount val="11"/>
                <c:pt idx="0">
                  <c:v>2015</c:v>
                </c:pt>
                <c:pt idx="1">
                  <c:v>2016</c:v>
                </c:pt>
                <c:pt idx="2">
                  <c:v>2017</c:v>
                </c:pt>
                <c:pt idx="3">
                  <c:v>2018</c:v>
                </c:pt>
                <c:pt idx="4">
                  <c:v>2019</c:v>
                </c:pt>
                <c:pt idx="5">
                  <c:v>2020</c:v>
                </c:pt>
                <c:pt idx="6">
                  <c:v>2021</c:v>
                </c:pt>
                <c:pt idx="7">
                  <c:v>2022</c:v>
                </c:pt>
                <c:pt idx="8">
                  <c:v>2023</c:v>
                </c:pt>
                <c:pt idx="9">
                  <c:v>2024</c:v>
                </c:pt>
                <c:pt idx="10">
                  <c:v>Oct. 2025</c:v>
                </c:pt>
              </c:strCache>
            </c:strRef>
          </c:cat>
          <c:val>
            <c:numRef>
              <c:f>'5. Reporte Empre.'!$B$15:$B$25</c:f>
              <c:numCache>
                <c:formatCode>_(* #,##0_);_(* \(#,##0\);_(* "-"??_);_(@_)</c:formatCode>
                <c:ptCount val="11"/>
                <c:pt idx="0">
                  <c:v>5396</c:v>
                </c:pt>
                <c:pt idx="1">
                  <c:v>6565</c:v>
                </c:pt>
                <c:pt idx="2">
                  <c:v>8616</c:v>
                </c:pt>
                <c:pt idx="3">
                  <c:v>10106</c:v>
                </c:pt>
                <c:pt idx="4">
                  <c:v>10920</c:v>
                </c:pt>
                <c:pt idx="5">
                  <c:v>11630</c:v>
                </c:pt>
                <c:pt idx="6">
                  <c:v>14102</c:v>
                </c:pt>
                <c:pt idx="7">
                  <c:v>12146</c:v>
                </c:pt>
                <c:pt idx="8">
                  <c:v>9115</c:v>
                </c:pt>
                <c:pt idx="9">
                  <c:v>9641</c:v>
                </c:pt>
                <c:pt idx="10">
                  <c:v>8646</c:v>
                </c:pt>
              </c:numCache>
            </c:numRef>
          </c:val>
          <c:extLst>
            <c:ext xmlns:c16="http://schemas.microsoft.com/office/drawing/2014/chart" uri="{C3380CC4-5D6E-409C-BE32-E72D297353CC}">
              <c16:uniqueId val="{00000001-50EF-423B-B867-AF99A0BCC23C}"/>
            </c:ext>
          </c:extLst>
        </c:ser>
        <c:ser>
          <c:idx val="1"/>
          <c:order val="1"/>
          <c:tx>
            <c:strRef>
              <c:f>'5. Reporte Empre.'!$C$6</c:f>
              <c:strCache>
                <c:ptCount val="1"/>
                <c:pt idx="0">
                  <c:v>Sector Privado</c:v>
                </c:pt>
              </c:strCache>
            </c:strRef>
          </c:tx>
          <c:spPr>
            <a:solidFill>
              <a:srgbClr val="00539B"/>
            </a:solidFill>
            <a:ln>
              <a:noFill/>
            </a:ln>
            <a:effectLst/>
            <a:sp3d/>
          </c:spPr>
          <c:invertIfNegative val="0"/>
          <c:dLbls>
            <c:dLbl>
              <c:idx val="0"/>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C588-48FA-BD23-018850791A5C}"/>
                </c:ext>
              </c:extLst>
            </c:dLbl>
            <c:dLbl>
              <c:idx val="1"/>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C588-48FA-BD23-018850791A5C}"/>
                </c:ext>
              </c:extLst>
            </c:dLbl>
            <c:dLbl>
              <c:idx val="2"/>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C588-48FA-BD23-018850791A5C}"/>
                </c:ext>
              </c:extLst>
            </c:dLbl>
            <c:dLbl>
              <c:idx val="3"/>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C588-48FA-BD23-018850791A5C}"/>
                </c:ext>
              </c:extLst>
            </c:dLbl>
            <c:dLbl>
              <c:idx val="4"/>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C588-48FA-BD23-018850791A5C}"/>
                </c:ext>
              </c:extLst>
            </c:dLbl>
            <c:dLbl>
              <c:idx val="5"/>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C588-48FA-BD23-018850791A5C}"/>
                </c:ext>
              </c:extLst>
            </c:dLbl>
            <c:dLbl>
              <c:idx val="6"/>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C588-48FA-BD23-018850791A5C}"/>
                </c:ext>
              </c:extLst>
            </c:dLbl>
            <c:dLbl>
              <c:idx val="7"/>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C588-48FA-BD23-018850791A5C}"/>
                </c:ext>
              </c:extLst>
            </c:dLbl>
            <c:dLbl>
              <c:idx val="8"/>
              <c:layout>
                <c:manualLayout>
                  <c:x val="9.6536058194050074E-4"/>
                  <c:y val="-8.888887333528026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500-4314-A14E-F53A70488139}"/>
                </c:ext>
              </c:extLst>
            </c:dLbl>
            <c:dLbl>
              <c:idx val="9"/>
              <c:layout>
                <c:manualLayout>
                  <c:x val="9.6536058194064234E-4"/>
                  <c:y val="-6.66666550014601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500-4314-A14E-F53A70488139}"/>
                </c:ext>
              </c:extLst>
            </c:dLbl>
            <c:dLbl>
              <c:idx val="10"/>
              <c:layout>
                <c:manualLayout>
                  <c:x val="3.5586079530813474E-3"/>
                  <c:y val="-3.964653724470039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6C0-4B25-B8FF-B1F520BAB205}"/>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'5. Reporte Empre.'!$A$15:$A$25</c:f>
              <c:strCache>
                <c:ptCount val="11"/>
                <c:pt idx="0">
                  <c:v>2015</c:v>
                </c:pt>
                <c:pt idx="1">
                  <c:v>2016</c:v>
                </c:pt>
                <c:pt idx="2">
                  <c:v>2017</c:v>
                </c:pt>
                <c:pt idx="3">
                  <c:v>2018</c:v>
                </c:pt>
                <c:pt idx="4">
                  <c:v>2019</c:v>
                </c:pt>
                <c:pt idx="5">
                  <c:v>2020</c:v>
                </c:pt>
                <c:pt idx="6">
                  <c:v>2021</c:v>
                </c:pt>
                <c:pt idx="7">
                  <c:v>2022</c:v>
                </c:pt>
                <c:pt idx="8">
                  <c:v>2023</c:v>
                </c:pt>
                <c:pt idx="9">
                  <c:v>2024</c:v>
                </c:pt>
                <c:pt idx="10">
                  <c:v>Oct. 2025</c:v>
                </c:pt>
              </c:strCache>
            </c:strRef>
          </c:cat>
          <c:val>
            <c:numRef>
              <c:f>'5. Reporte Empre.'!$C$15:$C$25</c:f>
              <c:numCache>
                <c:formatCode>_(* #,##0_);_(* \(#,##0\);_(* "-"??_);_(@_)</c:formatCode>
                <c:ptCount val="11"/>
                <c:pt idx="0">
                  <c:v>29153</c:v>
                </c:pt>
                <c:pt idx="1">
                  <c:v>32291</c:v>
                </c:pt>
                <c:pt idx="2">
                  <c:v>32873</c:v>
                </c:pt>
                <c:pt idx="3">
                  <c:v>35364</c:v>
                </c:pt>
                <c:pt idx="4">
                  <c:v>38228</c:v>
                </c:pt>
                <c:pt idx="5">
                  <c:v>28515</c:v>
                </c:pt>
                <c:pt idx="6">
                  <c:v>33348</c:v>
                </c:pt>
                <c:pt idx="7">
                  <c:v>37449</c:v>
                </c:pt>
                <c:pt idx="8">
                  <c:v>37682</c:v>
                </c:pt>
                <c:pt idx="9">
                  <c:v>40591</c:v>
                </c:pt>
                <c:pt idx="10">
                  <c:v>34944</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243387800575465"/>
          <c:y val="7.5623499090445204E-2"/>
          <c:w val="0.4228567777143068"/>
          <c:h val="4.4565284175032659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sz="1600"/>
            </a:pPr>
            <a:r>
              <a:rPr lang="es-DO" sz="1600"/>
              <a:t>Reporte de Accidentes Laborales y Enfermedades Profesionales por Sexo</a:t>
            </a:r>
          </a:p>
        </c:rich>
      </c:tx>
      <c:layout>
        <c:manualLayout>
          <c:xMode val="edge"/>
          <c:yMode val="edge"/>
          <c:x val="0.28190990249290115"/>
          <c:y val="1.561628218972633E-3"/>
        </c:manualLayout>
      </c:layout>
      <c:overlay val="0"/>
    </c:title>
    <c:autoTitleDeleted val="0"/>
    <c:plotArea>
      <c:layout>
        <c:manualLayout>
          <c:layoutTarget val="inner"/>
          <c:xMode val="edge"/>
          <c:yMode val="edge"/>
          <c:x val="2.0793008441347238E-2"/>
          <c:y val="0.20850320326150262"/>
          <c:w val="0.95853850288874176"/>
          <c:h val="0.61796188310141542"/>
        </c:manualLayout>
      </c:layout>
      <c:lineChart>
        <c:grouping val="stacked"/>
        <c:varyColors val="0"/>
        <c:ser>
          <c:idx val="0"/>
          <c:order val="0"/>
          <c:tx>
            <c:strRef>
              <c:f>'6. Reporte Sexo'!$E$6</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Reporte Sexo'!$A$15:$A$25</c:f>
              <c:strCache>
                <c:ptCount val="11"/>
                <c:pt idx="0">
                  <c:v>2015</c:v>
                </c:pt>
                <c:pt idx="1">
                  <c:v>2016</c:v>
                </c:pt>
                <c:pt idx="2">
                  <c:v>2017</c:v>
                </c:pt>
                <c:pt idx="3">
                  <c:v>2018</c:v>
                </c:pt>
                <c:pt idx="4">
                  <c:v>2019</c:v>
                </c:pt>
                <c:pt idx="5">
                  <c:v>2020</c:v>
                </c:pt>
                <c:pt idx="6">
                  <c:v>2021</c:v>
                </c:pt>
                <c:pt idx="7">
                  <c:v>2022</c:v>
                </c:pt>
                <c:pt idx="8">
                  <c:v>2023</c:v>
                </c:pt>
                <c:pt idx="9">
                  <c:v>2024</c:v>
                </c:pt>
                <c:pt idx="10">
                  <c:v>Oct. 2025</c:v>
                </c:pt>
              </c:strCache>
            </c:strRef>
          </c:cat>
          <c:val>
            <c:numRef>
              <c:f>'6. Reporte Sexo'!$E$15:$E$25</c:f>
              <c:numCache>
                <c:formatCode>0.0%</c:formatCode>
                <c:ptCount val="11"/>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0.373367574454531</c:v>
                </c:pt>
                <c:pt idx="10">
                  <c:v>0.39254416150493232</c:v>
                </c:pt>
              </c:numCache>
            </c:numRef>
          </c:val>
          <c:smooth val="0"/>
          <c:extLst>
            <c:ext xmlns:c16="http://schemas.microsoft.com/office/drawing/2014/chart" uri="{C3380CC4-5D6E-409C-BE32-E72D297353CC}">
              <c16:uniqueId val="{00000008-5430-4A1B-9949-CDB16074F930}"/>
            </c:ext>
          </c:extLst>
        </c:ser>
        <c:ser>
          <c:idx val="1"/>
          <c:order val="1"/>
          <c:tx>
            <c:strRef>
              <c:f>'6. Reporte Sexo'!$F$6</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'6. Reporte Sexo'!$A$15:$A$25</c:f>
              <c:strCache>
                <c:ptCount val="11"/>
                <c:pt idx="0">
                  <c:v>2015</c:v>
                </c:pt>
                <c:pt idx="1">
                  <c:v>2016</c:v>
                </c:pt>
                <c:pt idx="2">
                  <c:v>2017</c:v>
                </c:pt>
                <c:pt idx="3">
                  <c:v>2018</c:v>
                </c:pt>
                <c:pt idx="4">
                  <c:v>2019</c:v>
                </c:pt>
                <c:pt idx="5">
                  <c:v>2020</c:v>
                </c:pt>
                <c:pt idx="6">
                  <c:v>2021</c:v>
                </c:pt>
                <c:pt idx="7">
                  <c:v>2022</c:v>
                </c:pt>
                <c:pt idx="8">
                  <c:v>2023</c:v>
                </c:pt>
                <c:pt idx="9">
                  <c:v>2024</c:v>
                </c:pt>
                <c:pt idx="10">
                  <c:v>Oct. 2025</c:v>
                </c:pt>
              </c:strCache>
            </c:strRef>
          </c:cat>
          <c:val>
            <c:numRef>
              <c:f>'6. Reporte Sexo'!$F$15:$F$25</c:f>
              <c:numCache>
                <c:formatCode>0.0%</c:formatCode>
                <c:ptCount val="11"/>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0.62663242554546905</c:v>
                </c:pt>
                <c:pt idx="10">
                  <c:v>0.60745583849506768</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2829258769722417"/>
          <c:y val="7.6305568682134034E-2"/>
          <c:w val="0.40855874759435917"/>
          <c:h val="5.4968916721963031E-2"/>
        </c:manualLayout>
      </c:layout>
      <c:overlay val="0"/>
      <c:txPr>
        <a:bodyPr/>
        <a:lstStyle/>
        <a:p>
          <a:pPr>
            <a:defRPr sz="1400"/>
          </a:pPr>
          <a:endParaRPr lang="es-DO"/>
        </a:p>
      </c:txPr>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600" b="1"/>
              <a:t>Población Afiliada en el Seguro Familiar de Salud y en Planes  Especiales de Salud para Pensionados y Jubilados por Provincia</a:t>
            </a:r>
          </a:p>
        </c:rich>
      </c:tx>
      <c:layout>
        <c:manualLayout>
          <c:xMode val="edge"/>
          <c:yMode val="edge"/>
          <c:x val="0.12326344486497522"/>
          <c:y val="1.8120065912794327E-2"/>
        </c:manualLayout>
      </c:layout>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9776726626574423"/>
          <c:y val="0.11458317712718434"/>
          <c:w val="0.63724044905322175"/>
          <c:h val="0.82143539475845617"/>
        </c:manualLayout>
      </c:layout>
      <c:barChart>
        <c:barDir val="bar"/>
        <c:grouping val="clustered"/>
        <c:varyColors val="0"/>
        <c:ser>
          <c:idx val="0"/>
          <c:order val="0"/>
          <c:tx>
            <c:strRef>
              <c:f>'6. SFS'!$D$12</c:f>
              <c:strCache>
                <c:ptCount val="1"/>
                <c:pt idx="0">
                  <c:v>Sep.25</c:v>
                </c:pt>
              </c:strCache>
            </c:strRef>
          </c:tx>
          <c:spPr>
            <a:solidFill>
              <a:schemeClr val="accent1"/>
            </a:solidFill>
            <a:ln>
              <a:noFill/>
            </a:ln>
            <a:effectLst/>
          </c:spPr>
          <c:invertIfNegative val="0"/>
          <c:dPt>
            <c:idx val="32"/>
            <c:invertIfNegative val="0"/>
            <c:bubble3D val="0"/>
            <c:spPr>
              <a:solidFill>
                <a:srgbClr val="FF0000"/>
              </a:solidFill>
              <a:ln>
                <a:noFill/>
              </a:ln>
              <a:effectLst/>
            </c:spPr>
            <c:extLst>
              <c:ext xmlns:c16="http://schemas.microsoft.com/office/drawing/2014/chart" uri="{C3380CC4-5D6E-409C-BE32-E72D297353CC}">
                <c16:uniqueId val="{00000001-7C41-44C8-8270-25EE48A4E8FA}"/>
              </c:ext>
            </c:extLst>
          </c:dPt>
          <c:dLbls>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'6. SFS'!$C$13:$C$45</c:f>
              <c:strCache>
                <c:ptCount val="33"/>
                <c:pt idx="0">
                  <c:v>Distrito Nacional</c:v>
                </c:pt>
                <c:pt idx="1">
                  <c:v>Santo Domingo</c:v>
                </c:pt>
                <c:pt idx="2">
                  <c:v>Santiago</c:v>
                </c:pt>
                <c:pt idx="3">
                  <c:v>San Cristóbal</c:v>
                </c:pt>
                <c:pt idx="4">
                  <c:v>La vega</c:v>
                </c:pt>
                <c:pt idx="5">
                  <c:v>Duarte</c:v>
                </c:pt>
                <c:pt idx="6">
                  <c:v>Puerto Plata</c:v>
                </c:pt>
                <c:pt idx="7">
                  <c:v>San Juan de la Maguana</c:v>
                </c:pt>
                <c:pt idx="8">
                  <c:v>San Pedro de Macorís</c:v>
                </c:pt>
                <c:pt idx="9">
                  <c:v>La Romana</c:v>
                </c:pt>
                <c:pt idx="10">
                  <c:v>Azua</c:v>
                </c:pt>
                <c:pt idx="11">
                  <c:v>La Altagracia</c:v>
                </c:pt>
                <c:pt idx="12">
                  <c:v>Espaillat</c:v>
                </c:pt>
                <c:pt idx="13">
                  <c:v>Monte Plata</c:v>
                </c:pt>
                <c:pt idx="14">
                  <c:v>Barahona</c:v>
                </c:pt>
                <c:pt idx="15">
                  <c:v>Monseñor Nouel</c:v>
                </c:pt>
                <c:pt idx="16">
                  <c:v>Peravia</c:v>
                </c:pt>
                <c:pt idx="17">
                  <c:v>Sanchez Ramirez</c:v>
                </c:pt>
                <c:pt idx="18">
                  <c:v>Valverde</c:v>
                </c:pt>
                <c:pt idx="19">
                  <c:v>Maria Trinidad Sanchez</c:v>
                </c:pt>
                <c:pt idx="20">
                  <c:v>Independencia</c:v>
                </c:pt>
                <c:pt idx="21">
                  <c:v>Hermanas Mirabal</c:v>
                </c:pt>
                <c:pt idx="22">
                  <c:v>Bahoruco</c:v>
                </c:pt>
                <c:pt idx="23">
                  <c:v>Montecristi</c:v>
                </c:pt>
                <c:pt idx="24">
                  <c:v>Samana</c:v>
                </c:pt>
                <c:pt idx="25">
                  <c:v>Hato Mayor del Rey</c:v>
                </c:pt>
                <c:pt idx="26">
                  <c:v>El Seybo</c:v>
                </c:pt>
                <c:pt idx="27">
                  <c:v>San jose de Ocoa</c:v>
                </c:pt>
                <c:pt idx="28">
                  <c:v>Santiago Rodriguez</c:v>
                </c:pt>
                <c:pt idx="29">
                  <c:v>Dajabon</c:v>
                </c:pt>
                <c:pt idx="30">
                  <c:v>Elias Piña</c:v>
                </c:pt>
                <c:pt idx="31">
                  <c:v>Pedernales</c:v>
                </c:pt>
                <c:pt idx="32">
                  <c:v>No Especificada</c:v>
                </c:pt>
              </c:strCache>
            </c:strRef>
          </c:cat>
          <c:val>
            <c:numRef>
              <c:f>'6. SFS'!$D$13:$D$45</c:f>
              <c:numCache>
                <c:formatCode>_(* #,##0_);_(* \(#,##0\);_(* "-"_);_(@_)</c:formatCode>
                <c:ptCount val="33"/>
                <c:pt idx="0">
                  <c:v>2869819</c:v>
                </c:pt>
                <c:pt idx="1">
                  <c:v>1047774</c:v>
                </c:pt>
                <c:pt idx="2">
                  <c:v>736106</c:v>
                </c:pt>
                <c:pt idx="3">
                  <c:v>377174</c:v>
                </c:pt>
                <c:pt idx="4">
                  <c:v>284141</c:v>
                </c:pt>
                <c:pt idx="5">
                  <c:v>242689</c:v>
                </c:pt>
                <c:pt idx="6">
                  <c:v>210629</c:v>
                </c:pt>
                <c:pt idx="7">
                  <c:v>208508</c:v>
                </c:pt>
                <c:pt idx="8">
                  <c:v>206358</c:v>
                </c:pt>
                <c:pt idx="9">
                  <c:v>184790</c:v>
                </c:pt>
                <c:pt idx="10">
                  <c:v>164902</c:v>
                </c:pt>
                <c:pt idx="11">
                  <c:v>162178</c:v>
                </c:pt>
                <c:pt idx="12">
                  <c:v>157746</c:v>
                </c:pt>
                <c:pt idx="13">
                  <c:v>154400</c:v>
                </c:pt>
                <c:pt idx="14">
                  <c:v>147320</c:v>
                </c:pt>
                <c:pt idx="15">
                  <c:v>117946</c:v>
                </c:pt>
                <c:pt idx="16">
                  <c:v>114348</c:v>
                </c:pt>
                <c:pt idx="17">
                  <c:v>113347</c:v>
                </c:pt>
                <c:pt idx="18">
                  <c:v>105004</c:v>
                </c:pt>
                <c:pt idx="19">
                  <c:v>99493</c:v>
                </c:pt>
                <c:pt idx="20">
                  <c:v>78882</c:v>
                </c:pt>
                <c:pt idx="21">
                  <c:v>74337</c:v>
                </c:pt>
                <c:pt idx="22">
                  <c:v>70003</c:v>
                </c:pt>
                <c:pt idx="23">
                  <c:v>67063</c:v>
                </c:pt>
                <c:pt idx="24">
                  <c:v>63760</c:v>
                </c:pt>
                <c:pt idx="25">
                  <c:v>62487</c:v>
                </c:pt>
                <c:pt idx="26">
                  <c:v>57279</c:v>
                </c:pt>
                <c:pt idx="27">
                  <c:v>51499</c:v>
                </c:pt>
                <c:pt idx="28">
                  <c:v>48655</c:v>
                </c:pt>
                <c:pt idx="29">
                  <c:v>47780</c:v>
                </c:pt>
                <c:pt idx="30">
                  <c:v>47075</c:v>
                </c:pt>
                <c:pt idx="31">
                  <c:v>14858</c:v>
                </c:pt>
                <c:pt idx="32">
                  <c:v>2226784</c:v>
                </c:pt>
              </c:numCache>
            </c:numRef>
          </c:val>
          <c:extLst>
            <c:ext xmlns:c16="http://schemas.microsoft.com/office/drawing/2014/chart" uri="{C3380CC4-5D6E-409C-BE32-E72D297353CC}">
              <c16:uniqueId val="{00000002-7C41-44C8-8270-25EE48A4E8FA}"/>
            </c:ext>
          </c:extLst>
        </c:ser>
        <c:dLbls>
          <c:showLegendKey val="0"/>
          <c:showVal val="0"/>
          <c:showCatName val="0"/>
          <c:showSerName val="0"/>
          <c:showPercent val="0"/>
          <c:showBubbleSize val="0"/>
        </c:dLbls>
        <c:gapWidth val="52"/>
        <c:axId val="732888592"/>
        <c:axId val="732889008"/>
      </c:barChart>
      <c:catAx>
        <c:axId val="73288859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732889008"/>
        <c:crosses val="autoZero"/>
        <c:auto val="1"/>
        <c:lblAlgn val="ctr"/>
        <c:lblOffset val="100"/>
        <c:noMultiLvlLbl val="0"/>
      </c:catAx>
      <c:valAx>
        <c:axId val="732889008"/>
        <c:scaling>
          <c:orientation val="minMax"/>
        </c:scaling>
        <c:delete val="1"/>
        <c:axPos val="b"/>
        <c:numFmt formatCode="_(* #,##0_);_(* \(#,##0\);_(* &quot;-&quot;_);_(@_)" sourceLinked="1"/>
        <c:majorTickMark val="none"/>
        <c:minorTickMark val="none"/>
        <c:tickLblPos val="nextTo"/>
        <c:crossAx val="732888592"/>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4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1713586150990313"/>
          <c:y val="1.7832583803199416E-3"/>
          <c:w val="0.71845176963990565"/>
          <c:h val="0.90825700867065251"/>
        </c:manualLayout>
      </c:layout>
      <c:barChart>
        <c:barDir val="bar"/>
        <c:grouping val="clustered"/>
        <c:varyColors val="0"/>
        <c:ser>
          <c:idx val="1"/>
          <c:order val="0"/>
          <c:tx>
            <c:strRef>
              <c:f>'7. Reporte Provincia'!$H$4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'7. Reporte Provincia'!$A$5:$A$36</c:f>
              <c:strCache>
                <c:ptCount val="32"/>
                <c:pt idx="0">
                  <c:v>DISTRITO NACIONAL</c:v>
                </c:pt>
                <c:pt idx="1">
                  <c:v>SANTIAGO DE LOS CABALLEROS</c:v>
                </c:pt>
                <c:pt idx="2">
                  <c:v>SANTO DOMINGO</c:v>
                </c:pt>
                <c:pt idx="3">
                  <c:v>ALTAGRACIA</c:v>
                </c:pt>
                <c:pt idx="4">
                  <c:v>LA ROMANA</c:v>
                </c:pt>
                <c:pt idx="5">
                  <c:v>SAN CRISTOBAL</c:v>
                </c:pt>
                <c:pt idx="6">
                  <c:v>PUERTO PLATA</c:v>
                </c:pt>
                <c:pt idx="7">
                  <c:v>SAN PEDRO DE MACORIS</c:v>
                </c:pt>
                <c:pt idx="8">
                  <c:v>LA VEGA</c:v>
                </c:pt>
                <c:pt idx="9">
                  <c:v>DUARTE</c:v>
                </c:pt>
                <c:pt idx="10">
                  <c:v>VALVERDE</c:v>
                </c:pt>
                <c:pt idx="11">
                  <c:v>ESPAILLAT</c:v>
                </c:pt>
                <c:pt idx="12">
                  <c:v>MONSEÑOR NOUEL</c:v>
                </c:pt>
                <c:pt idx="13">
                  <c:v>BARAHONA</c:v>
                </c:pt>
                <c:pt idx="14">
                  <c:v>MARIA TRINIDAD SANCHEZ</c:v>
                </c:pt>
                <c:pt idx="15">
                  <c:v>PERAVIA</c:v>
                </c:pt>
                <c:pt idx="16">
                  <c:v>SAN JUAN DE LA MAGUANA</c:v>
                </c:pt>
                <c:pt idx="17">
                  <c:v>SAMANA</c:v>
                </c:pt>
                <c:pt idx="18">
                  <c:v>MONTE PLATA</c:v>
                </c:pt>
                <c:pt idx="19">
                  <c:v>MONTECRISTI</c:v>
                </c:pt>
                <c:pt idx="20">
                  <c:v>SALCEDO</c:v>
                </c:pt>
                <c:pt idx="21">
                  <c:v>AZUA</c:v>
                </c:pt>
                <c:pt idx="22">
                  <c:v>SANTIAGO RODRIGUEZ</c:v>
                </c:pt>
                <c:pt idx="23">
                  <c:v>DAJABON</c:v>
                </c:pt>
                <c:pt idx="24">
                  <c:v>SANCHEZ RAMIREZ</c:v>
                </c:pt>
                <c:pt idx="25">
                  <c:v>HATO MAYOR</c:v>
                </c:pt>
                <c:pt idx="26">
                  <c:v>BAHORUCO</c:v>
                </c:pt>
                <c:pt idx="27">
                  <c:v>ELIAS PIÑA</c:v>
                </c:pt>
                <c:pt idx="28">
                  <c:v>SAN JOSE DE OCOA</c:v>
                </c:pt>
                <c:pt idx="29">
                  <c:v>PEDERNALES</c:v>
                </c:pt>
                <c:pt idx="30">
                  <c:v>INDEPENDENCIA</c:v>
                </c:pt>
                <c:pt idx="31">
                  <c:v>EL SEYBO</c:v>
                </c:pt>
              </c:strCache>
            </c:strRef>
          </c:cat>
          <c:val>
            <c:numRef>
              <c:f>'7. Reporte Provincia'!$H$5:$H$36</c:f>
              <c:numCache>
                <c:formatCode>_(* #,##0_);_(* \(#,##0\);_(* "-"??_);_(@_)</c:formatCode>
                <c:ptCount val="32"/>
                <c:pt idx="0">
                  <c:v>197530</c:v>
                </c:pt>
                <c:pt idx="1">
                  <c:v>121129</c:v>
                </c:pt>
                <c:pt idx="2">
                  <c:v>56330</c:v>
                </c:pt>
                <c:pt idx="3">
                  <c:v>61690</c:v>
                </c:pt>
                <c:pt idx="4">
                  <c:v>34981</c:v>
                </c:pt>
                <c:pt idx="5">
                  <c:v>19215</c:v>
                </c:pt>
                <c:pt idx="6">
                  <c:v>21516</c:v>
                </c:pt>
                <c:pt idx="7">
                  <c:v>17349</c:v>
                </c:pt>
                <c:pt idx="8">
                  <c:v>14819</c:v>
                </c:pt>
                <c:pt idx="9">
                  <c:v>10789</c:v>
                </c:pt>
                <c:pt idx="10">
                  <c:v>12329</c:v>
                </c:pt>
                <c:pt idx="11">
                  <c:v>11202</c:v>
                </c:pt>
                <c:pt idx="12">
                  <c:v>7957</c:v>
                </c:pt>
                <c:pt idx="13">
                  <c:v>6636</c:v>
                </c:pt>
                <c:pt idx="14">
                  <c:v>5816</c:v>
                </c:pt>
                <c:pt idx="15">
                  <c:v>5970</c:v>
                </c:pt>
                <c:pt idx="16">
                  <c:v>4578</c:v>
                </c:pt>
                <c:pt idx="17">
                  <c:v>3424</c:v>
                </c:pt>
                <c:pt idx="18">
                  <c:v>3325</c:v>
                </c:pt>
                <c:pt idx="19">
                  <c:v>4092</c:v>
                </c:pt>
                <c:pt idx="20">
                  <c:v>3175</c:v>
                </c:pt>
                <c:pt idx="21">
                  <c:v>3618</c:v>
                </c:pt>
                <c:pt idx="22">
                  <c:v>3023</c:v>
                </c:pt>
                <c:pt idx="23">
                  <c:v>2998</c:v>
                </c:pt>
                <c:pt idx="24">
                  <c:v>4071</c:v>
                </c:pt>
                <c:pt idx="25">
                  <c:v>3320</c:v>
                </c:pt>
                <c:pt idx="26">
                  <c:v>1253</c:v>
                </c:pt>
                <c:pt idx="27">
                  <c:v>1974</c:v>
                </c:pt>
                <c:pt idx="28">
                  <c:v>570</c:v>
                </c:pt>
                <c:pt idx="29">
                  <c:v>1506</c:v>
                </c:pt>
                <c:pt idx="30">
                  <c:v>973</c:v>
                </c:pt>
                <c:pt idx="31">
                  <c:v>775</c:v>
                </c:pt>
              </c:numCache>
            </c:numRef>
          </c:val>
          <c:extLst>
            <c:ext xmlns:c16="http://schemas.microsoft.com/office/drawing/2014/chart" uri="{C3380CC4-5D6E-409C-BE32-E72D297353CC}">
              <c16:uniqueId val="{00000000-E387-4D54-A8B3-817BD9BBB17D}"/>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0562433811448811E-2"/>
          <c:y val="7.6710931013334704E-2"/>
          <c:w val="0.89052275263776293"/>
          <c:h val="0.75663458610899281"/>
        </c:manualLayout>
      </c:layout>
      <c:barChart>
        <c:barDir val="col"/>
        <c:grouping val="clustered"/>
        <c:varyColors val="0"/>
        <c:ser>
          <c:idx val="0"/>
          <c:order val="0"/>
          <c:tx>
            <c:strRef>
              <c:f>'2.CI'!$D$6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40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'2.CI'!$A$7:$A$10</c:f>
              <c:strCache>
                <c:ptCount val="4"/>
                <c:pt idx="0">
                  <c:v>Introducción </c:v>
                </c:pt>
                <c:pt idx="1">
                  <c:v>Gestiones realizadas  </c:v>
                </c:pt>
                <c:pt idx="2">
                  <c:v>Atención a usuarios </c:v>
                </c:pt>
                <c:pt idx="3">
                  <c:v>Expedientes concluidos </c:v>
                </c:pt>
              </c:strCache>
            </c:strRef>
          </c:cat>
          <c:val>
            <c:numRef>
              <c:f>'2.CI'!$D$7:$D$10</c:f>
              <c:numCache>
                <c:formatCode>_(* #,##0_);_(* \(#,##0\);_(* "-"_);_(@_)</c:formatCode>
                <c:ptCount val="4"/>
                <c:pt idx="0">
                  <c:v>4748</c:v>
                </c:pt>
                <c:pt idx="1">
                  <c:v>24512</c:v>
                </c:pt>
                <c:pt idx="2">
                  <c:v>4941</c:v>
                </c:pt>
                <c:pt idx="3">
                  <c:v>3386</c:v>
                </c:pt>
              </c:numCache>
            </c:numRef>
          </c:val>
          <c:extLst>
            <c:ext xmlns:c16="http://schemas.microsoft.com/office/drawing/2014/chart" uri="{C3380CC4-5D6E-409C-BE32-E72D297353CC}">
              <c16:uniqueId val="{00000000-C248-45B2-B142-D1C79A4DF18C}"/>
            </c:ext>
          </c:extLst>
        </c:ser>
        <c:dLbls>
          <c:showLegendKey val="0"/>
          <c:showVal val="0"/>
          <c:showCatName val="0"/>
          <c:showSerName val="0"/>
          <c:showPercent val="0"/>
          <c:showBubbleSize val="0"/>
        </c:dLbls>
        <c:gapWidth val="78"/>
        <c:overlap val="-27"/>
        <c:axId val="710164591"/>
        <c:axId val="710165423"/>
      </c:barChart>
      <c:catAx>
        <c:axId val="71016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DO"/>
          </a:p>
        </c:txPr>
        <c:crossAx val="710165423"/>
        <c:crosses val="autoZero"/>
        <c:auto val="1"/>
        <c:lblAlgn val="ctr"/>
        <c:lblOffset val="100"/>
        <c:noMultiLvlLbl val="0"/>
      </c:catAx>
      <c:valAx>
        <c:axId val="710165423"/>
        <c:scaling>
          <c:orientation val="minMax"/>
        </c:scaling>
        <c:delete val="1"/>
        <c:axPos val="l"/>
        <c:numFmt formatCode="_(* #,##0_);_(* \(#,##0\);_(* &quot;-&quot;_);_(@_)" sourceLinked="1"/>
        <c:majorTickMark val="none"/>
        <c:minorTickMark val="none"/>
        <c:tickLblPos val="nextTo"/>
        <c:crossAx val="71016459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770900860818694"/>
          <c:y val="6.5771510695559324E-2"/>
          <c:w val="0.52229099139181312"/>
          <c:h val="0.85761168453969849"/>
        </c:manualLayout>
      </c:layout>
      <c:barChart>
        <c:barDir val="bar"/>
        <c:grouping val="clustered"/>
        <c:varyColors val="0"/>
        <c:ser>
          <c:idx val="0"/>
          <c:order val="0"/>
          <c:tx>
            <c:strRef>
              <c:f>'3.CI'!$B$6</c:f>
              <c:strCache>
                <c:ptCount val="1"/>
                <c:pt idx="0">
                  <c:v>2024</c:v>
                </c:pt>
              </c:strCache>
            </c:strRef>
          </c:tx>
          <c:spPr>
            <a:solidFill>
              <a:schemeClr val="accent1"/>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'3.CI'!$A$7:$A$13</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'3.CI'!$B$7:$B$13</c:f>
              <c:numCache>
                <c:formatCode>General</c:formatCode>
                <c:ptCount val="7"/>
                <c:pt idx="0">
                  <c:v>48</c:v>
                </c:pt>
                <c:pt idx="1">
                  <c:v>161</c:v>
                </c:pt>
                <c:pt idx="2">
                  <c:v>17</c:v>
                </c:pt>
                <c:pt idx="3">
                  <c:v>65</c:v>
                </c:pt>
                <c:pt idx="4">
                  <c:v>400</c:v>
                </c:pt>
                <c:pt idx="5">
                  <c:v>199</c:v>
                </c:pt>
                <c:pt idx="6">
                  <c:v>1635</c:v>
                </c:pt>
              </c:numCache>
            </c:numRef>
          </c:val>
          <c:extLst>
            <c:ext xmlns:c16="http://schemas.microsoft.com/office/drawing/2014/chart" uri="{C3380CC4-5D6E-409C-BE32-E72D297353CC}">
              <c16:uniqueId val="{00000000-BD4E-4D43-9BAD-722ABA26BC91}"/>
            </c:ext>
          </c:extLst>
        </c:ser>
        <c:ser>
          <c:idx val="1"/>
          <c:order val="1"/>
          <c:tx>
            <c:strRef>
              <c:f>'3.CI'!$C$6</c:f>
              <c:strCache>
                <c:ptCount val="1"/>
                <c:pt idx="0">
                  <c:v>Ene-Nov.25</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'3.CI'!$A$7:$A$13</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'3.CI'!$C$7:$C$13</c:f>
              <c:numCache>
                <c:formatCode>General</c:formatCode>
                <c:ptCount val="7"/>
                <c:pt idx="0">
                  <c:v>97</c:v>
                </c:pt>
                <c:pt idx="1">
                  <c:v>128</c:v>
                </c:pt>
                <c:pt idx="2">
                  <c:v>25</c:v>
                </c:pt>
                <c:pt idx="3">
                  <c:v>47</c:v>
                </c:pt>
                <c:pt idx="4">
                  <c:v>243</c:v>
                </c:pt>
                <c:pt idx="5">
                  <c:v>119</c:v>
                </c:pt>
                <c:pt idx="6">
                  <c:v>1141</c:v>
                </c:pt>
              </c:numCache>
            </c:numRef>
          </c:val>
          <c:extLst>
            <c:ext xmlns:c16="http://schemas.microsoft.com/office/drawing/2014/chart" uri="{C3380CC4-5D6E-409C-BE32-E72D297353CC}">
              <c16:uniqueId val="{00000001-BD4E-4D43-9BAD-722ABA26BC91}"/>
            </c:ext>
          </c:extLst>
        </c:ser>
        <c:dLbls>
          <c:showLegendKey val="0"/>
          <c:showVal val="0"/>
          <c:showCatName val="0"/>
          <c:showSerName val="0"/>
          <c:showPercent val="0"/>
          <c:showBubbleSize val="0"/>
        </c:dLbls>
        <c:gapWidth val="52"/>
        <c:overlap val="-30"/>
        <c:axId val="16280271"/>
        <c:axId val="16283183"/>
      </c:barChart>
      <c:catAx>
        <c:axId val="1628027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6283183"/>
        <c:crosses val="autoZero"/>
        <c:auto val="1"/>
        <c:lblAlgn val="ctr"/>
        <c:lblOffset val="100"/>
        <c:noMultiLvlLbl val="0"/>
      </c:catAx>
      <c:valAx>
        <c:axId val="16283183"/>
        <c:scaling>
          <c:orientation val="minMax"/>
        </c:scaling>
        <c:delete val="1"/>
        <c:axPos val="b"/>
        <c:numFmt formatCode="General" sourceLinked="1"/>
        <c:majorTickMark val="none"/>
        <c:minorTickMark val="none"/>
        <c:tickLblPos val="nextTo"/>
        <c:crossAx val="16280271"/>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490358415713331"/>
          <c:y val="2.0181800898516313E-2"/>
          <c:w val="0.50509641584286669"/>
          <c:h val="0.95963639820296742"/>
        </c:manualLayout>
      </c:layout>
      <c:barChart>
        <c:barDir val="bar"/>
        <c:grouping val="clustered"/>
        <c:varyColors val="0"/>
        <c:ser>
          <c:idx val="1"/>
          <c:order val="0"/>
          <c:tx>
            <c:strRef>
              <c:f>'3.CI'!$H$6</c:f>
              <c:strCache>
                <c:ptCount val="1"/>
                <c:pt idx="0">
                  <c:v>Ene-Nov.25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'3.CI'!$F$7:$F$14</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'3.CI'!$H$6:$H$14</c:f>
              <c:numCache>
                <c:formatCode>General</c:formatCode>
                <c:ptCount val="9"/>
                <c:pt idx="0">
                  <c:v>0</c:v>
                </c:pt>
                <c:pt idx="1">
                  <c:v>0</c:v>
                </c:pt>
                <c:pt idx="2">
                  <c:v>8</c:v>
                </c:pt>
                <c:pt idx="3">
                  <c:v>15</c:v>
                </c:pt>
                <c:pt idx="4">
                  <c:v>16</c:v>
                </c:pt>
                <c:pt idx="5">
                  <c:v>4</c:v>
                </c:pt>
                <c:pt idx="6">
                  <c:v>49</c:v>
                </c:pt>
                <c:pt idx="7">
                  <c:v>149</c:v>
                </c:pt>
                <c:pt idx="8">
                  <c:v>290</c:v>
                </c:pt>
              </c:numCache>
            </c:numRef>
          </c:val>
          <c:extLst>
            <c:ext xmlns:c16="http://schemas.microsoft.com/office/drawing/2014/chart" uri="{C3380CC4-5D6E-409C-BE32-E72D297353CC}">
              <c16:uniqueId val="{00000001-08DF-469A-8AE5-0E691743FCD0}"/>
            </c:ext>
          </c:extLst>
        </c:ser>
        <c:ser>
          <c:idx val="0"/>
          <c:order val="1"/>
          <c:tx>
            <c:strRef>
              <c:f>'3.CI'!$H$6</c:f>
              <c:strCache>
                <c:ptCount val="1"/>
                <c:pt idx="0">
                  <c:v>Ene-Nov.25</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'3.CI'!$F$7:$F$14</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'3.CI'!$H$7:$H$14</c:f>
              <c:numCache>
                <c:formatCode>General</c:formatCode>
                <c:ptCount val="8"/>
                <c:pt idx="0">
                  <c:v>0</c:v>
                </c:pt>
                <c:pt idx="1">
                  <c:v>8</c:v>
                </c:pt>
                <c:pt idx="2">
                  <c:v>15</c:v>
                </c:pt>
                <c:pt idx="3">
                  <c:v>16</c:v>
                </c:pt>
                <c:pt idx="4">
                  <c:v>4</c:v>
                </c:pt>
                <c:pt idx="5">
                  <c:v>49</c:v>
                </c:pt>
                <c:pt idx="6">
                  <c:v>149</c:v>
                </c:pt>
                <c:pt idx="7">
                  <c:v>290</c:v>
                </c:pt>
              </c:numCache>
            </c:numRef>
          </c:val>
          <c:extLst>
            <c:ext xmlns:c16="http://schemas.microsoft.com/office/drawing/2014/chart" uri="{C3380CC4-5D6E-409C-BE32-E72D297353CC}">
              <c16:uniqueId val="{00000002-08DF-469A-8AE5-0E691743FCD0}"/>
            </c:ext>
          </c:extLst>
        </c:ser>
        <c:dLbls>
          <c:showLegendKey val="0"/>
          <c:showVal val="0"/>
          <c:showCatName val="0"/>
          <c:showSerName val="0"/>
          <c:showPercent val="0"/>
          <c:showBubbleSize val="0"/>
        </c:dLbls>
        <c:gapWidth val="137"/>
        <c:overlap val="-14"/>
        <c:axId val="16254479"/>
        <c:axId val="16259055"/>
      </c:barChart>
      <c:catAx>
        <c:axId val="162544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6259055"/>
        <c:crosses val="autoZero"/>
        <c:auto val="1"/>
        <c:lblAlgn val="ctr"/>
        <c:lblOffset val="100"/>
        <c:noMultiLvlLbl val="0"/>
      </c:catAx>
      <c:valAx>
        <c:axId val="16259055"/>
        <c:scaling>
          <c:orientation val="minMax"/>
        </c:scaling>
        <c:delete val="1"/>
        <c:axPos val="b"/>
        <c:numFmt formatCode="General" sourceLinked="1"/>
        <c:majorTickMark val="none"/>
        <c:minorTickMark val="none"/>
        <c:tickLblPos val="nextTo"/>
        <c:crossAx val="16254479"/>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sz="3200"/>
              <a:t>Afiliación  Anual  por Tipo al  SFS del  RC</a:t>
            </a:r>
          </a:p>
        </c:rich>
      </c:tx>
      <c:layout>
        <c:manualLayout>
          <c:xMode val="edge"/>
          <c:yMode val="edge"/>
          <c:x val="0.3892829137098604"/>
          <c:y val="9.4186897768187682E-3"/>
        </c:manualLayout>
      </c:layout>
      <c:overlay val="0"/>
      <c:spPr>
        <a:noFill/>
        <a:ln>
          <a:noFill/>
        </a:ln>
        <a:effectLst/>
      </c:spPr>
      <c:txPr>
        <a:bodyPr rot="0" spcFirstLastPara="1" vertOverflow="ellipsis" vert="horz" wrap="square" anchor="ctr" anchorCtr="1"/>
        <a:lstStyle/>
        <a:p>
          <a:pPr>
            <a:defRPr sz="3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1.4753569483448029E-2"/>
          <c:y val="0.17882114900042764"/>
          <c:w val="0.97534853050776071"/>
          <c:h val="0.59169599732568545"/>
        </c:manualLayout>
      </c:layout>
      <c:lineChart>
        <c:grouping val="stacked"/>
        <c:varyColors val="0"/>
        <c:ser>
          <c:idx val="1"/>
          <c:order val="0"/>
          <c:tx>
            <c:strRef>
              <c:f>'2. SFS-RC'!$C$5</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0"/>
              <c:layout>
                <c:manualLayout>
                  <c:x val="-3.3107436580228779E-2"/>
                  <c:y val="1.001464382876482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C6B-4FFD-A419-C5C5A890FFC7}"/>
                </c:ext>
              </c:extLst>
            </c:dLbl>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 SFS-RC'!$A$6:$A$23</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Oct. 2025</c:v>
                </c:pt>
              </c:strCache>
            </c:strRef>
          </c:cat>
          <c:val>
            <c:numRef>
              <c:f>'2. SFS-RC'!$C$6:$C$23</c:f>
              <c:numCache>
                <c:formatCode>#,##0</c:formatCode>
                <c:ptCount val="18"/>
                <c:pt idx="0">
                  <c:v>726113</c:v>
                </c:pt>
                <c:pt idx="1">
                  <c:v>1008697</c:v>
                </c:pt>
                <c:pt idx="2">
                  <c:v>1211222</c:v>
                </c:pt>
                <c:pt idx="3">
                  <c:v>1329078</c:v>
                </c:pt>
                <c:pt idx="4">
                  <c:v>1445581</c:v>
                </c:pt>
                <c:pt idx="5">
                  <c:v>1561485</c:v>
                </c:pt>
                <c:pt idx="6">
                  <c:v>1718613</c:v>
                </c:pt>
                <c:pt idx="7">
                  <c:v>1826204</c:v>
                </c:pt>
                <c:pt idx="8">
                  <c:v>1971618</c:v>
                </c:pt>
                <c:pt idx="9">
                  <c:v>2136515</c:v>
                </c:pt>
                <c:pt idx="10">
                  <c:v>2294628</c:v>
                </c:pt>
                <c:pt idx="11">
                  <c:v>2337255</c:v>
                </c:pt>
                <c:pt idx="12">
                  <c:v>2366912</c:v>
                </c:pt>
                <c:pt idx="13">
                  <c:v>2357096</c:v>
                </c:pt>
                <c:pt idx="14">
                  <c:v>2488113</c:v>
                </c:pt>
                <c:pt idx="15">
                  <c:v>2479277</c:v>
                </c:pt>
                <c:pt idx="16">
                  <c:v>2544154</c:v>
                </c:pt>
                <c:pt idx="17">
                  <c:v>2592341</c:v>
                </c:pt>
              </c:numCache>
            </c:numRef>
          </c:val>
          <c:smooth val="0"/>
          <c:extLst>
            <c:ext xmlns:c16="http://schemas.microsoft.com/office/drawing/2014/chart" uri="{C3380CC4-5D6E-409C-BE32-E72D297353CC}">
              <c16:uniqueId val="{00000005-36DF-4FE9-B148-CBD52F78CE64}"/>
            </c:ext>
          </c:extLst>
        </c:ser>
        <c:ser>
          <c:idx val="0"/>
          <c:order val="1"/>
          <c:tx>
            <c:strRef>
              <c:f>'2. SFS-RC'!$B$5</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5400000" spcFirstLastPara="1" vertOverflow="ellipsis" wrap="square" lIns="38100" tIns="19050" rIns="38100" bIns="19050" anchor="ctr" anchorCtr="1">
                <a:spAutoFit/>
              </a:bodyPr>
              <a:lstStyle/>
              <a:p>
                <a:pPr>
                  <a:defRPr sz="28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shade val="95000"/>
                          <a:satMod val="105000"/>
                        </a:schemeClr>
                      </a:solidFill>
                      <a:prstDash val="solid"/>
                      <a:round/>
                    </a:ln>
                    <a:effectLst/>
                  </c:spPr>
                </c15:leaderLines>
              </c:ext>
            </c:extLst>
          </c:dLbls>
          <c:cat>
            <c:strRef>
              <c:f>'2. SFS-RC'!$A$6:$A$23</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 2020</c:v>
                </c:pt>
                <c:pt idx="13">
                  <c:v>Dic.2021</c:v>
                </c:pt>
                <c:pt idx="14">
                  <c:v>Dic.2022</c:v>
                </c:pt>
                <c:pt idx="15">
                  <c:v>Dic.2023</c:v>
                </c:pt>
                <c:pt idx="16">
                  <c:v>Dic. 2024</c:v>
                </c:pt>
                <c:pt idx="17">
                  <c:v>Oct. 2025</c:v>
                </c:pt>
              </c:strCache>
            </c:strRef>
          </c:cat>
          <c:val>
            <c:numRef>
              <c:f>'2. SFS-RC'!$B$6:$B$23</c:f>
              <c:numCache>
                <c:formatCode>#,##0</c:formatCode>
                <c:ptCount val="18"/>
                <c:pt idx="0">
                  <c:v>966146</c:v>
                </c:pt>
                <c:pt idx="1">
                  <c:v>1079602</c:v>
                </c:pt>
                <c:pt idx="2">
                  <c:v>1152861</c:v>
                </c:pt>
                <c:pt idx="3">
                  <c:v>1188345</c:v>
                </c:pt>
                <c:pt idx="4">
                  <c:v>1242830</c:v>
                </c:pt>
                <c:pt idx="5">
                  <c:v>1297821</c:v>
                </c:pt>
                <c:pt idx="6">
                  <c:v>1422986</c:v>
                </c:pt>
                <c:pt idx="7">
                  <c:v>1513634</c:v>
                </c:pt>
                <c:pt idx="8">
                  <c:v>1619670</c:v>
                </c:pt>
                <c:pt idx="9">
                  <c:v>1766077</c:v>
                </c:pt>
                <c:pt idx="10">
                  <c:v>1859359</c:v>
                </c:pt>
                <c:pt idx="11">
                  <c:v>1891406</c:v>
                </c:pt>
                <c:pt idx="12">
                  <c:v>1847991</c:v>
                </c:pt>
                <c:pt idx="13">
                  <c:v>1928263</c:v>
                </c:pt>
                <c:pt idx="14">
                  <c:v>2080797</c:v>
                </c:pt>
                <c:pt idx="15">
                  <c:v>2097791</c:v>
                </c:pt>
                <c:pt idx="16">
                  <c:v>2155212</c:v>
                </c:pt>
                <c:pt idx="17">
                  <c:v>2232268</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7639942415922347"/>
          <c:y val="8.4845345284934856E-2"/>
          <c:w val="0.51406475728995416"/>
          <c:h val="5.1352554494990113E-2"/>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b="1"/>
              <a:t>Afiliados al Seguro Familiar de  Salud del Régimen Contributivo por Sexo y Tipo de Afiliación</a:t>
            </a:r>
          </a:p>
        </c:rich>
      </c:tx>
      <c:layout>
        <c:manualLayout>
          <c:xMode val="edge"/>
          <c:yMode val="edge"/>
          <c:x val="0.19543095111207334"/>
          <c:y val="2.5151629940845958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119114482585782"/>
          <c:w val="0.95256384598826749"/>
          <c:h val="0.71992741855336906"/>
        </c:manualLayout>
      </c:layout>
      <c:lineChart>
        <c:grouping val="standard"/>
        <c:varyColors val="0"/>
        <c:ser>
          <c:idx val="0"/>
          <c:order val="0"/>
          <c:tx>
            <c:strRef>
              <c:f>'3. SFS-RC'!$B$4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Oct. 2025</c:v>
                </c:pt>
              </c:strCache>
            </c:strRef>
          </c:cat>
          <c:val>
            <c:numRef>
              <c:f>'3. SFS-RC'!$B$5:$B$22</c:f>
              <c:numCache>
                <c:formatCode>#,##0</c:formatCode>
                <c:ptCount val="18"/>
                <c:pt idx="0">
                  <c:v>554588</c:v>
                </c:pt>
                <c:pt idx="1">
                  <c:v>621549</c:v>
                </c:pt>
                <c:pt idx="2">
                  <c:v>666490</c:v>
                </c:pt>
                <c:pt idx="3">
                  <c:v>688507</c:v>
                </c:pt>
                <c:pt idx="4">
                  <c:v>719477</c:v>
                </c:pt>
                <c:pt idx="5">
                  <c:v>761550</c:v>
                </c:pt>
                <c:pt idx="6">
                  <c:v>816912</c:v>
                </c:pt>
                <c:pt idx="7">
                  <c:v>866421</c:v>
                </c:pt>
                <c:pt idx="8">
                  <c:v>934645</c:v>
                </c:pt>
                <c:pt idx="9">
                  <c:v>1031680</c:v>
                </c:pt>
                <c:pt idx="10">
                  <c:v>1080694</c:v>
                </c:pt>
                <c:pt idx="11">
                  <c:v>1092969</c:v>
                </c:pt>
                <c:pt idx="12">
                  <c:v>1057677</c:v>
                </c:pt>
                <c:pt idx="13">
                  <c:v>1101179</c:v>
                </c:pt>
                <c:pt idx="14">
                  <c:v>1177304</c:v>
                </c:pt>
                <c:pt idx="15">
                  <c:v>1191357</c:v>
                </c:pt>
                <c:pt idx="16">
                  <c:v>1212226</c:v>
                </c:pt>
                <c:pt idx="17">
                  <c:v>1244403</c:v>
                </c:pt>
              </c:numCache>
            </c:numRef>
          </c:val>
          <c:smooth val="0"/>
          <c:extLst>
            <c:ext xmlns:c16="http://schemas.microsoft.com/office/drawing/2014/chart" uri="{C3380CC4-5D6E-409C-BE32-E72D297353CC}">
              <c16:uniqueId val="{00000000-2AB2-4F05-9D2F-9E797FA9DC9F}"/>
            </c:ext>
          </c:extLst>
        </c:ser>
        <c:ser>
          <c:idx val="1"/>
          <c:order val="1"/>
          <c:tx>
            <c:strRef>
              <c:f>'3. SFS-RC'!$E$4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Oct. 2025</c:v>
                </c:pt>
              </c:strCache>
            </c:strRef>
          </c:cat>
          <c:val>
            <c:numRef>
              <c:f>'3. SFS-RC'!$E$5:$E$22</c:f>
              <c:numCache>
                <c:formatCode>#,##0</c:formatCode>
                <c:ptCount val="18"/>
                <c:pt idx="0">
                  <c:v>335814</c:v>
                </c:pt>
                <c:pt idx="1">
                  <c:v>457328</c:v>
                </c:pt>
                <c:pt idx="2">
                  <c:v>543692</c:v>
                </c:pt>
                <c:pt idx="3">
                  <c:v>590951</c:v>
                </c:pt>
                <c:pt idx="4">
                  <c:v>641311</c:v>
                </c:pt>
                <c:pt idx="5">
                  <c:v>700848</c:v>
                </c:pt>
                <c:pt idx="6">
                  <c:v>761413</c:v>
                </c:pt>
                <c:pt idx="7">
                  <c:v>808390</c:v>
                </c:pt>
                <c:pt idx="8">
                  <c:v>874605</c:v>
                </c:pt>
                <c:pt idx="9">
                  <c:v>945486</c:v>
                </c:pt>
                <c:pt idx="10">
                  <c:v>1015486</c:v>
                </c:pt>
                <c:pt idx="11">
                  <c:v>1033421</c:v>
                </c:pt>
                <c:pt idx="12">
                  <c:v>1050009</c:v>
                </c:pt>
                <c:pt idx="13">
                  <c:v>1039742</c:v>
                </c:pt>
                <c:pt idx="14">
                  <c:v>1101063</c:v>
                </c:pt>
                <c:pt idx="15">
                  <c:v>1093563</c:v>
                </c:pt>
                <c:pt idx="16">
                  <c:v>1126230</c:v>
                </c:pt>
                <c:pt idx="17">
                  <c:v>1146425</c:v>
                </c:pt>
              </c:numCache>
            </c:numRef>
          </c:val>
          <c:smooth val="0"/>
          <c:extLst>
            <c:ext xmlns:c16="http://schemas.microsoft.com/office/drawing/2014/chart" uri="{C3380CC4-5D6E-409C-BE32-E72D297353CC}">
              <c16:uniqueId val="{00000001-2AB2-4F05-9D2F-9E797FA9DC9F}"/>
            </c:ext>
          </c:extLst>
        </c:ser>
        <c:ser>
          <c:idx val="2"/>
          <c:order val="2"/>
          <c:tx>
            <c:strRef>
              <c:f>'3. SFS-RC'!$G$4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dLbl>
              <c:idx val="1"/>
              <c:layout>
                <c:manualLayout>
                  <c:x val="-2.5226042058131101E-2"/>
                  <c:y val="-1.9669666427238157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8EE-4A2A-BA76-91C75BF0456C}"/>
                </c:ext>
              </c:extLst>
            </c:dLbl>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Oct. 2025</c:v>
                </c:pt>
              </c:strCache>
            </c:strRef>
          </c:cat>
          <c:val>
            <c:numRef>
              <c:f>'3. SFS-RC'!$G$5:$G$22</c:f>
              <c:numCache>
                <c:formatCode>#,##0</c:formatCode>
                <c:ptCount val="18"/>
                <c:pt idx="0">
                  <c:v>411558</c:v>
                </c:pt>
                <c:pt idx="1">
                  <c:v>458053</c:v>
                </c:pt>
                <c:pt idx="2">
                  <c:v>486371</c:v>
                </c:pt>
                <c:pt idx="3">
                  <c:v>499838</c:v>
                </c:pt>
                <c:pt idx="4">
                  <c:v>523353</c:v>
                </c:pt>
                <c:pt idx="5">
                  <c:v>557229</c:v>
                </c:pt>
                <c:pt idx="6">
                  <c:v>606074</c:v>
                </c:pt>
                <c:pt idx="7">
                  <c:v>647213</c:v>
                </c:pt>
                <c:pt idx="8">
                  <c:v>685025</c:v>
                </c:pt>
                <c:pt idx="9">
                  <c:v>734397</c:v>
                </c:pt>
                <c:pt idx="10">
                  <c:v>778665</c:v>
                </c:pt>
                <c:pt idx="11">
                  <c:v>798437</c:v>
                </c:pt>
                <c:pt idx="12">
                  <c:v>790314</c:v>
                </c:pt>
                <c:pt idx="13">
                  <c:v>827084</c:v>
                </c:pt>
                <c:pt idx="14">
                  <c:v>903493</c:v>
                </c:pt>
                <c:pt idx="15">
                  <c:v>906434</c:v>
                </c:pt>
                <c:pt idx="16">
                  <c:v>942986</c:v>
                </c:pt>
                <c:pt idx="17">
                  <c:v>987865</c:v>
                </c:pt>
              </c:numCache>
            </c:numRef>
          </c:val>
          <c:smooth val="0"/>
          <c:extLst>
            <c:ext xmlns:c16="http://schemas.microsoft.com/office/drawing/2014/chart" uri="{C3380CC4-5D6E-409C-BE32-E72D297353CC}">
              <c16:uniqueId val="{00000002-2AB2-4F05-9D2F-9E797FA9DC9F}"/>
            </c:ext>
          </c:extLst>
        </c:ser>
        <c:ser>
          <c:idx val="3"/>
          <c:order val="3"/>
          <c:tx>
            <c:strRef>
              <c:f>'3. SFS-RC'!$J$4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dLbl>
              <c:idx val="2"/>
              <c:layout>
                <c:manualLayout>
                  <c:x val="-2.638180773856107E-2"/>
                  <c:y val="2.4165590182035349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1AF-47A5-B9A6-7118EDBFE970}"/>
                </c:ext>
              </c:extLst>
            </c:dLbl>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'3. SFS-RC'!$A$5:$A$22</c:f>
              <c:strCache>
                <c:ptCount val="18"/>
                <c:pt idx="0">
                  <c:v>Dic.2008</c:v>
                </c:pt>
                <c:pt idx="1">
                  <c:v>Dic.2009</c:v>
                </c:pt>
                <c:pt idx="2">
                  <c:v>Dic.2010</c:v>
                </c:pt>
                <c:pt idx="3">
                  <c:v>Dic.2011</c:v>
                </c:pt>
                <c:pt idx="4">
                  <c:v>Dic.2012</c:v>
                </c:pt>
                <c:pt idx="5">
                  <c:v>Dic.2013</c:v>
                </c:pt>
                <c:pt idx="6">
                  <c:v>Dic.2014</c:v>
                </c:pt>
                <c:pt idx="7">
                  <c:v>Dic.2015</c:v>
                </c:pt>
                <c:pt idx="8">
                  <c:v>Dic.2016</c:v>
                </c:pt>
                <c:pt idx="9">
                  <c:v>Dic.2017</c:v>
                </c:pt>
                <c:pt idx="10">
                  <c:v>Dic.2018</c:v>
                </c:pt>
                <c:pt idx="11">
                  <c:v>Dic.2019</c:v>
                </c:pt>
                <c:pt idx="12">
                  <c:v>Dic.2020</c:v>
                </c:pt>
                <c:pt idx="13">
                  <c:v>Dic.2021</c:v>
                </c:pt>
                <c:pt idx="14">
                  <c:v>Dic.2022</c:v>
                </c:pt>
                <c:pt idx="15">
                  <c:v>Dic.2023</c:v>
                </c:pt>
                <c:pt idx="16">
                  <c:v>Dic. 2024</c:v>
                </c:pt>
                <c:pt idx="17">
                  <c:v>Oct. 2025</c:v>
                </c:pt>
              </c:strCache>
            </c:strRef>
          </c:cat>
          <c:val>
            <c:numRef>
              <c:f>'3. SFS-RC'!$J$5:$J$22</c:f>
              <c:numCache>
                <c:formatCode>#,##0</c:formatCode>
                <c:ptCount val="18"/>
                <c:pt idx="0">
                  <c:v>390299</c:v>
                </c:pt>
                <c:pt idx="1">
                  <c:v>551369</c:v>
                </c:pt>
                <c:pt idx="2">
                  <c:v>667530</c:v>
                </c:pt>
                <c:pt idx="3">
                  <c:v>738127</c:v>
                </c:pt>
                <c:pt idx="4">
                  <c:v>804270</c:v>
                </c:pt>
                <c:pt idx="5">
                  <c:v>881349</c:v>
                </c:pt>
                <c:pt idx="6">
                  <c:v>957200</c:v>
                </c:pt>
                <c:pt idx="7">
                  <c:v>1017814</c:v>
                </c:pt>
                <c:pt idx="8">
                  <c:v>1097013</c:v>
                </c:pt>
                <c:pt idx="9">
                  <c:v>1191029</c:v>
                </c:pt>
                <c:pt idx="10">
                  <c:v>1279142</c:v>
                </c:pt>
                <c:pt idx="11">
                  <c:v>1303834</c:v>
                </c:pt>
                <c:pt idx="12">
                  <c:v>1316903</c:v>
                </c:pt>
                <c:pt idx="13">
                  <c:v>1317354</c:v>
                </c:pt>
                <c:pt idx="14">
                  <c:v>1387050</c:v>
                </c:pt>
                <c:pt idx="15">
                  <c:v>1385714</c:v>
                </c:pt>
                <c:pt idx="16">
                  <c:v>1417924</c:v>
                </c:pt>
                <c:pt idx="17">
                  <c:v>1445916</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1"/>
        <c:axPos val="l"/>
        <c:numFmt formatCode="#,##0" sourceLinked="1"/>
        <c:majorTickMark val="none"/>
        <c:minorTickMark val="none"/>
        <c:tickLblPos val="nextTo"/>
        <c:crossAx val="619247520"/>
        <c:crosses val="autoZero"/>
        <c:crossBetween val="between"/>
      </c:valAx>
      <c:spPr>
        <a:noFill/>
        <a:ln>
          <a:noFill/>
        </a:ln>
        <a:effectLst/>
      </c:spPr>
    </c:plotArea>
    <c:legend>
      <c:legendPos val="b"/>
      <c:layout>
        <c:manualLayout>
          <c:xMode val="edge"/>
          <c:yMode val="edge"/>
          <c:x val="0.23573055549610697"/>
          <c:y val="6.4994998480459865E-2"/>
          <c:w val="0.51100836358375368"/>
          <c:h val="4.4633810804506707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withinLinear" id="14">
  <a:schemeClr val="accent1"/>
</cs:colorStyle>
</file>

<file path=xl/charts/colors10.xml><?xml version="1.0" encoding="utf-8"?>
<cs:colorStyle xmlns:cs="http://schemas.microsoft.com/office/drawing/2012/chartStyle" xmlns:a="http://schemas.openxmlformats.org/drawingml/2006/main" meth="withinLinear" id="18">
  <a:schemeClr val="accent5"/>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Reversed" id="21">
  <a:schemeClr val="accent1"/>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8">
  <a:schemeClr val="accent5"/>
</cs:colorStyle>
</file>

<file path=xl/charts/colors18.xml><?xml version="1.0" encoding="utf-8"?>
<cs:colorStyle xmlns:cs="http://schemas.microsoft.com/office/drawing/2012/chartStyle" xmlns:a="http://schemas.openxmlformats.org/drawingml/2006/main" meth="withinLinear" id="14">
  <a:schemeClr val="accent1"/>
</cs:colorStyle>
</file>

<file path=xl/charts/colors1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withinLinear" id="14">
  <a:schemeClr val="accent1"/>
</cs:colorStyle>
</file>

<file path=xl/charts/colors22.xml><?xml version="1.0" encoding="utf-8"?>
<cs:colorStyle xmlns:cs="http://schemas.microsoft.com/office/drawing/2012/chartStyle" xmlns:a="http://schemas.openxmlformats.org/drawingml/2006/main" meth="withinLinear" id="14">
  <a:schemeClr val="accent1"/>
</cs:colorStyle>
</file>

<file path=xl/charts/colors23.xml><?xml version="1.0" encoding="utf-8"?>
<cs:colorStyle xmlns:cs="http://schemas.microsoft.com/office/drawing/2012/chartStyle" xmlns:a="http://schemas.openxmlformats.org/drawingml/2006/main" meth="withinLinear" id="14">
  <a:schemeClr val="accent1"/>
</cs:colorStyle>
</file>

<file path=xl/charts/colors24.xml><?xml version="1.0" encoding="utf-8"?>
<cs:colorStyle xmlns:cs="http://schemas.microsoft.com/office/drawing/2012/chartStyle" xmlns:a="http://schemas.openxmlformats.org/drawingml/2006/main" meth="withinLinear" id="14">
  <a:schemeClr val="accent1"/>
</cs:colorStyle>
</file>

<file path=xl/charts/colors25.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withinLinear" id="14">
  <a:schemeClr val="accent1"/>
</cs:colorStyle>
</file>

<file path=xl/charts/colors28.xml><?xml version="1.0" encoding="utf-8"?>
<cs:colorStyle xmlns:cs="http://schemas.microsoft.com/office/drawing/2012/chartStyle" xmlns:a="http://schemas.openxmlformats.org/drawingml/2006/main" meth="withinLinear" id="16">
  <a:schemeClr val="accent3"/>
</cs:colorStyle>
</file>

<file path=xl/charts/colors29.xml><?xml version="1.0" encoding="utf-8"?>
<cs:colorStyle xmlns:cs="http://schemas.microsoft.com/office/drawing/2012/chartStyle" xmlns:a="http://schemas.openxmlformats.org/drawingml/2006/main" meth="withinLinear" id="14">
  <a:schemeClr val="accent1"/>
</cs:colorStyle>
</file>

<file path=xl/charts/colors3.xml><?xml version="1.0" encoding="utf-8"?>
<cs:colorStyle xmlns:cs="http://schemas.microsoft.com/office/drawing/2012/chartStyle" xmlns:a="http://schemas.openxmlformats.org/drawingml/2006/main" meth="withinLinear" id="14">
  <a:schemeClr val="accent1"/>
</cs:colorStyle>
</file>

<file path=xl/charts/colors30.xml><?xml version="1.0" encoding="utf-8"?>
<cs:colorStyle xmlns:cs="http://schemas.microsoft.com/office/drawing/2012/chartStyle" xmlns:a="http://schemas.openxmlformats.org/drawingml/2006/main" meth="withinLinear" id="16">
  <a:schemeClr val="accent3"/>
</cs:colorStyle>
</file>

<file path=xl/charts/colors3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withinLinearReversed" id="21">
  <a:schemeClr val="accent1"/>
</cs:colorStyle>
</file>

<file path=xl/charts/colors33.xml><?xml version="1.0" encoding="utf-8"?>
<cs:colorStyle xmlns:cs="http://schemas.microsoft.com/office/drawing/2012/chartStyle" xmlns:a="http://schemas.openxmlformats.org/drawingml/2006/main" meth="withinLinearReversed" id="21">
  <a:schemeClr val="accent1"/>
</cs:colorStyle>
</file>

<file path=xl/charts/colors34.xml><?xml version="1.0" encoding="utf-8"?>
<cs:colorStyle xmlns:cs="http://schemas.microsoft.com/office/drawing/2012/chartStyle" xmlns:a="http://schemas.openxmlformats.org/drawingml/2006/main" meth="withinLinearReversed" id="21">
  <a:schemeClr val="accent1"/>
</cs:colorStyle>
</file>

<file path=xl/charts/colors35.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withinLinear" id="18">
  <a:schemeClr val="accent5"/>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withinLinear" id="14">
  <a:schemeClr val="accent1"/>
</cs:colorStyle>
</file>

<file path=xl/charts/colors42.xml><?xml version="1.0" encoding="utf-8"?>
<cs:colorStyle xmlns:cs="http://schemas.microsoft.com/office/drawing/2012/chartStyle" xmlns:a="http://schemas.openxmlformats.org/drawingml/2006/main" meth="withinLinear" id="14">
  <a:schemeClr val="accent1"/>
</cs:colorStyle>
</file>

<file path=xl/charts/colors4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4">
  <a:schemeClr val="accent1"/>
</cs:colorStyle>
</file>

<file path=xl/charts/colors4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 id="14">
  <a:schemeClr val="accent1"/>
</cs:colorStyle>
</file>

<file path=xl/charts/colors51.xml><?xml version="1.0" encoding="utf-8"?>
<cs:colorStyle xmlns:cs="http://schemas.microsoft.com/office/drawing/2012/chartStyle" xmlns:a="http://schemas.openxmlformats.org/drawingml/2006/main" meth="withinLinear" id="18">
  <a:schemeClr val="accent5"/>
</cs:colorStyle>
</file>

<file path=xl/charts/colors5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4">
  <a:schemeClr val="accent1"/>
</cs:colorStyle>
</file>

<file path=xl/charts/colors54.xml><?xml version="1.0" encoding="utf-8"?>
<cs:colorStyle xmlns:cs="http://schemas.microsoft.com/office/drawing/2012/chartStyle" xmlns:a="http://schemas.openxmlformats.org/drawingml/2006/main" meth="withinLinear" id="18">
  <a:schemeClr val="accent5"/>
</cs:colorStyle>
</file>

<file path=xl/charts/colors55.xml><?xml version="1.0" encoding="utf-8"?>
<cs:colorStyle xmlns:cs="http://schemas.microsoft.com/office/drawing/2012/chartStyle" xmlns:a="http://schemas.openxmlformats.org/drawingml/2006/main" meth="withinLinear" id="14">
  <a:schemeClr val="accent1"/>
</cs:colorStyle>
</file>

<file path=xl/charts/colors56.xml><?xml version="1.0" encoding="utf-8"?>
<cs:colorStyle xmlns:cs="http://schemas.microsoft.com/office/drawing/2012/chartStyle" xmlns:a="http://schemas.openxmlformats.org/drawingml/2006/main" meth="withinLinear" id="14">
  <a:schemeClr val="accent1"/>
</cs:colorStyle>
</file>

<file path=xl/charts/colors57.xml><?xml version="1.0" encoding="utf-8"?>
<cs:colorStyle xmlns:cs="http://schemas.microsoft.com/office/drawing/2012/chartStyle" xmlns:a="http://schemas.openxmlformats.org/drawingml/2006/main" meth="withinLinearReversed" id="21">
  <a:schemeClr val="accent1"/>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withinLinearReversed" id="21">
  <a:schemeClr val="accent1"/>
</cs:colorStyle>
</file>

<file path=xl/charts/colors62.xml><?xml version="1.0" encoding="utf-8"?>
<cs:colorStyle xmlns:cs="http://schemas.microsoft.com/office/drawing/2012/chartStyle" xmlns:a="http://schemas.openxmlformats.org/drawingml/2006/main" meth="withinLinear" id="18">
  <a:schemeClr val="accent5"/>
</cs:colorStyle>
</file>

<file path=xl/charts/colors63.xml><?xml version="1.0" encoding="utf-8"?>
<cs:colorStyle xmlns:cs="http://schemas.microsoft.com/office/drawing/2012/chartStyle" xmlns:a="http://schemas.openxmlformats.org/drawingml/2006/main" meth="withinLinear" id="18">
  <a:schemeClr val="accent5"/>
</cs:colorStyle>
</file>

<file path=xl/charts/colors6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withinLinear" id="14">
  <a:schemeClr val="accent1"/>
</cs:colorStyle>
</file>

<file path=xl/charts/colors66.xml><?xml version="1.0" encoding="utf-8"?>
<cs:colorStyle xmlns:cs="http://schemas.microsoft.com/office/drawing/2012/chartStyle" xmlns:a="http://schemas.openxmlformats.org/drawingml/2006/main" meth="withinLinearReversed" id="21">
  <a:schemeClr val="accent1"/>
</cs:colorStyle>
</file>

<file path=xl/charts/colors67.xml><?xml version="1.0" encoding="utf-8"?>
<cs:colorStyle xmlns:cs="http://schemas.microsoft.com/office/drawing/2012/chartStyle" xmlns:a="http://schemas.openxmlformats.org/drawingml/2006/main" meth="withinLinearReversed" id="21">
  <a:schemeClr val="accent1"/>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0.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8.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7.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4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5.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3.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5.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6.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2.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6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7.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colorful2">
  <dgm:title val=""/>
  <dgm:desc val=""/>
  <dgm:catLst>
    <dgm:cat type="colorful" pri="10200"/>
  </dgm:catLst>
  <dgm:styleLbl name="node0">
    <dgm:fillClrLst meth="repeat">
      <a:schemeClr val="accent1"/>
    </dgm:fillClrLst>
    <dgm:linClrLst meth="repeat">
      <a:schemeClr val="lt1"/>
    </dgm:linClrLst>
    <dgm:effectClrLst/>
    <dgm:txLinClrLst/>
    <dgm:txFillClrLst/>
    <dgm:txEffectClrLst/>
  </dgm:styleLbl>
  <dgm:styleLbl name="node1">
    <dgm:fillClrLst>
      <a:schemeClr val="accent2"/>
      <a:schemeClr val="accent3"/>
    </dgm:fillClrLst>
    <dgm:linClrLst meth="repeat">
      <a:schemeClr val="lt1"/>
    </dgm:linClrLst>
    <dgm:effectClrLst/>
    <dgm:txLinClrLst/>
    <dgm:txFillClrLst/>
    <dgm:txEffectClrLst/>
  </dgm:styleLbl>
  <dgm:styleLbl name="alignNode1">
    <dgm:fillClrLst>
      <a:schemeClr val="accent2"/>
      <a:schemeClr val="accent3"/>
    </dgm:fillClrLst>
    <dgm:linClrLst>
      <a:schemeClr val="accent2"/>
      <a:schemeClr val="accent3"/>
    </dgm:linClrLst>
    <dgm:effectClrLst/>
    <dgm:txLinClrLst/>
    <dgm:txFillClrLst/>
    <dgm:txEffectClrLst/>
  </dgm:styleLbl>
  <dgm:styleLbl name="lnNode1">
    <dgm:fillClrLst>
      <a:schemeClr val="accent2"/>
      <a:schemeClr val="accent3"/>
    </dgm:fillClrLst>
    <dgm:linClrLst meth="repeat">
      <a:schemeClr val="lt1"/>
    </dgm:linClrLst>
    <dgm:effectClrLst/>
    <dgm:txLinClrLst/>
    <dgm:txFillClrLst/>
    <dgm:txEffectClrLst/>
  </dgm:styleLbl>
  <dgm:styleLbl name="vennNode1">
    <dgm:fillClrLst>
      <a:schemeClr val="accent2">
        <a:alpha val="50000"/>
      </a:schemeClr>
      <a:schemeClr val="accent3">
        <a:alpha val="50000"/>
      </a:schemeClr>
    </dgm:fillClrLst>
    <dgm:linClrLst meth="repeat">
      <a:schemeClr val="lt1"/>
    </dgm:linClrLst>
    <dgm:effectClrLst/>
    <dgm:txLinClrLst/>
    <dgm:txFillClrLst/>
    <dgm:txEffectClrLst/>
  </dgm:styleLbl>
  <dgm:styleLbl name="node2">
    <dgm:fillClrLst>
      <a:schemeClr val="accent3"/>
    </dgm:fillClrLst>
    <dgm:linClrLst meth="repeat">
      <a:schemeClr val="lt1"/>
    </dgm:linClrLst>
    <dgm:effectClrLst/>
    <dgm:txLinClrLst/>
    <dgm:txFillClrLst/>
    <dgm:txEffectClrLst/>
  </dgm:styleLbl>
  <dgm:styleLbl name="node3">
    <dgm:fillClrLst>
      <a:schemeClr val="accent4"/>
    </dgm:fillClrLst>
    <dgm:linClrLst meth="repeat">
      <a:schemeClr val="lt1"/>
    </dgm:linClrLst>
    <dgm:effectClrLst/>
    <dgm:txLinClrLst/>
    <dgm:txFillClrLst/>
    <dgm:txEffectClrLst/>
  </dgm:styleLbl>
  <dgm:styleLbl name="node4">
    <dgm:fillClrLst>
      <a:schemeClr val="accent5"/>
    </dgm:fillClrLst>
    <dgm:linClrLst meth="repeat">
      <a:schemeClr val="lt1"/>
    </dgm:linClrLst>
    <dgm:effectClrLst/>
    <dgm:txLinClrLst/>
    <dgm:txFillClrLst/>
    <dgm:txEffectClrLst/>
  </dgm:styleLbl>
  <dgm:styleLbl name="fgImgPlace1">
    <dgm:fillClrLst>
      <a:schemeClr val="accent2">
        <a:tint val="50000"/>
      </a:schemeClr>
      <a:schemeClr val="accent3">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2">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2"/>
      <a:schemeClr val="accent3"/>
    </dgm:fillClrLst>
    <dgm:linClrLst meth="repeat">
      <a:schemeClr val="lt1"/>
    </dgm:linClrLst>
    <dgm:effectClrLst/>
    <dgm:txLinClrLst/>
    <dgm:txFillClrLst/>
    <dgm:txEffectClrLst/>
  </dgm:styleLbl>
  <dgm:styleLbl name="fgSibTrans2D1">
    <dgm:fillClrLst>
      <a:schemeClr val="accent2"/>
      <a:schemeClr val="accent3"/>
    </dgm:fillClrLst>
    <dgm:linClrLst meth="repeat">
      <a:schemeClr val="lt1"/>
    </dgm:linClrLst>
    <dgm:effectClrLst/>
    <dgm:txLinClrLst/>
    <dgm:txFillClrLst meth="repeat">
      <a:schemeClr val="lt1"/>
    </dgm:txFillClrLst>
    <dgm:txEffectClrLst/>
  </dgm:styleLbl>
  <dgm:styleLbl name="bgSibTrans2D1">
    <dgm:fillClrLst>
      <a:schemeClr val="accent2"/>
      <a:schemeClr val="accent3"/>
    </dgm:fillClrLst>
    <dgm:linClrLst meth="repeat">
      <a:schemeClr val="lt1"/>
    </dgm:linClrLst>
    <dgm:effectClrLst/>
    <dgm:txLinClrLst/>
    <dgm:txFillClrLst meth="repeat">
      <a:schemeClr val="lt1"/>
    </dgm:txFillClrLst>
    <dgm:txEffectClrLst/>
  </dgm:styleLbl>
  <dgm:styleLbl name="sibTrans1D1">
    <dgm:fillClrLst/>
    <dgm:linClrLst>
      <a:schemeClr val="accent2"/>
      <a:schemeClr val="accent3"/>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2"/>
    </dgm:fillClrLst>
    <dgm:linClrLst meth="repeat">
      <a:schemeClr val="lt1">
        <a:shade val="80000"/>
      </a:schemeClr>
    </dgm:linClrLst>
    <dgm:effectClrLst/>
    <dgm:txLinClrLst/>
    <dgm:txFillClrLst/>
    <dgm:txEffectClrLst/>
  </dgm:styleLbl>
  <dgm:styleLbl name="asst1">
    <dgm:fillClrLst meth="repeat">
      <a:schemeClr val="accent3"/>
    </dgm:fillClrLst>
    <dgm:linClrLst meth="repeat">
      <a:schemeClr val="lt1">
        <a:shade val="80000"/>
      </a:schemeClr>
    </dgm:linClrLst>
    <dgm:effectClrLst/>
    <dgm:txLinClrLst/>
    <dgm:txFillClrLst/>
    <dgm:txEffectClrLst/>
  </dgm:styleLbl>
  <dgm:styleLbl name="asst2">
    <dgm:fillClrLst>
      <a:schemeClr val="accent4"/>
    </dgm:fillClrLst>
    <dgm:linClrLst meth="repeat">
      <a:schemeClr val="lt1"/>
    </dgm:linClrLst>
    <dgm:effectClrLst/>
    <dgm:txLinClrLst/>
    <dgm:txFillClrLst/>
    <dgm:txEffectClrLst/>
  </dgm:styleLbl>
  <dgm:styleLbl name="asst3">
    <dgm:fillClrLst>
      <a:schemeClr val="accent5"/>
    </dgm:fillClrLst>
    <dgm:linClrLst meth="repeat">
      <a:schemeClr val="lt1"/>
    </dgm:linClrLst>
    <dgm:effectClrLst/>
    <dgm:txLinClrLst/>
    <dgm:txFillClrLst/>
    <dgm:txEffectClrLst/>
  </dgm:styleLbl>
  <dgm:styleLbl name="asst4">
    <dgm:fillClrLst>
      <a:schemeClr val="accent6"/>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2"/>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3"/>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4"/>
    </dgm:linClrLst>
    <dgm:effectClrLst/>
    <dgm:txLinClrLst/>
    <dgm:txFillClrLst meth="repeat">
      <a:schemeClr val="tx1"/>
    </dgm:txFillClrLst>
    <dgm:txEffectClrLst/>
  </dgm:styleLbl>
  <dgm:styleLbl name="parChTrans1D4">
    <dgm:fillClrLst meth="repeat">
      <a:schemeClr val="accent2">
        <a:tint val="50000"/>
      </a:schemeClr>
    </dgm:fillClrLst>
    <dgm:linClrLst meth="repeat">
      <a:schemeClr val="accent5"/>
    </dgm:linClrLst>
    <dgm:effectClrLst/>
    <dgm:txLinClrLst/>
    <dgm:txFillClrLst meth="repeat">
      <a:schemeClr val="tx1"/>
    </dgm:txFillClrLst>
    <dgm:txEffectClrLst/>
  </dgm:styleLbl>
  <dgm:styleLbl name="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conF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align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2"/>
      <a:schemeClr val="accent3"/>
    </dgm:linClrLst>
    <dgm:effectClrLst/>
    <dgm:txLinClrLst/>
    <dgm:txFillClrLst meth="repeat">
      <a:schemeClr val="dk1"/>
    </dgm:txFillClrLst>
    <dgm:txEffectClrLst/>
  </dgm:styleLbl>
  <dgm:styleLbl name="solidFgAcc1">
    <dgm:fillClrLst meth="repeat">
      <a:schemeClr val="lt1"/>
    </dgm:fillClrLst>
    <dgm:linClrLst>
      <a:schemeClr val="accent2"/>
      <a:schemeClr val="accent3"/>
    </dgm:linClrLst>
    <dgm:effectClrLst/>
    <dgm:txLinClrLst/>
    <dgm:txFillClrLst meth="repeat">
      <a:schemeClr val="dk1"/>
    </dgm:txFillClrLst>
    <dgm:txEffectClrLst/>
  </dgm:styleLbl>
  <dgm:styleLbl name="solidAlignAcc1">
    <dgm:fillClrLst meth="repeat">
      <a:schemeClr val="lt1"/>
    </dgm:fillClrLst>
    <dgm:linClrLst>
      <a:schemeClr val="accent2"/>
      <a:schemeClr val="accent3"/>
    </dgm:linClrLst>
    <dgm:effectClrLst/>
    <dgm:txLinClrLst/>
    <dgm:txFillClrLst meth="repeat">
      <a:schemeClr val="dk1"/>
    </dgm:txFillClrLst>
    <dgm:txEffectClrLst/>
  </dgm:styleLbl>
  <dgm:styleLbl name="solidBgAcc1">
    <dgm:fillClrLst meth="repeat">
      <a:schemeClr val="lt1"/>
    </dgm:fillClrLst>
    <dgm:linClrLst>
      <a:schemeClr val="accent2"/>
      <a:schemeClr val="accent3"/>
    </dgm:linClrLst>
    <dgm:effectClrLst/>
    <dgm:txLinClrLst/>
    <dgm:txFillClrLst meth="repeat">
      <a:schemeClr val="dk1"/>
    </dgm:txFillClrLst>
    <dgm:txEffectClrLst/>
  </dgm:styleLbl>
  <dgm:styleLbl name="f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align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bgAccFollowNode1">
    <dgm:fillClrLst>
      <a:schemeClr val="accent2">
        <a:tint val="40000"/>
        <a:alpha val="90000"/>
      </a:schemeClr>
      <a:schemeClr val="accent3">
        <a:tint val="40000"/>
        <a:alpha val="90000"/>
      </a:schemeClr>
    </dgm:fillClrLst>
    <dgm:linClrLst>
      <a:schemeClr val="accent2">
        <a:tint val="40000"/>
        <a:alpha val="90000"/>
      </a:schemeClr>
      <a:schemeClr val="accent3">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3"/>
    </dgm:linClrLst>
    <dgm:effectClrLst/>
    <dgm:txLinClrLst/>
    <dgm:txFillClrLst meth="repeat">
      <a:schemeClr val="dk1"/>
    </dgm:txFillClrLst>
    <dgm:txEffectClrLst/>
  </dgm:styleLbl>
  <dgm:styleLbl name="fgAcc3">
    <dgm:fillClrLst meth="repeat">
      <a:schemeClr val="lt1">
        <a:alpha val="90000"/>
      </a:schemeClr>
    </dgm:fillClrLst>
    <dgm:linClrLst>
      <a:schemeClr val="accent4"/>
    </dgm:linClrLst>
    <dgm:effectClrLst/>
    <dgm:txLinClrLst/>
    <dgm:txFillClrLst meth="repeat">
      <a:schemeClr val="dk1"/>
    </dgm:txFillClrLst>
    <dgm:txEffectClrLst/>
  </dgm:styleLbl>
  <dgm:styleLbl name="fgAcc4">
    <dgm:fillClrLst meth="repeat">
      <a:schemeClr val="lt1">
        <a:alpha val="90000"/>
      </a:schemeClr>
    </dgm:fillClrLst>
    <dgm:linClrLst>
      <a:schemeClr val="accent5"/>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DF2A6CB-E4A0-466E-86F2-B57542874DDB}" type="doc">
      <dgm:prSet loTypeId="urn:microsoft.com/office/officeart/2005/8/layout/lProcess1" loCatId="process" qsTypeId="urn:microsoft.com/office/officeart/2005/8/quickstyle/3d1" qsCatId="3D" csTypeId="urn:microsoft.com/office/officeart/2005/8/colors/colorful2" csCatId="colorful" phldr="1"/>
      <dgm:spPr/>
      <dgm:t>
        <a:bodyPr/>
        <a:lstStyle/>
        <a:p>
          <a:endParaRPr lang="es-ES"/>
        </a:p>
      </dgm:t>
    </dgm:pt>
    <dgm:pt modelId="{C4CF1EC7-36E2-4C06-A002-29F1E6904EC6}">
      <dgm:prSet phldrT="[Texto]"/>
      <dgm:spPr/>
      <dgm:t>
        <a:bodyPr/>
        <a:lstStyle/>
        <a:p>
          <a:r>
            <a:rPr lang="es-ES" b="1"/>
            <a:t>Seguro de Vejez, Discapacidad y Sobrevivencia (SVDS)</a:t>
          </a:r>
        </a:p>
      </dgm:t>
    </dgm:pt>
    <dgm:pt modelId="{78982C8B-99E9-4C8B-962A-FA10B35FE308}" type="parTrans" cxnId="{40547144-5A63-4E03-8711-84103AABBD77}">
      <dgm:prSet/>
      <dgm:spPr/>
      <dgm:t>
        <a:bodyPr/>
        <a:lstStyle/>
        <a:p>
          <a:endParaRPr lang="es-ES"/>
        </a:p>
      </dgm:t>
    </dgm:pt>
    <dgm:pt modelId="{B385368E-E0C0-4A2E-BA9B-C1C4106898D2}" type="sibTrans" cxnId="{40547144-5A63-4E03-8711-84103AABBD77}">
      <dgm:prSet/>
      <dgm:spPr/>
      <dgm:t>
        <a:bodyPr/>
        <a:lstStyle/>
        <a:p>
          <a:endParaRPr lang="es-ES"/>
        </a:p>
      </dgm:t>
    </dgm:pt>
    <dgm:pt modelId="{2289582D-F857-4021-B3F3-6DF27DBF76EA}">
      <dgm:prSet phldrT="[Texto]"/>
      <dgm:spPr/>
      <dgm:t>
        <a:bodyPr/>
        <a:lstStyle/>
        <a:p>
          <a:r>
            <a:rPr lang="es-ES"/>
            <a:t>Pensión por Discapacidad</a:t>
          </a:r>
        </a:p>
      </dgm:t>
    </dgm:pt>
    <dgm:pt modelId="{01DC95CD-39A9-41A7-B90D-C07949DE6A9A}" type="parTrans" cxnId="{EC875BE4-21D6-4BD3-8A9E-EA7D229DB012}">
      <dgm:prSet/>
      <dgm:spPr/>
      <dgm:t>
        <a:bodyPr/>
        <a:lstStyle/>
        <a:p>
          <a:endParaRPr lang="es-ES"/>
        </a:p>
      </dgm:t>
    </dgm:pt>
    <dgm:pt modelId="{E184740E-A8F4-42CD-82B5-532BF02F84BC}" type="sibTrans" cxnId="{EC875BE4-21D6-4BD3-8A9E-EA7D229DB012}">
      <dgm:prSet/>
      <dgm:spPr/>
      <dgm:t>
        <a:bodyPr/>
        <a:lstStyle/>
        <a:p>
          <a:endParaRPr lang="es-ES"/>
        </a:p>
      </dgm:t>
    </dgm:pt>
    <dgm:pt modelId="{126BF090-8A48-4154-A695-C3013E1F4822}">
      <dgm:prSet phldrT="[Texto]"/>
      <dgm:spPr/>
      <dgm:t>
        <a:bodyPr/>
        <a:lstStyle/>
        <a:p>
          <a:r>
            <a:rPr lang="es-ES" b="1"/>
            <a:t>Seguro Familiar de Salud (SFS</a:t>
          </a:r>
          <a:r>
            <a:rPr lang="es-ES"/>
            <a:t>)</a:t>
          </a:r>
        </a:p>
      </dgm:t>
    </dgm:pt>
    <dgm:pt modelId="{E12C2EAA-AF20-4EA1-AB33-9A5D02269B3E}" type="parTrans" cxnId="{094B26CB-C12D-4EB2-8B29-5E86FF8B796C}">
      <dgm:prSet/>
      <dgm:spPr/>
      <dgm:t>
        <a:bodyPr/>
        <a:lstStyle/>
        <a:p>
          <a:endParaRPr lang="es-ES"/>
        </a:p>
      </dgm:t>
    </dgm:pt>
    <dgm:pt modelId="{F1591785-658B-4109-A09E-C4F21ED9C127}" type="sibTrans" cxnId="{094B26CB-C12D-4EB2-8B29-5E86FF8B796C}">
      <dgm:prSet/>
      <dgm:spPr/>
      <dgm:t>
        <a:bodyPr/>
        <a:lstStyle/>
        <a:p>
          <a:endParaRPr lang="es-ES"/>
        </a:p>
      </dgm:t>
    </dgm:pt>
    <dgm:pt modelId="{BD27BB06-D81E-45C2-AF7F-42EC7A818AA6}">
      <dgm:prSet phldrT="[Texto]"/>
      <dgm:spPr/>
      <dgm:t>
        <a:bodyPr/>
        <a:lstStyle/>
        <a:p>
          <a:r>
            <a:rPr lang="es-ES"/>
            <a:t>Subsidios por Maternidad, Lactancia</a:t>
          </a:r>
        </a:p>
      </dgm:t>
    </dgm:pt>
    <dgm:pt modelId="{09E0A89A-0E12-47F8-BBA7-F1EAFDC8F58B}" type="parTrans" cxnId="{3AB7AF7D-BB17-415E-B62C-0BE34742AA27}">
      <dgm:prSet/>
      <dgm:spPr/>
      <dgm:t>
        <a:bodyPr/>
        <a:lstStyle/>
        <a:p>
          <a:endParaRPr lang="es-ES"/>
        </a:p>
      </dgm:t>
    </dgm:pt>
    <dgm:pt modelId="{E38116E4-C881-499C-93DB-4B706147CAE6}" type="sibTrans" cxnId="{3AB7AF7D-BB17-415E-B62C-0BE34742AA27}">
      <dgm:prSet/>
      <dgm:spPr/>
      <dgm:t>
        <a:bodyPr/>
        <a:lstStyle/>
        <a:p>
          <a:endParaRPr lang="es-ES"/>
        </a:p>
      </dgm:t>
    </dgm:pt>
    <dgm:pt modelId="{71E03D40-8730-48BE-BAAE-02ED63756BE7}">
      <dgm:prSet phldrT="[Texto]"/>
      <dgm:spPr/>
      <dgm:t>
        <a:bodyPr/>
        <a:lstStyle/>
        <a:p>
          <a:r>
            <a:rPr lang="es-ES" b="1"/>
            <a:t>Seguro de Riesgos Laborales (SRL)</a:t>
          </a:r>
        </a:p>
      </dgm:t>
    </dgm:pt>
    <dgm:pt modelId="{59249FA6-51EF-4837-8D78-204FC78E6487}" type="parTrans" cxnId="{F8C9699C-8012-4203-AF59-ACBED89C0A12}">
      <dgm:prSet/>
      <dgm:spPr/>
      <dgm:t>
        <a:bodyPr/>
        <a:lstStyle/>
        <a:p>
          <a:endParaRPr lang="es-ES"/>
        </a:p>
      </dgm:t>
    </dgm:pt>
    <dgm:pt modelId="{E373B14B-2C9F-482A-972C-2EFBB2AFA059}" type="sibTrans" cxnId="{F8C9699C-8012-4203-AF59-ACBED89C0A12}">
      <dgm:prSet/>
      <dgm:spPr/>
      <dgm:t>
        <a:bodyPr/>
        <a:lstStyle/>
        <a:p>
          <a:endParaRPr lang="es-ES"/>
        </a:p>
      </dgm:t>
    </dgm:pt>
    <dgm:pt modelId="{B404885E-D33D-43E7-8DEE-821F49A8621A}">
      <dgm:prSet phldrT="[Texto]"/>
      <dgm:spPr/>
      <dgm:t>
        <a:bodyPr/>
        <a:lstStyle/>
        <a:p>
          <a:r>
            <a:rPr lang="es-ES"/>
            <a:t>Subsidio por Discapacidad Temporal</a:t>
          </a:r>
        </a:p>
      </dgm:t>
    </dgm:pt>
    <dgm:pt modelId="{0C954D42-7C86-440F-BFD7-BFF1992EFD77}" type="parTrans" cxnId="{06C7BF89-1564-4FFE-B2C9-0179C263C887}">
      <dgm:prSet/>
      <dgm:spPr/>
      <dgm:t>
        <a:bodyPr/>
        <a:lstStyle/>
        <a:p>
          <a:endParaRPr lang="es-ES"/>
        </a:p>
      </dgm:t>
    </dgm:pt>
    <dgm:pt modelId="{982267A4-F15A-4718-9214-9F4D83C07E05}" type="sibTrans" cxnId="{06C7BF89-1564-4FFE-B2C9-0179C263C887}">
      <dgm:prSet/>
      <dgm:spPr/>
      <dgm:t>
        <a:bodyPr/>
        <a:lstStyle/>
        <a:p>
          <a:endParaRPr lang="es-ES"/>
        </a:p>
      </dgm:t>
    </dgm:pt>
    <dgm:pt modelId="{FE6CB8F8-EBD4-4BD7-BD2E-B3DA98018C66}">
      <dgm:prSet phldrT="[Texto]"/>
      <dgm:spPr/>
      <dgm:t>
        <a:bodyPr/>
        <a:lstStyle/>
        <a:p>
          <a:r>
            <a:rPr lang="es-ES"/>
            <a:t>Pensión por Sobrevivencia</a:t>
          </a:r>
        </a:p>
      </dgm:t>
    </dgm:pt>
    <dgm:pt modelId="{2AFBFECA-E09E-4AE5-B81E-9F9F0C8F816F}" type="parTrans" cxnId="{027717F5-021B-45FF-A14E-F293ADDBD66B}">
      <dgm:prSet/>
      <dgm:spPr/>
      <dgm:t>
        <a:bodyPr/>
        <a:lstStyle/>
        <a:p>
          <a:endParaRPr lang="es-ES"/>
        </a:p>
      </dgm:t>
    </dgm:pt>
    <dgm:pt modelId="{210624BD-9E87-46B2-A35B-E271C6274F7F}" type="sibTrans" cxnId="{027717F5-021B-45FF-A14E-F293ADDBD66B}">
      <dgm:prSet/>
      <dgm:spPr/>
      <dgm:t>
        <a:bodyPr/>
        <a:lstStyle/>
        <a:p>
          <a:endParaRPr lang="es-ES"/>
        </a:p>
      </dgm:t>
    </dgm:pt>
    <dgm:pt modelId="{7D84D57C-17A9-4E7D-8D17-523D07D64C19}">
      <dgm:prSet phldrT="[Texto]"/>
      <dgm:spPr/>
      <dgm:t>
        <a:bodyPr/>
        <a:lstStyle/>
        <a:p>
          <a:r>
            <a:rPr lang="es-ES"/>
            <a:t>Pensión por Vejez</a:t>
          </a:r>
        </a:p>
      </dgm:t>
    </dgm:pt>
    <dgm:pt modelId="{41DC28E9-814E-4763-9640-C50EFD991EE2}" type="parTrans" cxnId="{CB4A9539-9A9E-496C-974E-6DD6379983CE}">
      <dgm:prSet/>
      <dgm:spPr/>
      <dgm:t>
        <a:bodyPr/>
        <a:lstStyle/>
        <a:p>
          <a:endParaRPr lang="es-ES"/>
        </a:p>
      </dgm:t>
    </dgm:pt>
    <dgm:pt modelId="{75C81791-4A75-4B18-851E-1201376D107D}" type="sibTrans" cxnId="{CB4A9539-9A9E-496C-974E-6DD6379983CE}">
      <dgm:prSet/>
      <dgm:spPr/>
      <dgm:t>
        <a:bodyPr/>
        <a:lstStyle/>
        <a:p>
          <a:endParaRPr lang="es-ES"/>
        </a:p>
      </dgm:t>
    </dgm:pt>
    <dgm:pt modelId="{A98D86DE-DA39-4448-8B4F-44FCE6461CA7}">
      <dgm:prSet phldrT="[Texto]"/>
      <dgm:spPr/>
      <dgm:t>
        <a:bodyPr/>
        <a:lstStyle/>
        <a:p>
          <a:r>
            <a:rPr lang="es-ES"/>
            <a:t>Pensión por Cesantia_Edad Avanzada</a:t>
          </a:r>
        </a:p>
      </dgm:t>
    </dgm:pt>
    <dgm:pt modelId="{37B3E2A3-1412-40A9-BF5C-80BF7E98F964}" type="parTrans" cxnId="{87BC56AF-5F21-45DD-9460-FE737FB359EA}">
      <dgm:prSet/>
      <dgm:spPr/>
      <dgm:t>
        <a:bodyPr/>
        <a:lstStyle/>
        <a:p>
          <a:endParaRPr lang="es-ES"/>
        </a:p>
      </dgm:t>
    </dgm:pt>
    <dgm:pt modelId="{91C5B72A-CB02-4934-8BCD-0656BC1D2B12}" type="sibTrans" cxnId="{87BC56AF-5F21-45DD-9460-FE737FB359EA}">
      <dgm:prSet/>
      <dgm:spPr/>
      <dgm:t>
        <a:bodyPr/>
        <a:lstStyle/>
        <a:p>
          <a:endParaRPr lang="es-ES"/>
        </a:p>
      </dgm:t>
    </dgm:pt>
    <dgm:pt modelId="{D850A5F7-F66A-4988-B5E0-76840559B376}">
      <dgm:prSet phldrT="[Texto]"/>
      <dgm:spPr/>
      <dgm:t>
        <a:bodyPr/>
        <a:lstStyle/>
        <a:p>
          <a:r>
            <a:rPr lang="es-ES"/>
            <a:t>Subsidios Enfermedad Común</a:t>
          </a:r>
        </a:p>
      </dgm:t>
    </dgm:pt>
    <dgm:pt modelId="{74D1F040-C561-4AE2-B522-C0755630AE45}" type="parTrans" cxnId="{0D298109-8910-44E8-B5E0-97FFB994EE5C}">
      <dgm:prSet/>
      <dgm:spPr/>
      <dgm:t>
        <a:bodyPr/>
        <a:lstStyle/>
        <a:p>
          <a:endParaRPr lang="es-ES"/>
        </a:p>
      </dgm:t>
    </dgm:pt>
    <dgm:pt modelId="{6FBF2B7C-2AD9-49A3-BBD5-47180A48EB8C}" type="sibTrans" cxnId="{0D298109-8910-44E8-B5E0-97FFB994EE5C}">
      <dgm:prSet/>
      <dgm:spPr/>
      <dgm:t>
        <a:bodyPr/>
        <a:lstStyle/>
        <a:p>
          <a:endParaRPr lang="es-ES"/>
        </a:p>
      </dgm:t>
    </dgm:pt>
    <dgm:pt modelId="{E6603C91-310E-4248-8A06-B8D0AE2E3C40}">
      <dgm:prSet phldrT="[Texto]"/>
      <dgm:spPr/>
      <dgm:t>
        <a:bodyPr/>
        <a:lstStyle/>
        <a:p>
          <a:r>
            <a:rPr lang="es-ES"/>
            <a:t>Cuidado de la Salud de las Personas</a:t>
          </a:r>
        </a:p>
      </dgm:t>
    </dgm:pt>
    <dgm:pt modelId="{6B1AE4BA-8F45-436B-A470-F41902548418}" type="parTrans" cxnId="{D1076F2A-9552-41CE-A748-390C0A0B36A7}">
      <dgm:prSet/>
      <dgm:spPr/>
      <dgm:t>
        <a:bodyPr/>
        <a:lstStyle/>
        <a:p>
          <a:endParaRPr lang="es-ES"/>
        </a:p>
      </dgm:t>
    </dgm:pt>
    <dgm:pt modelId="{893E4BA7-C1D1-40B7-9701-1E392DCA1F0F}" type="sibTrans" cxnId="{D1076F2A-9552-41CE-A748-390C0A0B36A7}">
      <dgm:prSet/>
      <dgm:spPr/>
      <dgm:t>
        <a:bodyPr/>
        <a:lstStyle/>
        <a:p>
          <a:endParaRPr lang="es-ES"/>
        </a:p>
      </dgm:t>
    </dgm:pt>
    <dgm:pt modelId="{29363A2F-A929-444D-9EB7-E5D35142754E}">
      <dgm:prSet phldrT="[Texto]"/>
      <dgm:spPr/>
      <dgm:t>
        <a:bodyPr/>
        <a:lstStyle/>
        <a:p>
          <a:r>
            <a:rPr lang="es-ES"/>
            <a:t>Indemnización por Discapacidad</a:t>
          </a:r>
        </a:p>
      </dgm:t>
    </dgm:pt>
    <dgm:pt modelId="{E3E63D97-2D64-4616-8FA5-CA211129DC7D}" type="parTrans" cxnId="{3B00E870-C228-4573-859A-CD4BE89EC994}">
      <dgm:prSet/>
      <dgm:spPr/>
      <dgm:t>
        <a:bodyPr/>
        <a:lstStyle/>
        <a:p>
          <a:endParaRPr lang="es-ES"/>
        </a:p>
      </dgm:t>
    </dgm:pt>
    <dgm:pt modelId="{3903FB8C-7ADD-4798-B0BD-63A9F09C9ACB}" type="sibTrans" cxnId="{3B00E870-C228-4573-859A-CD4BE89EC994}">
      <dgm:prSet/>
      <dgm:spPr/>
      <dgm:t>
        <a:bodyPr/>
        <a:lstStyle/>
        <a:p>
          <a:endParaRPr lang="es-ES"/>
        </a:p>
      </dgm:t>
    </dgm:pt>
    <dgm:pt modelId="{4D79598F-6658-428C-AA21-3D6ACA9CC4B4}">
      <dgm:prSet phldrT="[Texto]"/>
      <dgm:spPr/>
      <dgm:t>
        <a:bodyPr/>
        <a:lstStyle/>
        <a:p>
          <a:r>
            <a:rPr lang="es-ES"/>
            <a:t>Pensión por Discapacidad</a:t>
          </a:r>
        </a:p>
      </dgm:t>
    </dgm:pt>
    <dgm:pt modelId="{5685242F-4DDD-4A48-B482-9CDC6A1C0ED4}" type="parTrans" cxnId="{14600F64-B57F-4CFB-8BE6-72D503400DA8}">
      <dgm:prSet/>
      <dgm:spPr/>
      <dgm:t>
        <a:bodyPr/>
        <a:lstStyle/>
        <a:p>
          <a:endParaRPr lang="es-ES"/>
        </a:p>
      </dgm:t>
    </dgm:pt>
    <dgm:pt modelId="{65578862-2DC7-46F7-8825-22B671AFE5EE}" type="sibTrans" cxnId="{14600F64-B57F-4CFB-8BE6-72D503400DA8}">
      <dgm:prSet/>
      <dgm:spPr/>
      <dgm:t>
        <a:bodyPr/>
        <a:lstStyle/>
        <a:p>
          <a:endParaRPr lang="es-ES"/>
        </a:p>
      </dgm:t>
    </dgm:pt>
    <dgm:pt modelId="{5165DC28-4AE3-4C47-90F9-B85DB135F1B9}">
      <dgm:prSet phldrT="[Texto]"/>
      <dgm:spPr/>
      <dgm:t>
        <a:bodyPr/>
        <a:lstStyle/>
        <a:p>
          <a:r>
            <a:rPr lang="es-ES"/>
            <a:t>Prótesis, anteojos, aparatos ortopédicos y reparación</a:t>
          </a:r>
        </a:p>
      </dgm:t>
    </dgm:pt>
    <dgm:pt modelId="{7B261955-C5EE-4D61-852D-4E20B2C8B07E}" type="parTrans" cxnId="{B822474A-C888-4C6F-A3E3-37B8BE023D5A}">
      <dgm:prSet/>
      <dgm:spPr/>
      <dgm:t>
        <a:bodyPr/>
        <a:lstStyle/>
        <a:p>
          <a:endParaRPr lang="es-ES"/>
        </a:p>
      </dgm:t>
    </dgm:pt>
    <dgm:pt modelId="{2DCC027A-23F7-4ED2-92F7-7DEB166B46A0}" type="sibTrans" cxnId="{B822474A-C888-4C6F-A3E3-37B8BE023D5A}">
      <dgm:prSet/>
      <dgm:spPr/>
      <dgm:t>
        <a:bodyPr/>
        <a:lstStyle/>
        <a:p>
          <a:endParaRPr lang="es-ES"/>
        </a:p>
      </dgm:t>
    </dgm:pt>
    <dgm:pt modelId="{98C2D54F-4610-4D2A-9A78-F583B3D2FFFD}">
      <dgm:prSet phldrT="[Texto]"/>
      <dgm:spPr/>
      <dgm:t>
        <a:bodyPr/>
        <a:lstStyle/>
        <a:p>
          <a:r>
            <a:rPr lang="es-ES"/>
            <a:t>Atención Médica y Odontológica</a:t>
          </a:r>
        </a:p>
      </dgm:t>
    </dgm:pt>
    <dgm:pt modelId="{E6FD2F41-FAB2-42D5-8440-61A0023F28D0}" type="parTrans" cxnId="{73FE5DA3-2414-47E2-8443-6DF321A47E62}">
      <dgm:prSet/>
      <dgm:spPr/>
      <dgm:t>
        <a:bodyPr/>
        <a:lstStyle/>
        <a:p>
          <a:endParaRPr lang="es-ES"/>
        </a:p>
      </dgm:t>
    </dgm:pt>
    <dgm:pt modelId="{AFAAA678-AD09-4509-B5AC-103DB71355AF}" type="sibTrans" cxnId="{73FE5DA3-2414-47E2-8443-6DF321A47E62}">
      <dgm:prSet/>
      <dgm:spPr/>
      <dgm:t>
        <a:bodyPr/>
        <a:lstStyle/>
        <a:p>
          <a:endParaRPr lang="es-ES"/>
        </a:p>
      </dgm:t>
    </dgm:pt>
    <dgm:pt modelId="{6C634977-62D8-4DF0-8990-D74856B0EF1B}" type="pres">
      <dgm:prSet presAssocID="{BDF2A6CB-E4A0-466E-86F2-B57542874DDB}" presName="Name0" presStyleCnt="0">
        <dgm:presLayoutVars>
          <dgm:dir/>
          <dgm:animLvl val="lvl"/>
          <dgm:resizeHandles val="exact"/>
        </dgm:presLayoutVars>
      </dgm:prSet>
      <dgm:spPr/>
      <dgm:t>
        <a:bodyPr/>
        <a:lstStyle/>
        <a:p>
          <a:endParaRPr lang="es-ES"/>
        </a:p>
      </dgm:t>
    </dgm:pt>
    <dgm:pt modelId="{EE5727F7-D7D3-4176-9EF3-3662AEA71B1C}" type="pres">
      <dgm:prSet presAssocID="{C4CF1EC7-36E2-4C06-A002-29F1E6904EC6}" presName="vertFlow" presStyleCnt="0"/>
      <dgm:spPr/>
      <dgm:t>
        <a:bodyPr/>
        <a:lstStyle/>
        <a:p>
          <a:endParaRPr lang="es-ES"/>
        </a:p>
      </dgm:t>
    </dgm:pt>
    <dgm:pt modelId="{8CCBF217-CC5C-46AD-8F04-9341C886F941}" type="pres">
      <dgm:prSet presAssocID="{C4CF1EC7-36E2-4C06-A002-29F1E6904EC6}" presName="header" presStyleLbl="node1" presStyleIdx="0" presStyleCnt="3"/>
      <dgm:spPr/>
      <dgm:t>
        <a:bodyPr/>
        <a:lstStyle/>
        <a:p>
          <a:endParaRPr lang="es-ES"/>
        </a:p>
      </dgm:t>
    </dgm:pt>
    <dgm:pt modelId="{183AAA97-0269-4D97-A395-7E7DC2B4A440}" type="pres">
      <dgm:prSet presAssocID="{01DC95CD-39A9-41A7-B90D-C07949DE6A9A}" presName="parTrans" presStyleLbl="sibTrans2D1" presStyleIdx="0" presStyleCnt="12"/>
      <dgm:spPr/>
      <dgm:t>
        <a:bodyPr/>
        <a:lstStyle/>
        <a:p>
          <a:endParaRPr lang="es-ES"/>
        </a:p>
      </dgm:t>
    </dgm:pt>
    <dgm:pt modelId="{131ECA23-9589-403C-9F5A-06881CDFB059}" type="pres">
      <dgm:prSet presAssocID="{2289582D-F857-4021-B3F3-6DF27DBF76EA}" presName="child" presStyleLbl="alignAccFollowNode1" presStyleIdx="0" presStyleCnt="12">
        <dgm:presLayoutVars>
          <dgm:chMax val="0"/>
          <dgm:bulletEnabled val="1"/>
        </dgm:presLayoutVars>
      </dgm:prSet>
      <dgm:spPr/>
      <dgm:t>
        <a:bodyPr/>
        <a:lstStyle/>
        <a:p>
          <a:endParaRPr lang="es-ES"/>
        </a:p>
      </dgm:t>
    </dgm:pt>
    <dgm:pt modelId="{34998208-A58D-437C-A710-37EF43781C18}" type="pres">
      <dgm:prSet presAssocID="{E184740E-A8F4-42CD-82B5-532BF02F84BC}" presName="sibTrans" presStyleLbl="sibTrans2D1" presStyleIdx="1" presStyleCnt="12"/>
      <dgm:spPr/>
      <dgm:t>
        <a:bodyPr/>
        <a:lstStyle/>
        <a:p>
          <a:endParaRPr lang="es-ES"/>
        </a:p>
      </dgm:t>
    </dgm:pt>
    <dgm:pt modelId="{C5CC7E6F-473E-461A-80E0-300E244A0CFA}" type="pres">
      <dgm:prSet presAssocID="{FE6CB8F8-EBD4-4BD7-BD2E-B3DA98018C66}" presName="child" presStyleLbl="alignAccFollowNode1" presStyleIdx="1" presStyleCnt="12">
        <dgm:presLayoutVars>
          <dgm:chMax val="0"/>
          <dgm:bulletEnabled val="1"/>
        </dgm:presLayoutVars>
      </dgm:prSet>
      <dgm:spPr/>
      <dgm:t>
        <a:bodyPr/>
        <a:lstStyle/>
        <a:p>
          <a:endParaRPr lang="es-ES"/>
        </a:p>
      </dgm:t>
    </dgm:pt>
    <dgm:pt modelId="{9D54DAED-0F82-4780-BFED-1329E7C8AFD1}" type="pres">
      <dgm:prSet presAssocID="{210624BD-9E87-46B2-A35B-E271C6274F7F}" presName="sibTrans" presStyleLbl="sibTrans2D1" presStyleIdx="2" presStyleCnt="12"/>
      <dgm:spPr/>
      <dgm:t>
        <a:bodyPr/>
        <a:lstStyle/>
        <a:p>
          <a:endParaRPr lang="es-ES"/>
        </a:p>
      </dgm:t>
    </dgm:pt>
    <dgm:pt modelId="{04BA403E-8CD6-4BB4-9A66-92703F26C964}" type="pres">
      <dgm:prSet presAssocID="{7D84D57C-17A9-4E7D-8D17-523D07D64C19}" presName="child" presStyleLbl="alignAccFollowNode1" presStyleIdx="2" presStyleCnt="12">
        <dgm:presLayoutVars>
          <dgm:chMax val="0"/>
          <dgm:bulletEnabled val="1"/>
        </dgm:presLayoutVars>
      </dgm:prSet>
      <dgm:spPr/>
      <dgm:t>
        <a:bodyPr/>
        <a:lstStyle/>
        <a:p>
          <a:endParaRPr lang="es-ES"/>
        </a:p>
      </dgm:t>
    </dgm:pt>
    <dgm:pt modelId="{432AB00C-380B-4859-9427-97707FC466FB}" type="pres">
      <dgm:prSet presAssocID="{75C81791-4A75-4B18-851E-1201376D107D}" presName="sibTrans" presStyleLbl="sibTrans2D1" presStyleIdx="3" presStyleCnt="12"/>
      <dgm:spPr/>
      <dgm:t>
        <a:bodyPr/>
        <a:lstStyle/>
        <a:p>
          <a:endParaRPr lang="es-ES"/>
        </a:p>
      </dgm:t>
    </dgm:pt>
    <dgm:pt modelId="{70D136F1-200A-4B41-9FFE-B7AB958A77AD}" type="pres">
      <dgm:prSet presAssocID="{A98D86DE-DA39-4448-8B4F-44FCE6461CA7}" presName="child" presStyleLbl="alignAccFollowNode1" presStyleIdx="3" presStyleCnt="12">
        <dgm:presLayoutVars>
          <dgm:chMax val="0"/>
          <dgm:bulletEnabled val="1"/>
        </dgm:presLayoutVars>
      </dgm:prSet>
      <dgm:spPr/>
      <dgm:t>
        <a:bodyPr/>
        <a:lstStyle/>
        <a:p>
          <a:endParaRPr lang="es-ES"/>
        </a:p>
      </dgm:t>
    </dgm:pt>
    <dgm:pt modelId="{1757E6F0-2305-4BA0-8224-59F0666BA549}" type="pres">
      <dgm:prSet presAssocID="{C4CF1EC7-36E2-4C06-A002-29F1E6904EC6}" presName="hSp" presStyleCnt="0"/>
      <dgm:spPr/>
      <dgm:t>
        <a:bodyPr/>
        <a:lstStyle/>
        <a:p>
          <a:endParaRPr lang="es-ES"/>
        </a:p>
      </dgm:t>
    </dgm:pt>
    <dgm:pt modelId="{7628CDCA-4F5B-4FAB-9BD1-03D96E006FAA}" type="pres">
      <dgm:prSet presAssocID="{126BF090-8A48-4154-A695-C3013E1F4822}" presName="vertFlow" presStyleCnt="0"/>
      <dgm:spPr/>
      <dgm:t>
        <a:bodyPr/>
        <a:lstStyle/>
        <a:p>
          <a:endParaRPr lang="es-ES"/>
        </a:p>
      </dgm:t>
    </dgm:pt>
    <dgm:pt modelId="{DA304E86-C60A-4C60-A2F1-8C28500BC241}" type="pres">
      <dgm:prSet presAssocID="{126BF090-8A48-4154-A695-C3013E1F4822}" presName="header" presStyleLbl="node1" presStyleIdx="1" presStyleCnt="3"/>
      <dgm:spPr/>
      <dgm:t>
        <a:bodyPr/>
        <a:lstStyle/>
        <a:p>
          <a:endParaRPr lang="es-ES"/>
        </a:p>
      </dgm:t>
    </dgm:pt>
    <dgm:pt modelId="{605AA14A-C8D4-495B-AF31-5B30628DE2D7}" type="pres">
      <dgm:prSet presAssocID="{09E0A89A-0E12-47F8-BBA7-F1EAFDC8F58B}" presName="parTrans" presStyleLbl="sibTrans2D1" presStyleIdx="4" presStyleCnt="12"/>
      <dgm:spPr/>
      <dgm:t>
        <a:bodyPr/>
        <a:lstStyle/>
        <a:p>
          <a:endParaRPr lang="es-ES"/>
        </a:p>
      </dgm:t>
    </dgm:pt>
    <dgm:pt modelId="{E9C00906-2932-49B7-8300-79D8D4C6F372}" type="pres">
      <dgm:prSet presAssocID="{BD27BB06-D81E-45C2-AF7F-42EC7A818AA6}" presName="child" presStyleLbl="alignAccFollowNode1" presStyleIdx="4" presStyleCnt="12">
        <dgm:presLayoutVars>
          <dgm:chMax val="0"/>
          <dgm:bulletEnabled val="1"/>
        </dgm:presLayoutVars>
      </dgm:prSet>
      <dgm:spPr/>
      <dgm:t>
        <a:bodyPr/>
        <a:lstStyle/>
        <a:p>
          <a:endParaRPr lang="es-ES"/>
        </a:p>
      </dgm:t>
    </dgm:pt>
    <dgm:pt modelId="{A6CB59EC-090C-4EE2-A627-BFCCE849FCAB}" type="pres">
      <dgm:prSet presAssocID="{E38116E4-C881-499C-93DB-4B706147CAE6}" presName="sibTrans" presStyleLbl="sibTrans2D1" presStyleIdx="5" presStyleCnt="12"/>
      <dgm:spPr/>
      <dgm:t>
        <a:bodyPr/>
        <a:lstStyle/>
        <a:p>
          <a:endParaRPr lang="es-ES"/>
        </a:p>
      </dgm:t>
    </dgm:pt>
    <dgm:pt modelId="{86162BEE-0EF3-4A6E-B905-16A3773FD679}" type="pres">
      <dgm:prSet presAssocID="{D850A5F7-F66A-4988-B5E0-76840559B376}" presName="child" presStyleLbl="alignAccFollowNode1" presStyleIdx="5" presStyleCnt="12">
        <dgm:presLayoutVars>
          <dgm:chMax val="0"/>
          <dgm:bulletEnabled val="1"/>
        </dgm:presLayoutVars>
      </dgm:prSet>
      <dgm:spPr/>
      <dgm:t>
        <a:bodyPr/>
        <a:lstStyle/>
        <a:p>
          <a:endParaRPr lang="es-ES"/>
        </a:p>
      </dgm:t>
    </dgm:pt>
    <dgm:pt modelId="{696C8C79-9FE7-4137-A496-F6E780E6D38D}" type="pres">
      <dgm:prSet presAssocID="{6FBF2B7C-2AD9-49A3-BBD5-47180A48EB8C}" presName="sibTrans" presStyleLbl="sibTrans2D1" presStyleIdx="6" presStyleCnt="12"/>
      <dgm:spPr/>
      <dgm:t>
        <a:bodyPr/>
        <a:lstStyle/>
        <a:p>
          <a:endParaRPr lang="es-ES"/>
        </a:p>
      </dgm:t>
    </dgm:pt>
    <dgm:pt modelId="{967B61C9-F9B9-4111-A1A3-111B510495DA}" type="pres">
      <dgm:prSet presAssocID="{E6603C91-310E-4248-8A06-B8D0AE2E3C40}" presName="child" presStyleLbl="alignAccFollowNode1" presStyleIdx="6" presStyleCnt="12">
        <dgm:presLayoutVars>
          <dgm:chMax val="0"/>
          <dgm:bulletEnabled val="1"/>
        </dgm:presLayoutVars>
      </dgm:prSet>
      <dgm:spPr/>
      <dgm:t>
        <a:bodyPr/>
        <a:lstStyle/>
        <a:p>
          <a:endParaRPr lang="es-ES"/>
        </a:p>
      </dgm:t>
    </dgm:pt>
    <dgm:pt modelId="{D9709671-C915-49B1-9CB2-36B3E9A0D5CA}" type="pres">
      <dgm:prSet presAssocID="{126BF090-8A48-4154-A695-C3013E1F4822}" presName="hSp" presStyleCnt="0"/>
      <dgm:spPr/>
      <dgm:t>
        <a:bodyPr/>
        <a:lstStyle/>
        <a:p>
          <a:endParaRPr lang="es-ES"/>
        </a:p>
      </dgm:t>
    </dgm:pt>
    <dgm:pt modelId="{5BF4200C-62C7-4E62-8A63-FDA6D94F15C5}" type="pres">
      <dgm:prSet presAssocID="{71E03D40-8730-48BE-BAAE-02ED63756BE7}" presName="vertFlow" presStyleCnt="0"/>
      <dgm:spPr/>
      <dgm:t>
        <a:bodyPr/>
        <a:lstStyle/>
        <a:p>
          <a:endParaRPr lang="es-ES"/>
        </a:p>
      </dgm:t>
    </dgm:pt>
    <dgm:pt modelId="{7415C7F8-E079-4180-9D47-AD3AF52E094E}" type="pres">
      <dgm:prSet presAssocID="{71E03D40-8730-48BE-BAAE-02ED63756BE7}" presName="header" presStyleLbl="node1" presStyleIdx="2" presStyleCnt="3"/>
      <dgm:spPr/>
      <dgm:t>
        <a:bodyPr/>
        <a:lstStyle/>
        <a:p>
          <a:endParaRPr lang="es-ES"/>
        </a:p>
      </dgm:t>
    </dgm:pt>
    <dgm:pt modelId="{93FB2C3D-0F28-4F7A-AA9D-E3FD636777BA}" type="pres">
      <dgm:prSet presAssocID="{0C954D42-7C86-440F-BFD7-BFF1992EFD77}" presName="parTrans" presStyleLbl="sibTrans2D1" presStyleIdx="7" presStyleCnt="12"/>
      <dgm:spPr/>
      <dgm:t>
        <a:bodyPr/>
        <a:lstStyle/>
        <a:p>
          <a:endParaRPr lang="es-ES"/>
        </a:p>
      </dgm:t>
    </dgm:pt>
    <dgm:pt modelId="{36618CD7-28D2-407D-9FA1-E5D63C141E9D}" type="pres">
      <dgm:prSet presAssocID="{B404885E-D33D-43E7-8DEE-821F49A8621A}" presName="child" presStyleLbl="alignAccFollowNode1" presStyleIdx="7" presStyleCnt="12">
        <dgm:presLayoutVars>
          <dgm:chMax val="0"/>
          <dgm:bulletEnabled val="1"/>
        </dgm:presLayoutVars>
      </dgm:prSet>
      <dgm:spPr/>
      <dgm:t>
        <a:bodyPr/>
        <a:lstStyle/>
        <a:p>
          <a:endParaRPr lang="es-ES"/>
        </a:p>
      </dgm:t>
    </dgm:pt>
    <dgm:pt modelId="{3F17379C-69CF-468D-9CB8-E8F4EEF44317}" type="pres">
      <dgm:prSet presAssocID="{982267A4-F15A-4718-9214-9F4D83C07E05}" presName="sibTrans" presStyleLbl="sibTrans2D1" presStyleIdx="8" presStyleCnt="12"/>
      <dgm:spPr/>
      <dgm:t>
        <a:bodyPr/>
        <a:lstStyle/>
        <a:p>
          <a:endParaRPr lang="es-ES"/>
        </a:p>
      </dgm:t>
    </dgm:pt>
    <dgm:pt modelId="{8D8FAE51-E1A0-4AE8-996B-4E3AA015DEBA}" type="pres">
      <dgm:prSet presAssocID="{29363A2F-A929-444D-9EB7-E5D35142754E}" presName="child" presStyleLbl="alignAccFollowNode1" presStyleIdx="8" presStyleCnt="12">
        <dgm:presLayoutVars>
          <dgm:chMax val="0"/>
          <dgm:bulletEnabled val="1"/>
        </dgm:presLayoutVars>
      </dgm:prSet>
      <dgm:spPr/>
      <dgm:t>
        <a:bodyPr/>
        <a:lstStyle/>
        <a:p>
          <a:endParaRPr lang="es-ES"/>
        </a:p>
      </dgm:t>
    </dgm:pt>
    <dgm:pt modelId="{863A9A9E-ECF9-40B0-9E66-718228D8AC5B}" type="pres">
      <dgm:prSet presAssocID="{3903FB8C-7ADD-4798-B0BD-63A9F09C9ACB}" presName="sibTrans" presStyleLbl="sibTrans2D1" presStyleIdx="9" presStyleCnt="12"/>
      <dgm:spPr/>
      <dgm:t>
        <a:bodyPr/>
        <a:lstStyle/>
        <a:p>
          <a:endParaRPr lang="es-ES"/>
        </a:p>
      </dgm:t>
    </dgm:pt>
    <dgm:pt modelId="{5D363DDB-1EC0-464B-A2E9-00F482F7FA20}" type="pres">
      <dgm:prSet presAssocID="{4D79598F-6658-428C-AA21-3D6ACA9CC4B4}" presName="child" presStyleLbl="alignAccFollowNode1" presStyleIdx="9" presStyleCnt="12">
        <dgm:presLayoutVars>
          <dgm:chMax val="0"/>
          <dgm:bulletEnabled val="1"/>
        </dgm:presLayoutVars>
      </dgm:prSet>
      <dgm:spPr/>
      <dgm:t>
        <a:bodyPr/>
        <a:lstStyle/>
        <a:p>
          <a:endParaRPr lang="es-ES"/>
        </a:p>
      </dgm:t>
    </dgm:pt>
    <dgm:pt modelId="{08324F05-B36D-4E81-9DE5-A2502F8BF361}" type="pres">
      <dgm:prSet presAssocID="{65578862-2DC7-46F7-8825-22B671AFE5EE}" presName="sibTrans" presStyleLbl="sibTrans2D1" presStyleIdx="10" presStyleCnt="12"/>
      <dgm:spPr/>
      <dgm:t>
        <a:bodyPr/>
        <a:lstStyle/>
        <a:p>
          <a:endParaRPr lang="es-ES"/>
        </a:p>
      </dgm:t>
    </dgm:pt>
    <dgm:pt modelId="{0AFCCFBE-6EC1-4BE4-A0E9-BC37A8706C5A}" type="pres">
      <dgm:prSet presAssocID="{5165DC28-4AE3-4C47-90F9-B85DB135F1B9}" presName="child" presStyleLbl="alignAccFollowNode1" presStyleIdx="10" presStyleCnt="12">
        <dgm:presLayoutVars>
          <dgm:chMax val="0"/>
          <dgm:bulletEnabled val="1"/>
        </dgm:presLayoutVars>
      </dgm:prSet>
      <dgm:spPr/>
      <dgm:t>
        <a:bodyPr/>
        <a:lstStyle/>
        <a:p>
          <a:endParaRPr lang="es-ES"/>
        </a:p>
      </dgm:t>
    </dgm:pt>
    <dgm:pt modelId="{AF110921-BC1B-4797-A05C-968D7526DC08}" type="pres">
      <dgm:prSet presAssocID="{2DCC027A-23F7-4ED2-92F7-7DEB166B46A0}" presName="sibTrans" presStyleLbl="sibTrans2D1" presStyleIdx="11" presStyleCnt="12"/>
      <dgm:spPr/>
      <dgm:t>
        <a:bodyPr/>
        <a:lstStyle/>
        <a:p>
          <a:endParaRPr lang="es-ES"/>
        </a:p>
      </dgm:t>
    </dgm:pt>
    <dgm:pt modelId="{EB2475B8-86D0-4586-AF3B-B14775141E7E}" type="pres">
      <dgm:prSet presAssocID="{98C2D54F-4610-4D2A-9A78-F583B3D2FFFD}" presName="child" presStyleLbl="alignAccFollowNode1" presStyleIdx="11" presStyleCnt="12">
        <dgm:presLayoutVars>
          <dgm:chMax val="0"/>
          <dgm:bulletEnabled val="1"/>
        </dgm:presLayoutVars>
      </dgm:prSet>
      <dgm:spPr/>
      <dgm:t>
        <a:bodyPr/>
        <a:lstStyle/>
        <a:p>
          <a:endParaRPr lang="es-ES"/>
        </a:p>
      </dgm:t>
    </dgm:pt>
  </dgm:ptLst>
  <dgm:cxnLst>
    <dgm:cxn modelId="{CB4A9539-9A9E-496C-974E-6DD6379983CE}" srcId="{C4CF1EC7-36E2-4C06-A002-29F1E6904EC6}" destId="{7D84D57C-17A9-4E7D-8D17-523D07D64C19}" srcOrd="2" destOrd="0" parTransId="{41DC28E9-814E-4763-9640-C50EFD991EE2}" sibTransId="{75C81791-4A75-4B18-851E-1201376D107D}"/>
    <dgm:cxn modelId="{245A7809-6BE7-477D-A5D8-C1558853256F}" type="presOf" srcId="{BD27BB06-D81E-45C2-AF7F-42EC7A818AA6}" destId="{E9C00906-2932-49B7-8300-79D8D4C6F372}" srcOrd="0" destOrd="0" presId="urn:microsoft.com/office/officeart/2005/8/layout/lProcess1"/>
    <dgm:cxn modelId="{027717F5-021B-45FF-A14E-F293ADDBD66B}" srcId="{C4CF1EC7-36E2-4C06-A002-29F1E6904EC6}" destId="{FE6CB8F8-EBD4-4BD7-BD2E-B3DA98018C66}" srcOrd="1" destOrd="0" parTransId="{2AFBFECA-E09E-4AE5-B81E-9F9F0C8F816F}" sibTransId="{210624BD-9E87-46B2-A35B-E271C6274F7F}"/>
    <dgm:cxn modelId="{A449D58F-6608-439B-BBD0-EA84A6BB7522}" type="presOf" srcId="{29363A2F-A929-444D-9EB7-E5D35142754E}" destId="{8D8FAE51-E1A0-4AE8-996B-4E3AA015DEBA}" srcOrd="0" destOrd="0" presId="urn:microsoft.com/office/officeart/2005/8/layout/lProcess1"/>
    <dgm:cxn modelId="{2A87CBDE-2BF0-4EAC-B941-674DD17D04FB}" type="presOf" srcId="{2DCC027A-23F7-4ED2-92F7-7DEB166B46A0}" destId="{AF110921-BC1B-4797-A05C-968D7526DC08}" srcOrd="0" destOrd="0" presId="urn:microsoft.com/office/officeart/2005/8/layout/lProcess1"/>
    <dgm:cxn modelId="{DB2EB64D-530B-4B1B-A58E-64ED5306CC87}" type="presOf" srcId="{5165DC28-4AE3-4C47-90F9-B85DB135F1B9}" destId="{0AFCCFBE-6EC1-4BE4-A0E9-BC37A8706C5A}" srcOrd="0" destOrd="0" presId="urn:microsoft.com/office/officeart/2005/8/layout/lProcess1"/>
    <dgm:cxn modelId="{C4A3F69C-73B0-4545-A001-84BA844E892A}" type="presOf" srcId="{65578862-2DC7-46F7-8825-22B671AFE5EE}" destId="{08324F05-B36D-4E81-9DE5-A2502F8BF361}" srcOrd="0" destOrd="0" presId="urn:microsoft.com/office/officeart/2005/8/layout/lProcess1"/>
    <dgm:cxn modelId="{BFCD1580-D6C0-4570-9A61-38F72E61F278}" type="presOf" srcId="{75C81791-4A75-4B18-851E-1201376D107D}" destId="{432AB00C-380B-4859-9427-97707FC466FB}" srcOrd="0" destOrd="0" presId="urn:microsoft.com/office/officeart/2005/8/layout/lProcess1"/>
    <dgm:cxn modelId="{40547144-5A63-4E03-8711-84103AABBD77}" srcId="{BDF2A6CB-E4A0-466E-86F2-B57542874DDB}" destId="{C4CF1EC7-36E2-4C06-A002-29F1E6904EC6}" srcOrd="0" destOrd="0" parTransId="{78982C8B-99E9-4C8B-962A-FA10B35FE308}" sibTransId="{B385368E-E0C0-4A2E-BA9B-C1C4106898D2}"/>
    <dgm:cxn modelId="{64D294D8-DE8F-4BB1-8BCA-FCFF32322798}" type="presOf" srcId="{E184740E-A8F4-42CD-82B5-532BF02F84BC}" destId="{34998208-A58D-437C-A710-37EF43781C18}" srcOrd="0" destOrd="0" presId="urn:microsoft.com/office/officeart/2005/8/layout/lProcess1"/>
    <dgm:cxn modelId="{2B3DB9B3-882C-49BD-8A3E-1E67EDF40E1C}" type="presOf" srcId="{3903FB8C-7ADD-4798-B0BD-63A9F09C9ACB}" destId="{863A9A9E-ECF9-40B0-9E66-718228D8AC5B}" srcOrd="0" destOrd="0" presId="urn:microsoft.com/office/officeart/2005/8/layout/lProcess1"/>
    <dgm:cxn modelId="{3B00E870-C228-4573-859A-CD4BE89EC994}" srcId="{71E03D40-8730-48BE-BAAE-02ED63756BE7}" destId="{29363A2F-A929-444D-9EB7-E5D35142754E}" srcOrd="1" destOrd="0" parTransId="{E3E63D97-2D64-4616-8FA5-CA211129DC7D}" sibTransId="{3903FB8C-7ADD-4798-B0BD-63A9F09C9ACB}"/>
    <dgm:cxn modelId="{73FE5DA3-2414-47E2-8443-6DF321A47E62}" srcId="{71E03D40-8730-48BE-BAAE-02ED63756BE7}" destId="{98C2D54F-4610-4D2A-9A78-F583B3D2FFFD}" srcOrd="4" destOrd="0" parTransId="{E6FD2F41-FAB2-42D5-8440-61A0023F28D0}" sibTransId="{AFAAA678-AD09-4509-B5AC-103DB71355AF}"/>
    <dgm:cxn modelId="{F4427253-C626-44D0-B6DC-0DB7DBC1F905}" type="presOf" srcId="{126BF090-8A48-4154-A695-C3013E1F4822}" destId="{DA304E86-C60A-4C60-A2F1-8C28500BC241}" srcOrd="0" destOrd="0" presId="urn:microsoft.com/office/officeart/2005/8/layout/lProcess1"/>
    <dgm:cxn modelId="{E288E488-9D6F-463D-9D1F-B6FE3C1D6938}" type="presOf" srcId="{98C2D54F-4610-4D2A-9A78-F583B3D2FFFD}" destId="{EB2475B8-86D0-4586-AF3B-B14775141E7E}" srcOrd="0" destOrd="0" presId="urn:microsoft.com/office/officeart/2005/8/layout/lProcess1"/>
    <dgm:cxn modelId="{C5E6D38A-87ED-440C-86A3-79A5CF478C51}" type="presOf" srcId="{6FBF2B7C-2AD9-49A3-BBD5-47180A48EB8C}" destId="{696C8C79-9FE7-4137-A496-F6E780E6D38D}" srcOrd="0" destOrd="0" presId="urn:microsoft.com/office/officeart/2005/8/layout/lProcess1"/>
    <dgm:cxn modelId="{094B26CB-C12D-4EB2-8B29-5E86FF8B796C}" srcId="{BDF2A6CB-E4A0-466E-86F2-B57542874DDB}" destId="{126BF090-8A48-4154-A695-C3013E1F4822}" srcOrd="1" destOrd="0" parTransId="{E12C2EAA-AF20-4EA1-AB33-9A5D02269B3E}" sibTransId="{F1591785-658B-4109-A09E-C4F21ED9C127}"/>
    <dgm:cxn modelId="{D7082BF0-5B3D-4283-BA77-AEB794C1E96D}" type="presOf" srcId="{C4CF1EC7-36E2-4C06-A002-29F1E6904EC6}" destId="{8CCBF217-CC5C-46AD-8F04-9341C886F941}" srcOrd="0" destOrd="0" presId="urn:microsoft.com/office/officeart/2005/8/layout/lProcess1"/>
    <dgm:cxn modelId="{D3ED2691-E28D-4A3C-8ADE-BDBD9472C86B}" type="presOf" srcId="{FE6CB8F8-EBD4-4BD7-BD2E-B3DA98018C66}" destId="{C5CC7E6F-473E-461A-80E0-300E244A0CFA}" srcOrd="0" destOrd="0" presId="urn:microsoft.com/office/officeart/2005/8/layout/lProcess1"/>
    <dgm:cxn modelId="{8FA83402-F6B4-496F-A253-6A891DBF7F62}" type="presOf" srcId="{4D79598F-6658-428C-AA21-3D6ACA9CC4B4}" destId="{5D363DDB-1EC0-464B-A2E9-00F482F7FA20}" srcOrd="0" destOrd="0" presId="urn:microsoft.com/office/officeart/2005/8/layout/lProcess1"/>
    <dgm:cxn modelId="{22C2C2D4-5ED2-4487-AF16-5E3A2B898F5B}" type="presOf" srcId="{982267A4-F15A-4718-9214-9F4D83C07E05}" destId="{3F17379C-69CF-468D-9CB8-E8F4EEF44317}" srcOrd="0" destOrd="0" presId="urn:microsoft.com/office/officeart/2005/8/layout/lProcess1"/>
    <dgm:cxn modelId="{D4C55EDA-FEFA-4164-BD4D-E064096C2D92}" type="presOf" srcId="{BDF2A6CB-E4A0-466E-86F2-B57542874DDB}" destId="{6C634977-62D8-4DF0-8990-D74856B0EF1B}" srcOrd="0" destOrd="0" presId="urn:microsoft.com/office/officeart/2005/8/layout/lProcess1"/>
    <dgm:cxn modelId="{7D018112-D232-4016-918C-8D250306C2FF}" type="presOf" srcId="{7D84D57C-17A9-4E7D-8D17-523D07D64C19}" destId="{04BA403E-8CD6-4BB4-9A66-92703F26C964}" srcOrd="0" destOrd="0" presId="urn:microsoft.com/office/officeart/2005/8/layout/lProcess1"/>
    <dgm:cxn modelId="{4EC19259-ED30-41CE-B30E-34CA11E934BE}" type="presOf" srcId="{A98D86DE-DA39-4448-8B4F-44FCE6461CA7}" destId="{70D136F1-200A-4B41-9FFE-B7AB958A77AD}" srcOrd="0" destOrd="0" presId="urn:microsoft.com/office/officeart/2005/8/layout/lProcess1"/>
    <dgm:cxn modelId="{C13826FB-AEB8-40CC-958A-861AD0E3B92F}" type="presOf" srcId="{210624BD-9E87-46B2-A35B-E271C6274F7F}" destId="{9D54DAED-0F82-4780-BFED-1329E7C8AFD1}" srcOrd="0" destOrd="0" presId="urn:microsoft.com/office/officeart/2005/8/layout/lProcess1"/>
    <dgm:cxn modelId="{0D298109-8910-44E8-B5E0-97FFB994EE5C}" srcId="{126BF090-8A48-4154-A695-C3013E1F4822}" destId="{D850A5F7-F66A-4988-B5E0-76840559B376}" srcOrd="1" destOrd="0" parTransId="{74D1F040-C561-4AE2-B522-C0755630AE45}" sibTransId="{6FBF2B7C-2AD9-49A3-BBD5-47180A48EB8C}"/>
    <dgm:cxn modelId="{15672723-502D-4196-B0DE-756DE41707A5}" type="presOf" srcId="{01DC95CD-39A9-41A7-B90D-C07949DE6A9A}" destId="{183AAA97-0269-4D97-A395-7E7DC2B4A440}" srcOrd="0" destOrd="0" presId="urn:microsoft.com/office/officeart/2005/8/layout/lProcess1"/>
    <dgm:cxn modelId="{54E99A45-1CC2-48A6-8B9A-EDE14B2D64FC}" type="presOf" srcId="{E6603C91-310E-4248-8A06-B8D0AE2E3C40}" destId="{967B61C9-F9B9-4111-A1A3-111B510495DA}" srcOrd="0" destOrd="0" presId="urn:microsoft.com/office/officeart/2005/8/layout/lProcess1"/>
    <dgm:cxn modelId="{5264DCA3-E004-41B9-A602-D576B4EAA466}" type="presOf" srcId="{D850A5F7-F66A-4988-B5E0-76840559B376}" destId="{86162BEE-0EF3-4A6E-B905-16A3773FD679}" srcOrd="0" destOrd="0" presId="urn:microsoft.com/office/officeart/2005/8/layout/lProcess1"/>
    <dgm:cxn modelId="{5B1322D7-6AF7-4375-88C1-AEAE26EF87E9}" type="presOf" srcId="{0C954D42-7C86-440F-BFD7-BFF1992EFD77}" destId="{93FB2C3D-0F28-4F7A-AA9D-E3FD636777BA}" srcOrd="0" destOrd="0" presId="urn:microsoft.com/office/officeart/2005/8/layout/lProcess1"/>
    <dgm:cxn modelId="{8ACF8227-2B82-435F-82D6-C5A101579896}" type="presOf" srcId="{B404885E-D33D-43E7-8DEE-821F49A8621A}" destId="{36618CD7-28D2-407D-9FA1-E5D63C141E9D}" srcOrd="0" destOrd="0" presId="urn:microsoft.com/office/officeart/2005/8/layout/lProcess1"/>
    <dgm:cxn modelId="{87BC56AF-5F21-45DD-9460-FE737FB359EA}" srcId="{C4CF1EC7-36E2-4C06-A002-29F1E6904EC6}" destId="{A98D86DE-DA39-4448-8B4F-44FCE6461CA7}" srcOrd="3" destOrd="0" parTransId="{37B3E2A3-1412-40A9-BF5C-80BF7E98F964}" sibTransId="{91C5B72A-CB02-4934-8BCD-0656BC1D2B12}"/>
    <dgm:cxn modelId="{B822474A-C888-4C6F-A3E3-37B8BE023D5A}" srcId="{71E03D40-8730-48BE-BAAE-02ED63756BE7}" destId="{5165DC28-4AE3-4C47-90F9-B85DB135F1B9}" srcOrd="3" destOrd="0" parTransId="{7B261955-C5EE-4D61-852D-4E20B2C8B07E}" sibTransId="{2DCC027A-23F7-4ED2-92F7-7DEB166B46A0}"/>
    <dgm:cxn modelId="{EC875BE4-21D6-4BD3-8A9E-EA7D229DB012}" srcId="{C4CF1EC7-36E2-4C06-A002-29F1E6904EC6}" destId="{2289582D-F857-4021-B3F3-6DF27DBF76EA}" srcOrd="0" destOrd="0" parTransId="{01DC95CD-39A9-41A7-B90D-C07949DE6A9A}" sibTransId="{E184740E-A8F4-42CD-82B5-532BF02F84BC}"/>
    <dgm:cxn modelId="{72594552-B53A-4CA2-A0F5-7B45083572E9}" type="presOf" srcId="{2289582D-F857-4021-B3F3-6DF27DBF76EA}" destId="{131ECA23-9589-403C-9F5A-06881CDFB059}" srcOrd="0" destOrd="0" presId="urn:microsoft.com/office/officeart/2005/8/layout/lProcess1"/>
    <dgm:cxn modelId="{D1076F2A-9552-41CE-A748-390C0A0B36A7}" srcId="{126BF090-8A48-4154-A695-C3013E1F4822}" destId="{E6603C91-310E-4248-8A06-B8D0AE2E3C40}" srcOrd="2" destOrd="0" parTransId="{6B1AE4BA-8F45-436B-A470-F41902548418}" sibTransId="{893E4BA7-C1D1-40B7-9701-1E392DCA1F0F}"/>
    <dgm:cxn modelId="{3AB7AF7D-BB17-415E-B62C-0BE34742AA27}" srcId="{126BF090-8A48-4154-A695-C3013E1F4822}" destId="{BD27BB06-D81E-45C2-AF7F-42EC7A818AA6}" srcOrd="0" destOrd="0" parTransId="{09E0A89A-0E12-47F8-BBA7-F1EAFDC8F58B}" sibTransId="{E38116E4-C881-499C-93DB-4B706147CAE6}"/>
    <dgm:cxn modelId="{F8C9699C-8012-4203-AF59-ACBED89C0A12}" srcId="{BDF2A6CB-E4A0-466E-86F2-B57542874DDB}" destId="{71E03D40-8730-48BE-BAAE-02ED63756BE7}" srcOrd="2" destOrd="0" parTransId="{59249FA6-51EF-4837-8D78-204FC78E6487}" sibTransId="{E373B14B-2C9F-482A-972C-2EFBB2AFA059}"/>
    <dgm:cxn modelId="{12EE4C07-01A3-41BA-A4D6-FCA97FA37288}" type="presOf" srcId="{71E03D40-8730-48BE-BAAE-02ED63756BE7}" destId="{7415C7F8-E079-4180-9D47-AD3AF52E094E}" srcOrd="0" destOrd="0" presId="urn:microsoft.com/office/officeart/2005/8/layout/lProcess1"/>
    <dgm:cxn modelId="{14600F64-B57F-4CFB-8BE6-72D503400DA8}" srcId="{71E03D40-8730-48BE-BAAE-02ED63756BE7}" destId="{4D79598F-6658-428C-AA21-3D6ACA9CC4B4}" srcOrd="2" destOrd="0" parTransId="{5685242F-4DDD-4A48-B482-9CDC6A1C0ED4}" sibTransId="{65578862-2DC7-46F7-8825-22B671AFE5EE}"/>
    <dgm:cxn modelId="{6B559604-52E5-41BC-86FC-E21F939BC68A}" type="presOf" srcId="{E38116E4-C881-499C-93DB-4B706147CAE6}" destId="{A6CB59EC-090C-4EE2-A627-BFCCE849FCAB}" srcOrd="0" destOrd="0" presId="urn:microsoft.com/office/officeart/2005/8/layout/lProcess1"/>
    <dgm:cxn modelId="{06C7BF89-1564-4FFE-B2C9-0179C263C887}" srcId="{71E03D40-8730-48BE-BAAE-02ED63756BE7}" destId="{B404885E-D33D-43E7-8DEE-821F49A8621A}" srcOrd="0" destOrd="0" parTransId="{0C954D42-7C86-440F-BFD7-BFF1992EFD77}" sibTransId="{982267A4-F15A-4718-9214-9F4D83C07E05}"/>
    <dgm:cxn modelId="{DF7BAC1C-5FA4-494E-87C9-773DAECD643D}" type="presOf" srcId="{09E0A89A-0E12-47F8-BBA7-F1EAFDC8F58B}" destId="{605AA14A-C8D4-495B-AF31-5B30628DE2D7}" srcOrd="0" destOrd="0" presId="urn:microsoft.com/office/officeart/2005/8/layout/lProcess1"/>
    <dgm:cxn modelId="{E176E66F-C135-44E0-A763-B3E0428211DD}" type="presParOf" srcId="{6C634977-62D8-4DF0-8990-D74856B0EF1B}" destId="{EE5727F7-D7D3-4176-9EF3-3662AEA71B1C}" srcOrd="0" destOrd="0" presId="urn:microsoft.com/office/officeart/2005/8/layout/lProcess1"/>
    <dgm:cxn modelId="{A98A7199-78E5-48F1-B279-B23229BEE9C3}" type="presParOf" srcId="{EE5727F7-D7D3-4176-9EF3-3662AEA71B1C}" destId="{8CCBF217-CC5C-46AD-8F04-9341C886F941}" srcOrd="0" destOrd="0" presId="urn:microsoft.com/office/officeart/2005/8/layout/lProcess1"/>
    <dgm:cxn modelId="{5EA52721-27F6-422A-ACE6-1A86567A07D2}" type="presParOf" srcId="{EE5727F7-D7D3-4176-9EF3-3662AEA71B1C}" destId="{183AAA97-0269-4D97-A395-7E7DC2B4A440}" srcOrd="1" destOrd="0" presId="urn:microsoft.com/office/officeart/2005/8/layout/lProcess1"/>
    <dgm:cxn modelId="{693A1114-52D2-4518-9C36-FD8522F17FB4}" type="presParOf" srcId="{EE5727F7-D7D3-4176-9EF3-3662AEA71B1C}" destId="{131ECA23-9589-403C-9F5A-06881CDFB059}" srcOrd="2" destOrd="0" presId="urn:microsoft.com/office/officeart/2005/8/layout/lProcess1"/>
    <dgm:cxn modelId="{2992FE09-7EB3-4659-A822-03EC8DCF7786}" type="presParOf" srcId="{EE5727F7-D7D3-4176-9EF3-3662AEA71B1C}" destId="{34998208-A58D-437C-A710-37EF43781C18}" srcOrd="3" destOrd="0" presId="urn:microsoft.com/office/officeart/2005/8/layout/lProcess1"/>
    <dgm:cxn modelId="{9976D0DA-B433-41B7-A4AB-9957D18CBDBD}" type="presParOf" srcId="{EE5727F7-D7D3-4176-9EF3-3662AEA71B1C}" destId="{C5CC7E6F-473E-461A-80E0-300E244A0CFA}" srcOrd="4" destOrd="0" presId="urn:microsoft.com/office/officeart/2005/8/layout/lProcess1"/>
    <dgm:cxn modelId="{5CEE416E-040F-445F-AFCD-654EEB81DAE4}" type="presParOf" srcId="{EE5727F7-D7D3-4176-9EF3-3662AEA71B1C}" destId="{9D54DAED-0F82-4780-BFED-1329E7C8AFD1}" srcOrd="5" destOrd="0" presId="urn:microsoft.com/office/officeart/2005/8/layout/lProcess1"/>
    <dgm:cxn modelId="{56C2EE06-77AA-4928-8E18-0B6CE556F4FB}" type="presParOf" srcId="{EE5727F7-D7D3-4176-9EF3-3662AEA71B1C}" destId="{04BA403E-8CD6-4BB4-9A66-92703F26C964}" srcOrd="6" destOrd="0" presId="urn:microsoft.com/office/officeart/2005/8/layout/lProcess1"/>
    <dgm:cxn modelId="{0E4F0D30-669B-4363-B0B3-299D8BAE3765}" type="presParOf" srcId="{EE5727F7-D7D3-4176-9EF3-3662AEA71B1C}" destId="{432AB00C-380B-4859-9427-97707FC466FB}" srcOrd="7" destOrd="0" presId="urn:microsoft.com/office/officeart/2005/8/layout/lProcess1"/>
    <dgm:cxn modelId="{5C5388E3-E20C-4E66-AE6C-56955698D77D}" type="presParOf" srcId="{EE5727F7-D7D3-4176-9EF3-3662AEA71B1C}" destId="{70D136F1-200A-4B41-9FFE-B7AB958A77AD}" srcOrd="8" destOrd="0" presId="urn:microsoft.com/office/officeart/2005/8/layout/lProcess1"/>
    <dgm:cxn modelId="{83C7AA3D-7187-4746-BE67-647E51CCCB10}" type="presParOf" srcId="{6C634977-62D8-4DF0-8990-D74856B0EF1B}" destId="{1757E6F0-2305-4BA0-8224-59F0666BA549}" srcOrd="1" destOrd="0" presId="urn:microsoft.com/office/officeart/2005/8/layout/lProcess1"/>
    <dgm:cxn modelId="{DDA8FA09-AECA-4589-9F12-E009316273E6}" type="presParOf" srcId="{6C634977-62D8-4DF0-8990-D74856B0EF1B}" destId="{7628CDCA-4F5B-4FAB-9BD1-03D96E006FAA}" srcOrd="2" destOrd="0" presId="urn:microsoft.com/office/officeart/2005/8/layout/lProcess1"/>
    <dgm:cxn modelId="{7E0DE50A-A5B3-44A6-80CB-6DA37A1D841F}" type="presParOf" srcId="{7628CDCA-4F5B-4FAB-9BD1-03D96E006FAA}" destId="{DA304E86-C60A-4C60-A2F1-8C28500BC241}" srcOrd="0" destOrd="0" presId="urn:microsoft.com/office/officeart/2005/8/layout/lProcess1"/>
    <dgm:cxn modelId="{B0C459DE-76E7-498A-8EA5-DA5CC105012E}" type="presParOf" srcId="{7628CDCA-4F5B-4FAB-9BD1-03D96E006FAA}" destId="{605AA14A-C8D4-495B-AF31-5B30628DE2D7}" srcOrd="1" destOrd="0" presId="urn:microsoft.com/office/officeart/2005/8/layout/lProcess1"/>
    <dgm:cxn modelId="{47FDC94D-72C0-4FC2-B562-E3632751BDD2}" type="presParOf" srcId="{7628CDCA-4F5B-4FAB-9BD1-03D96E006FAA}" destId="{E9C00906-2932-49B7-8300-79D8D4C6F372}" srcOrd="2" destOrd="0" presId="urn:microsoft.com/office/officeart/2005/8/layout/lProcess1"/>
    <dgm:cxn modelId="{A01D756F-F78E-4600-A9AB-E7879E6419A5}" type="presParOf" srcId="{7628CDCA-4F5B-4FAB-9BD1-03D96E006FAA}" destId="{A6CB59EC-090C-4EE2-A627-BFCCE849FCAB}" srcOrd="3" destOrd="0" presId="urn:microsoft.com/office/officeart/2005/8/layout/lProcess1"/>
    <dgm:cxn modelId="{6A16117A-CB1D-45F2-ABE0-D80C59243634}" type="presParOf" srcId="{7628CDCA-4F5B-4FAB-9BD1-03D96E006FAA}" destId="{86162BEE-0EF3-4A6E-B905-16A3773FD679}" srcOrd="4" destOrd="0" presId="urn:microsoft.com/office/officeart/2005/8/layout/lProcess1"/>
    <dgm:cxn modelId="{54C5442C-6735-4DC9-89B2-326FACD8D12A}" type="presParOf" srcId="{7628CDCA-4F5B-4FAB-9BD1-03D96E006FAA}" destId="{696C8C79-9FE7-4137-A496-F6E780E6D38D}" srcOrd="5" destOrd="0" presId="urn:microsoft.com/office/officeart/2005/8/layout/lProcess1"/>
    <dgm:cxn modelId="{10DF9E85-FC88-484A-86D5-BC5738DA6FA4}" type="presParOf" srcId="{7628CDCA-4F5B-4FAB-9BD1-03D96E006FAA}" destId="{967B61C9-F9B9-4111-A1A3-111B510495DA}" srcOrd="6" destOrd="0" presId="urn:microsoft.com/office/officeart/2005/8/layout/lProcess1"/>
    <dgm:cxn modelId="{1B25BA8A-DD3A-4133-A099-BF469D3703FB}" type="presParOf" srcId="{6C634977-62D8-4DF0-8990-D74856B0EF1B}" destId="{D9709671-C915-49B1-9CB2-36B3E9A0D5CA}" srcOrd="3" destOrd="0" presId="urn:microsoft.com/office/officeart/2005/8/layout/lProcess1"/>
    <dgm:cxn modelId="{F902E89F-616B-4BA6-877A-A9932BBC61A5}" type="presParOf" srcId="{6C634977-62D8-4DF0-8990-D74856B0EF1B}" destId="{5BF4200C-62C7-4E62-8A63-FDA6D94F15C5}" srcOrd="4" destOrd="0" presId="urn:microsoft.com/office/officeart/2005/8/layout/lProcess1"/>
    <dgm:cxn modelId="{D059BDE4-18C8-4F8E-A7D9-5A3DCC2EB8F9}" type="presParOf" srcId="{5BF4200C-62C7-4E62-8A63-FDA6D94F15C5}" destId="{7415C7F8-E079-4180-9D47-AD3AF52E094E}" srcOrd="0" destOrd="0" presId="urn:microsoft.com/office/officeart/2005/8/layout/lProcess1"/>
    <dgm:cxn modelId="{02FD6BD0-6D4F-4283-A24C-03FDECD030CE}" type="presParOf" srcId="{5BF4200C-62C7-4E62-8A63-FDA6D94F15C5}" destId="{93FB2C3D-0F28-4F7A-AA9D-E3FD636777BA}" srcOrd="1" destOrd="0" presId="urn:microsoft.com/office/officeart/2005/8/layout/lProcess1"/>
    <dgm:cxn modelId="{920261FF-2FCD-4B06-92FB-61D4C8245E4B}" type="presParOf" srcId="{5BF4200C-62C7-4E62-8A63-FDA6D94F15C5}" destId="{36618CD7-28D2-407D-9FA1-E5D63C141E9D}" srcOrd="2" destOrd="0" presId="urn:microsoft.com/office/officeart/2005/8/layout/lProcess1"/>
    <dgm:cxn modelId="{7C69EC40-0017-4BC3-B409-B70042345B7B}" type="presParOf" srcId="{5BF4200C-62C7-4E62-8A63-FDA6D94F15C5}" destId="{3F17379C-69CF-468D-9CB8-E8F4EEF44317}" srcOrd="3" destOrd="0" presId="urn:microsoft.com/office/officeart/2005/8/layout/lProcess1"/>
    <dgm:cxn modelId="{43298999-0F11-4BFE-966E-8CEBCBB359EB}" type="presParOf" srcId="{5BF4200C-62C7-4E62-8A63-FDA6D94F15C5}" destId="{8D8FAE51-E1A0-4AE8-996B-4E3AA015DEBA}" srcOrd="4" destOrd="0" presId="urn:microsoft.com/office/officeart/2005/8/layout/lProcess1"/>
    <dgm:cxn modelId="{B12882D5-267D-495A-AC29-FCEB7A546678}" type="presParOf" srcId="{5BF4200C-62C7-4E62-8A63-FDA6D94F15C5}" destId="{863A9A9E-ECF9-40B0-9E66-718228D8AC5B}" srcOrd="5" destOrd="0" presId="urn:microsoft.com/office/officeart/2005/8/layout/lProcess1"/>
    <dgm:cxn modelId="{6071DFC1-D717-4F64-BBCA-FA017E3EC2E0}" type="presParOf" srcId="{5BF4200C-62C7-4E62-8A63-FDA6D94F15C5}" destId="{5D363DDB-1EC0-464B-A2E9-00F482F7FA20}" srcOrd="6" destOrd="0" presId="urn:microsoft.com/office/officeart/2005/8/layout/lProcess1"/>
    <dgm:cxn modelId="{E40DACDE-1096-46FC-920A-1415202C1A5D}" type="presParOf" srcId="{5BF4200C-62C7-4E62-8A63-FDA6D94F15C5}" destId="{08324F05-B36D-4E81-9DE5-A2502F8BF361}" srcOrd="7" destOrd="0" presId="urn:microsoft.com/office/officeart/2005/8/layout/lProcess1"/>
    <dgm:cxn modelId="{30ED82D9-FB6B-4B7F-B1E9-8DB6880CE3D0}" type="presParOf" srcId="{5BF4200C-62C7-4E62-8A63-FDA6D94F15C5}" destId="{0AFCCFBE-6EC1-4BE4-A0E9-BC37A8706C5A}" srcOrd="8" destOrd="0" presId="urn:microsoft.com/office/officeart/2005/8/layout/lProcess1"/>
    <dgm:cxn modelId="{6D3CCACC-DBA6-4EC4-8F70-CC8259487A7E}" type="presParOf" srcId="{5BF4200C-62C7-4E62-8A63-FDA6D94F15C5}" destId="{AF110921-BC1B-4797-A05C-968D7526DC08}" srcOrd="9" destOrd="0" presId="urn:microsoft.com/office/officeart/2005/8/layout/lProcess1"/>
    <dgm:cxn modelId="{A099C5F4-8794-4888-A280-78E8B961B763}" type="presParOf" srcId="{5BF4200C-62C7-4E62-8A63-FDA6D94F15C5}" destId="{EB2475B8-86D0-4586-AF3B-B14775141E7E}" srcOrd="10" destOrd="0" presId="urn:microsoft.com/office/officeart/2005/8/layout/lProcess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CBF217-CC5C-46AD-8F04-9341C886F941}">
      <dsp:nvSpPr>
        <dsp:cNvPr id="0" name=""/>
        <dsp:cNvSpPr/>
      </dsp:nvSpPr>
      <dsp:spPr>
        <a:xfrm>
          <a:off x="3661" y="292203"/>
          <a:ext cx="3361753" cy="840438"/>
        </a:xfrm>
        <a:prstGeom prst="roundRect">
          <a:avLst>
            <a:gd name="adj" fmla="val 1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Vejez, Discapacidad y Sobrevivencia (SVDS)</a:t>
          </a:r>
        </a:p>
      </dsp:txBody>
      <dsp:txXfrm>
        <a:off x="28277" y="316819"/>
        <a:ext cx="3312521" cy="791206"/>
      </dsp:txXfrm>
    </dsp:sp>
    <dsp:sp modelId="{183AAA97-0269-4D97-A395-7E7DC2B4A440}">
      <dsp:nvSpPr>
        <dsp:cNvPr id="0" name=""/>
        <dsp:cNvSpPr/>
      </dsp:nvSpPr>
      <dsp:spPr>
        <a:xfrm rot="5400000">
          <a:off x="1610999" y="1206180"/>
          <a:ext cx="147076" cy="147076"/>
        </a:xfrm>
        <a:prstGeom prst="rightArrow">
          <a:avLst>
            <a:gd name="adj1" fmla="val 66700"/>
            <a:gd name="adj2" fmla="val 50000"/>
          </a:avLst>
        </a:prstGeom>
        <a:gradFill rotWithShape="0">
          <a:gsLst>
            <a:gs pos="0">
              <a:schemeClr val="accent2">
                <a:hueOff val="0"/>
                <a:satOff val="0"/>
                <a:lumOff val="0"/>
                <a:alphaOff val="0"/>
                <a:shade val="51000"/>
                <a:satMod val="130000"/>
              </a:schemeClr>
            </a:gs>
            <a:gs pos="80000">
              <a:schemeClr val="accent2">
                <a:hueOff val="0"/>
                <a:satOff val="0"/>
                <a:lumOff val="0"/>
                <a:alphaOff val="0"/>
                <a:shade val="93000"/>
                <a:satMod val="130000"/>
              </a:schemeClr>
            </a:gs>
            <a:gs pos="100000">
              <a:schemeClr val="accent2">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31ECA23-9589-403C-9F5A-06881CDFB059}">
      <dsp:nvSpPr>
        <dsp:cNvPr id="0" name=""/>
        <dsp:cNvSpPr/>
      </dsp:nvSpPr>
      <dsp:spPr>
        <a:xfrm>
          <a:off x="3661" y="1426795"/>
          <a:ext cx="3361753" cy="840438"/>
        </a:xfrm>
        <a:prstGeom prst="roundRect">
          <a:avLst>
            <a:gd name="adj" fmla="val 10000"/>
          </a:avLst>
        </a:prstGeom>
        <a:solidFill>
          <a:schemeClr val="accent2">
            <a:tint val="40000"/>
            <a:alpha val="90000"/>
            <a:hueOff val="0"/>
            <a:satOff val="0"/>
            <a:lumOff val="0"/>
            <a:alphaOff val="0"/>
          </a:schemeClr>
        </a:solidFill>
        <a:ln w="9525" cap="flat" cmpd="sng" algn="ctr">
          <a:solidFill>
            <a:schemeClr val="accent2">
              <a:tint val="40000"/>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28277" y="1451411"/>
        <a:ext cx="3312521" cy="791206"/>
      </dsp:txXfrm>
    </dsp:sp>
    <dsp:sp modelId="{34998208-A58D-437C-A710-37EF43781C18}">
      <dsp:nvSpPr>
        <dsp:cNvPr id="0" name=""/>
        <dsp:cNvSpPr/>
      </dsp:nvSpPr>
      <dsp:spPr>
        <a:xfrm rot="5400000">
          <a:off x="1610999" y="2340772"/>
          <a:ext cx="147076" cy="147076"/>
        </a:xfrm>
        <a:prstGeom prst="rightArrow">
          <a:avLst>
            <a:gd name="adj1" fmla="val 66700"/>
            <a:gd name="adj2" fmla="val 50000"/>
          </a:avLst>
        </a:prstGeom>
        <a:gradFill rotWithShape="0">
          <a:gsLst>
            <a:gs pos="0">
              <a:schemeClr val="accent2">
                <a:hueOff val="425593"/>
                <a:satOff val="-531"/>
                <a:lumOff val="125"/>
                <a:alphaOff val="0"/>
                <a:shade val="51000"/>
                <a:satMod val="130000"/>
              </a:schemeClr>
            </a:gs>
            <a:gs pos="80000">
              <a:schemeClr val="accent2">
                <a:hueOff val="425593"/>
                <a:satOff val="-531"/>
                <a:lumOff val="125"/>
                <a:alphaOff val="0"/>
                <a:shade val="93000"/>
                <a:satMod val="130000"/>
              </a:schemeClr>
            </a:gs>
            <a:gs pos="100000">
              <a:schemeClr val="accent2">
                <a:hueOff val="425593"/>
                <a:satOff val="-531"/>
                <a:lumOff val="12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C5CC7E6F-473E-461A-80E0-300E244A0CFA}">
      <dsp:nvSpPr>
        <dsp:cNvPr id="0" name=""/>
        <dsp:cNvSpPr/>
      </dsp:nvSpPr>
      <dsp:spPr>
        <a:xfrm>
          <a:off x="3661" y="2561387"/>
          <a:ext cx="3361753" cy="840438"/>
        </a:xfrm>
        <a:prstGeom prst="roundRect">
          <a:avLst>
            <a:gd name="adj" fmla="val 10000"/>
          </a:avLst>
        </a:prstGeom>
        <a:solidFill>
          <a:schemeClr val="accent2">
            <a:tint val="40000"/>
            <a:alpha val="90000"/>
            <a:hueOff val="456893"/>
            <a:satOff val="-398"/>
            <a:lumOff val="-1"/>
            <a:alphaOff val="0"/>
          </a:schemeClr>
        </a:solidFill>
        <a:ln w="9525" cap="flat" cmpd="sng" algn="ctr">
          <a:solidFill>
            <a:schemeClr val="accent2">
              <a:tint val="40000"/>
              <a:alpha val="90000"/>
              <a:hueOff val="456893"/>
              <a:satOff val="-398"/>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Sobrevivencia</a:t>
          </a:r>
        </a:p>
      </dsp:txBody>
      <dsp:txXfrm>
        <a:off x="28277" y="2586003"/>
        <a:ext cx="3312521" cy="791206"/>
      </dsp:txXfrm>
    </dsp:sp>
    <dsp:sp modelId="{9D54DAED-0F82-4780-BFED-1329E7C8AFD1}">
      <dsp:nvSpPr>
        <dsp:cNvPr id="0" name=""/>
        <dsp:cNvSpPr/>
      </dsp:nvSpPr>
      <dsp:spPr>
        <a:xfrm rot="5400000">
          <a:off x="1610999" y="3475364"/>
          <a:ext cx="147076" cy="147076"/>
        </a:xfrm>
        <a:prstGeom prst="rightArrow">
          <a:avLst>
            <a:gd name="adj1" fmla="val 66700"/>
            <a:gd name="adj2" fmla="val 50000"/>
          </a:avLst>
        </a:prstGeom>
        <a:gradFill rotWithShape="0">
          <a:gsLst>
            <a:gs pos="0">
              <a:schemeClr val="accent2">
                <a:hueOff val="851185"/>
                <a:satOff val="-1062"/>
                <a:lumOff val="250"/>
                <a:alphaOff val="0"/>
                <a:shade val="51000"/>
                <a:satMod val="130000"/>
              </a:schemeClr>
            </a:gs>
            <a:gs pos="80000">
              <a:schemeClr val="accent2">
                <a:hueOff val="851185"/>
                <a:satOff val="-1062"/>
                <a:lumOff val="250"/>
                <a:alphaOff val="0"/>
                <a:shade val="93000"/>
                <a:satMod val="130000"/>
              </a:schemeClr>
            </a:gs>
            <a:gs pos="100000">
              <a:schemeClr val="accent2">
                <a:hueOff val="851185"/>
                <a:satOff val="-1062"/>
                <a:lumOff val="25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BA403E-8CD6-4BB4-9A66-92703F26C964}">
      <dsp:nvSpPr>
        <dsp:cNvPr id="0" name=""/>
        <dsp:cNvSpPr/>
      </dsp:nvSpPr>
      <dsp:spPr>
        <a:xfrm>
          <a:off x="3661" y="3695979"/>
          <a:ext cx="3361753" cy="840438"/>
        </a:xfrm>
        <a:prstGeom prst="roundRect">
          <a:avLst>
            <a:gd name="adj" fmla="val 10000"/>
          </a:avLst>
        </a:prstGeom>
        <a:solidFill>
          <a:schemeClr val="accent2">
            <a:tint val="40000"/>
            <a:alpha val="90000"/>
            <a:hueOff val="913786"/>
            <a:satOff val="-796"/>
            <a:lumOff val="-1"/>
            <a:alphaOff val="0"/>
          </a:schemeClr>
        </a:solidFill>
        <a:ln w="9525" cap="flat" cmpd="sng" algn="ctr">
          <a:solidFill>
            <a:schemeClr val="accent2">
              <a:tint val="40000"/>
              <a:alpha val="90000"/>
              <a:hueOff val="913786"/>
              <a:satOff val="-796"/>
              <a:lumOff val="-1"/>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Vejez</a:t>
          </a:r>
        </a:p>
      </dsp:txBody>
      <dsp:txXfrm>
        <a:off x="28277" y="3720595"/>
        <a:ext cx="3312521" cy="791206"/>
      </dsp:txXfrm>
    </dsp:sp>
    <dsp:sp modelId="{432AB00C-380B-4859-9427-97707FC466FB}">
      <dsp:nvSpPr>
        <dsp:cNvPr id="0" name=""/>
        <dsp:cNvSpPr/>
      </dsp:nvSpPr>
      <dsp:spPr>
        <a:xfrm rot="5400000">
          <a:off x="1610999" y="4609955"/>
          <a:ext cx="147076" cy="147076"/>
        </a:xfrm>
        <a:prstGeom prst="rightArrow">
          <a:avLst>
            <a:gd name="adj1" fmla="val 66700"/>
            <a:gd name="adj2" fmla="val 50000"/>
          </a:avLst>
        </a:prstGeom>
        <a:gradFill rotWithShape="0">
          <a:gsLst>
            <a:gs pos="0">
              <a:schemeClr val="accent2">
                <a:hueOff val="1276778"/>
                <a:satOff val="-1592"/>
                <a:lumOff val="374"/>
                <a:alphaOff val="0"/>
                <a:shade val="51000"/>
                <a:satMod val="130000"/>
              </a:schemeClr>
            </a:gs>
            <a:gs pos="80000">
              <a:schemeClr val="accent2">
                <a:hueOff val="1276778"/>
                <a:satOff val="-1592"/>
                <a:lumOff val="374"/>
                <a:alphaOff val="0"/>
                <a:shade val="93000"/>
                <a:satMod val="130000"/>
              </a:schemeClr>
            </a:gs>
            <a:gs pos="100000">
              <a:schemeClr val="accent2">
                <a:hueOff val="1276778"/>
                <a:satOff val="-1592"/>
                <a:lumOff val="3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70D136F1-200A-4B41-9FFE-B7AB958A77AD}">
      <dsp:nvSpPr>
        <dsp:cNvPr id="0" name=""/>
        <dsp:cNvSpPr/>
      </dsp:nvSpPr>
      <dsp:spPr>
        <a:xfrm>
          <a:off x="3661" y="4830570"/>
          <a:ext cx="3361753" cy="840438"/>
        </a:xfrm>
        <a:prstGeom prst="roundRect">
          <a:avLst>
            <a:gd name="adj" fmla="val 10000"/>
          </a:avLst>
        </a:prstGeom>
        <a:solidFill>
          <a:schemeClr val="accent2">
            <a:tint val="40000"/>
            <a:alpha val="90000"/>
            <a:hueOff val="1370678"/>
            <a:satOff val="-1194"/>
            <a:lumOff val="-2"/>
            <a:alphaOff val="0"/>
          </a:schemeClr>
        </a:solidFill>
        <a:ln w="9525" cap="flat" cmpd="sng" algn="ctr">
          <a:solidFill>
            <a:schemeClr val="accent2">
              <a:tint val="40000"/>
              <a:alpha val="90000"/>
              <a:hueOff val="1370678"/>
              <a:satOff val="-1194"/>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Cesantia_Edad Avanzada</a:t>
          </a:r>
        </a:p>
      </dsp:txBody>
      <dsp:txXfrm>
        <a:off x="28277" y="4855186"/>
        <a:ext cx="3312521" cy="791206"/>
      </dsp:txXfrm>
    </dsp:sp>
    <dsp:sp modelId="{DA304E86-C60A-4C60-A2F1-8C28500BC241}">
      <dsp:nvSpPr>
        <dsp:cNvPr id="0" name=""/>
        <dsp:cNvSpPr/>
      </dsp:nvSpPr>
      <dsp:spPr>
        <a:xfrm>
          <a:off x="3836059" y="292203"/>
          <a:ext cx="3361753" cy="840438"/>
        </a:xfrm>
        <a:prstGeom prst="roundRect">
          <a:avLst>
            <a:gd name="adj" fmla="val 10000"/>
          </a:avLst>
        </a:prstGeom>
        <a:gradFill rotWithShape="0">
          <a:gsLst>
            <a:gs pos="0">
              <a:schemeClr val="accent2">
                <a:hueOff val="2340759"/>
                <a:satOff val="-2919"/>
                <a:lumOff val="686"/>
                <a:alphaOff val="0"/>
                <a:shade val="51000"/>
                <a:satMod val="130000"/>
              </a:schemeClr>
            </a:gs>
            <a:gs pos="80000">
              <a:schemeClr val="accent2">
                <a:hueOff val="2340759"/>
                <a:satOff val="-2919"/>
                <a:lumOff val="686"/>
                <a:alphaOff val="0"/>
                <a:shade val="93000"/>
                <a:satMod val="130000"/>
              </a:schemeClr>
            </a:gs>
            <a:gs pos="100000">
              <a:schemeClr val="accent2">
                <a:hueOff val="2340759"/>
                <a:satOff val="-2919"/>
                <a:lumOff val="68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Familiar de Salud (SFS</a:t>
          </a:r>
          <a:r>
            <a:rPr lang="es-ES" sz="2000" kern="1200"/>
            <a:t>)</a:t>
          </a:r>
        </a:p>
      </dsp:txBody>
      <dsp:txXfrm>
        <a:off x="3860675" y="316819"/>
        <a:ext cx="3312521" cy="791206"/>
      </dsp:txXfrm>
    </dsp:sp>
    <dsp:sp modelId="{605AA14A-C8D4-495B-AF31-5B30628DE2D7}">
      <dsp:nvSpPr>
        <dsp:cNvPr id="0" name=""/>
        <dsp:cNvSpPr/>
      </dsp:nvSpPr>
      <dsp:spPr>
        <a:xfrm rot="5400000">
          <a:off x="5443398" y="1206180"/>
          <a:ext cx="147076" cy="147076"/>
        </a:xfrm>
        <a:prstGeom prst="rightArrow">
          <a:avLst>
            <a:gd name="adj1" fmla="val 66700"/>
            <a:gd name="adj2" fmla="val 50000"/>
          </a:avLst>
        </a:prstGeom>
        <a:gradFill rotWithShape="0">
          <a:gsLst>
            <a:gs pos="0">
              <a:schemeClr val="accent2">
                <a:hueOff val="1702371"/>
                <a:satOff val="-2123"/>
                <a:lumOff val="499"/>
                <a:alphaOff val="0"/>
                <a:shade val="51000"/>
                <a:satMod val="130000"/>
              </a:schemeClr>
            </a:gs>
            <a:gs pos="80000">
              <a:schemeClr val="accent2">
                <a:hueOff val="1702371"/>
                <a:satOff val="-2123"/>
                <a:lumOff val="499"/>
                <a:alphaOff val="0"/>
                <a:shade val="93000"/>
                <a:satMod val="130000"/>
              </a:schemeClr>
            </a:gs>
            <a:gs pos="100000">
              <a:schemeClr val="accent2">
                <a:hueOff val="1702371"/>
                <a:satOff val="-2123"/>
                <a:lumOff val="4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9C00906-2932-49B7-8300-79D8D4C6F372}">
      <dsp:nvSpPr>
        <dsp:cNvPr id="0" name=""/>
        <dsp:cNvSpPr/>
      </dsp:nvSpPr>
      <dsp:spPr>
        <a:xfrm>
          <a:off x="3836059" y="1426795"/>
          <a:ext cx="3361753" cy="840438"/>
        </a:xfrm>
        <a:prstGeom prst="roundRect">
          <a:avLst>
            <a:gd name="adj" fmla="val 10000"/>
          </a:avLst>
        </a:prstGeom>
        <a:solidFill>
          <a:schemeClr val="accent2">
            <a:tint val="40000"/>
            <a:alpha val="90000"/>
            <a:hueOff val="1827571"/>
            <a:satOff val="-1592"/>
            <a:lumOff val="-2"/>
            <a:alphaOff val="0"/>
          </a:schemeClr>
        </a:solidFill>
        <a:ln w="9525" cap="flat" cmpd="sng" algn="ctr">
          <a:solidFill>
            <a:schemeClr val="accent2">
              <a:tint val="40000"/>
              <a:alpha val="90000"/>
              <a:hueOff val="1827571"/>
              <a:satOff val="-1592"/>
              <a:lumOff val="-2"/>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por Maternidad, Lactancia</a:t>
          </a:r>
        </a:p>
      </dsp:txBody>
      <dsp:txXfrm>
        <a:off x="3860675" y="1451411"/>
        <a:ext cx="3312521" cy="791206"/>
      </dsp:txXfrm>
    </dsp:sp>
    <dsp:sp modelId="{A6CB59EC-090C-4EE2-A627-BFCCE849FCAB}">
      <dsp:nvSpPr>
        <dsp:cNvPr id="0" name=""/>
        <dsp:cNvSpPr/>
      </dsp:nvSpPr>
      <dsp:spPr>
        <a:xfrm rot="5400000">
          <a:off x="5443398" y="2340772"/>
          <a:ext cx="147076" cy="147076"/>
        </a:xfrm>
        <a:prstGeom prst="rightArrow">
          <a:avLst>
            <a:gd name="adj1" fmla="val 66700"/>
            <a:gd name="adj2" fmla="val 50000"/>
          </a:avLst>
        </a:prstGeom>
        <a:gradFill rotWithShape="0">
          <a:gsLst>
            <a:gs pos="0">
              <a:schemeClr val="accent2">
                <a:hueOff val="2127963"/>
                <a:satOff val="-2654"/>
                <a:lumOff val="624"/>
                <a:alphaOff val="0"/>
                <a:shade val="51000"/>
                <a:satMod val="130000"/>
              </a:schemeClr>
            </a:gs>
            <a:gs pos="80000">
              <a:schemeClr val="accent2">
                <a:hueOff val="2127963"/>
                <a:satOff val="-2654"/>
                <a:lumOff val="624"/>
                <a:alphaOff val="0"/>
                <a:shade val="93000"/>
                <a:satMod val="130000"/>
              </a:schemeClr>
            </a:gs>
            <a:gs pos="100000">
              <a:schemeClr val="accent2">
                <a:hueOff val="2127963"/>
                <a:satOff val="-2654"/>
                <a:lumOff val="62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6162BEE-0EF3-4A6E-B905-16A3773FD679}">
      <dsp:nvSpPr>
        <dsp:cNvPr id="0" name=""/>
        <dsp:cNvSpPr/>
      </dsp:nvSpPr>
      <dsp:spPr>
        <a:xfrm>
          <a:off x="3836059" y="2561387"/>
          <a:ext cx="3361753" cy="840438"/>
        </a:xfrm>
        <a:prstGeom prst="roundRect">
          <a:avLst>
            <a:gd name="adj" fmla="val 10000"/>
          </a:avLst>
        </a:prstGeom>
        <a:solidFill>
          <a:schemeClr val="accent2">
            <a:tint val="40000"/>
            <a:alpha val="90000"/>
            <a:hueOff val="2284464"/>
            <a:satOff val="-1990"/>
            <a:lumOff val="-3"/>
            <a:alphaOff val="0"/>
          </a:schemeClr>
        </a:solidFill>
        <a:ln w="9525" cap="flat" cmpd="sng" algn="ctr">
          <a:solidFill>
            <a:schemeClr val="accent2">
              <a:tint val="40000"/>
              <a:alpha val="90000"/>
              <a:hueOff val="2284464"/>
              <a:satOff val="-1990"/>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Enfermedad Común</a:t>
          </a:r>
        </a:p>
      </dsp:txBody>
      <dsp:txXfrm>
        <a:off x="3860675" y="2586003"/>
        <a:ext cx="3312521" cy="791206"/>
      </dsp:txXfrm>
    </dsp:sp>
    <dsp:sp modelId="{696C8C79-9FE7-4137-A496-F6E780E6D38D}">
      <dsp:nvSpPr>
        <dsp:cNvPr id="0" name=""/>
        <dsp:cNvSpPr/>
      </dsp:nvSpPr>
      <dsp:spPr>
        <a:xfrm rot="5400000">
          <a:off x="5443398" y="3475364"/>
          <a:ext cx="147076" cy="147076"/>
        </a:xfrm>
        <a:prstGeom prst="rightArrow">
          <a:avLst>
            <a:gd name="adj1" fmla="val 66700"/>
            <a:gd name="adj2" fmla="val 50000"/>
          </a:avLst>
        </a:prstGeom>
        <a:gradFill rotWithShape="0">
          <a:gsLst>
            <a:gs pos="0">
              <a:schemeClr val="accent2">
                <a:hueOff val="2553556"/>
                <a:satOff val="-3185"/>
                <a:lumOff val="749"/>
                <a:alphaOff val="0"/>
                <a:shade val="51000"/>
                <a:satMod val="130000"/>
              </a:schemeClr>
            </a:gs>
            <a:gs pos="80000">
              <a:schemeClr val="accent2">
                <a:hueOff val="2553556"/>
                <a:satOff val="-3185"/>
                <a:lumOff val="749"/>
                <a:alphaOff val="0"/>
                <a:shade val="93000"/>
                <a:satMod val="130000"/>
              </a:schemeClr>
            </a:gs>
            <a:gs pos="100000">
              <a:schemeClr val="accent2">
                <a:hueOff val="2553556"/>
                <a:satOff val="-3185"/>
                <a:lumOff val="7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967B61C9-F9B9-4111-A1A3-111B510495DA}">
      <dsp:nvSpPr>
        <dsp:cNvPr id="0" name=""/>
        <dsp:cNvSpPr/>
      </dsp:nvSpPr>
      <dsp:spPr>
        <a:xfrm>
          <a:off x="3836059" y="3695979"/>
          <a:ext cx="3361753" cy="840438"/>
        </a:xfrm>
        <a:prstGeom prst="roundRect">
          <a:avLst>
            <a:gd name="adj" fmla="val 10000"/>
          </a:avLst>
        </a:prstGeom>
        <a:solidFill>
          <a:schemeClr val="accent2">
            <a:tint val="40000"/>
            <a:alpha val="90000"/>
            <a:hueOff val="2741357"/>
            <a:satOff val="-2388"/>
            <a:lumOff val="-3"/>
            <a:alphaOff val="0"/>
          </a:schemeClr>
        </a:solidFill>
        <a:ln w="9525" cap="flat" cmpd="sng" algn="ctr">
          <a:solidFill>
            <a:schemeClr val="accent2">
              <a:tint val="40000"/>
              <a:alpha val="90000"/>
              <a:hueOff val="2741357"/>
              <a:satOff val="-2388"/>
              <a:lumOff val="-3"/>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Cuidado de la Salud de las Personas</a:t>
          </a:r>
        </a:p>
      </dsp:txBody>
      <dsp:txXfrm>
        <a:off x="3860675" y="3720595"/>
        <a:ext cx="3312521" cy="791206"/>
      </dsp:txXfrm>
    </dsp:sp>
    <dsp:sp modelId="{7415C7F8-E079-4180-9D47-AD3AF52E094E}">
      <dsp:nvSpPr>
        <dsp:cNvPr id="0" name=""/>
        <dsp:cNvSpPr/>
      </dsp:nvSpPr>
      <dsp:spPr>
        <a:xfrm>
          <a:off x="7668458" y="292203"/>
          <a:ext cx="3361753" cy="840438"/>
        </a:xfrm>
        <a:prstGeom prst="roundRect">
          <a:avLst>
            <a:gd name="adj" fmla="val 1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Riesgos Laborales (SRL)</a:t>
          </a:r>
        </a:p>
      </dsp:txBody>
      <dsp:txXfrm>
        <a:off x="7693074" y="316819"/>
        <a:ext cx="3312521" cy="791206"/>
      </dsp:txXfrm>
    </dsp:sp>
    <dsp:sp modelId="{93FB2C3D-0F28-4F7A-AA9D-E3FD636777BA}">
      <dsp:nvSpPr>
        <dsp:cNvPr id="0" name=""/>
        <dsp:cNvSpPr/>
      </dsp:nvSpPr>
      <dsp:spPr>
        <a:xfrm rot="5400000">
          <a:off x="9275796" y="1206180"/>
          <a:ext cx="147076" cy="147076"/>
        </a:xfrm>
        <a:prstGeom prst="rightArrow">
          <a:avLst>
            <a:gd name="adj1" fmla="val 66700"/>
            <a:gd name="adj2" fmla="val 50000"/>
          </a:avLst>
        </a:prstGeom>
        <a:gradFill rotWithShape="0">
          <a:gsLst>
            <a:gs pos="0">
              <a:schemeClr val="accent2">
                <a:hueOff val="2979148"/>
                <a:satOff val="-3716"/>
                <a:lumOff val="874"/>
                <a:alphaOff val="0"/>
                <a:shade val="51000"/>
                <a:satMod val="130000"/>
              </a:schemeClr>
            </a:gs>
            <a:gs pos="80000">
              <a:schemeClr val="accent2">
                <a:hueOff val="2979148"/>
                <a:satOff val="-3716"/>
                <a:lumOff val="874"/>
                <a:alphaOff val="0"/>
                <a:shade val="93000"/>
                <a:satMod val="130000"/>
              </a:schemeClr>
            </a:gs>
            <a:gs pos="100000">
              <a:schemeClr val="accent2">
                <a:hueOff val="2979148"/>
                <a:satOff val="-3716"/>
                <a:lumOff val="874"/>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36618CD7-28D2-407D-9FA1-E5D63C141E9D}">
      <dsp:nvSpPr>
        <dsp:cNvPr id="0" name=""/>
        <dsp:cNvSpPr/>
      </dsp:nvSpPr>
      <dsp:spPr>
        <a:xfrm>
          <a:off x="7668458" y="1426795"/>
          <a:ext cx="3361753" cy="840438"/>
        </a:xfrm>
        <a:prstGeom prst="roundRect">
          <a:avLst>
            <a:gd name="adj" fmla="val 10000"/>
          </a:avLst>
        </a:prstGeom>
        <a:solidFill>
          <a:schemeClr val="accent2">
            <a:tint val="40000"/>
            <a:alpha val="90000"/>
            <a:hueOff val="3198249"/>
            <a:satOff val="-2786"/>
            <a:lumOff val="-4"/>
            <a:alphaOff val="0"/>
          </a:schemeClr>
        </a:solidFill>
        <a:ln w="9525" cap="flat" cmpd="sng" algn="ctr">
          <a:solidFill>
            <a:schemeClr val="accent2">
              <a:tint val="40000"/>
              <a:alpha val="90000"/>
              <a:hueOff val="3198249"/>
              <a:satOff val="-2786"/>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 por Discapacidad Temporal</a:t>
          </a:r>
        </a:p>
      </dsp:txBody>
      <dsp:txXfrm>
        <a:off x="7693074" y="1451411"/>
        <a:ext cx="3312521" cy="791206"/>
      </dsp:txXfrm>
    </dsp:sp>
    <dsp:sp modelId="{3F17379C-69CF-468D-9CB8-E8F4EEF44317}">
      <dsp:nvSpPr>
        <dsp:cNvPr id="0" name=""/>
        <dsp:cNvSpPr/>
      </dsp:nvSpPr>
      <dsp:spPr>
        <a:xfrm rot="5400000">
          <a:off x="9275796" y="2340772"/>
          <a:ext cx="147076" cy="147076"/>
        </a:xfrm>
        <a:prstGeom prst="rightArrow">
          <a:avLst>
            <a:gd name="adj1" fmla="val 66700"/>
            <a:gd name="adj2" fmla="val 50000"/>
          </a:avLst>
        </a:prstGeom>
        <a:gradFill rotWithShape="0">
          <a:gsLst>
            <a:gs pos="0">
              <a:schemeClr val="accent2">
                <a:hueOff val="3404741"/>
                <a:satOff val="-4247"/>
                <a:lumOff val="999"/>
                <a:alphaOff val="0"/>
                <a:shade val="51000"/>
                <a:satMod val="130000"/>
              </a:schemeClr>
            </a:gs>
            <a:gs pos="80000">
              <a:schemeClr val="accent2">
                <a:hueOff val="3404741"/>
                <a:satOff val="-4247"/>
                <a:lumOff val="999"/>
                <a:alphaOff val="0"/>
                <a:shade val="93000"/>
                <a:satMod val="130000"/>
              </a:schemeClr>
            </a:gs>
            <a:gs pos="100000">
              <a:schemeClr val="accent2">
                <a:hueOff val="3404741"/>
                <a:satOff val="-4247"/>
                <a:lumOff val="99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D8FAE51-E1A0-4AE8-996B-4E3AA015DEBA}">
      <dsp:nvSpPr>
        <dsp:cNvPr id="0" name=""/>
        <dsp:cNvSpPr/>
      </dsp:nvSpPr>
      <dsp:spPr>
        <a:xfrm>
          <a:off x="7668458" y="2561387"/>
          <a:ext cx="3361753" cy="840438"/>
        </a:xfrm>
        <a:prstGeom prst="roundRect">
          <a:avLst>
            <a:gd name="adj" fmla="val 10000"/>
          </a:avLst>
        </a:prstGeom>
        <a:solidFill>
          <a:schemeClr val="accent2">
            <a:tint val="40000"/>
            <a:alpha val="90000"/>
            <a:hueOff val="3655142"/>
            <a:satOff val="-3184"/>
            <a:lumOff val="-4"/>
            <a:alphaOff val="0"/>
          </a:schemeClr>
        </a:solidFill>
        <a:ln w="9525" cap="flat" cmpd="sng" algn="ctr">
          <a:solidFill>
            <a:schemeClr val="accent2">
              <a:tint val="40000"/>
              <a:alpha val="90000"/>
              <a:hueOff val="3655142"/>
              <a:satOff val="-3184"/>
              <a:lumOff val="-4"/>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Indemnización por Discapacidad</a:t>
          </a:r>
        </a:p>
      </dsp:txBody>
      <dsp:txXfrm>
        <a:off x="7693074" y="2586003"/>
        <a:ext cx="3312521" cy="791206"/>
      </dsp:txXfrm>
    </dsp:sp>
    <dsp:sp modelId="{863A9A9E-ECF9-40B0-9E66-718228D8AC5B}">
      <dsp:nvSpPr>
        <dsp:cNvPr id="0" name=""/>
        <dsp:cNvSpPr/>
      </dsp:nvSpPr>
      <dsp:spPr>
        <a:xfrm rot="5400000">
          <a:off x="9275796" y="3475364"/>
          <a:ext cx="147076" cy="147076"/>
        </a:xfrm>
        <a:prstGeom prst="rightArrow">
          <a:avLst>
            <a:gd name="adj1" fmla="val 66700"/>
            <a:gd name="adj2" fmla="val 50000"/>
          </a:avLst>
        </a:prstGeom>
        <a:gradFill rotWithShape="0">
          <a:gsLst>
            <a:gs pos="0">
              <a:schemeClr val="accent2">
                <a:hueOff val="3830334"/>
                <a:satOff val="-4777"/>
                <a:lumOff val="1123"/>
                <a:alphaOff val="0"/>
                <a:shade val="51000"/>
                <a:satMod val="130000"/>
              </a:schemeClr>
            </a:gs>
            <a:gs pos="80000">
              <a:schemeClr val="accent2">
                <a:hueOff val="3830334"/>
                <a:satOff val="-4777"/>
                <a:lumOff val="1123"/>
                <a:alphaOff val="0"/>
                <a:shade val="93000"/>
                <a:satMod val="130000"/>
              </a:schemeClr>
            </a:gs>
            <a:gs pos="100000">
              <a:schemeClr val="accent2">
                <a:hueOff val="3830334"/>
                <a:satOff val="-4777"/>
                <a:lumOff val="112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5D363DDB-1EC0-464B-A2E9-00F482F7FA20}">
      <dsp:nvSpPr>
        <dsp:cNvPr id="0" name=""/>
        <dsp:cNvSpPr/>
      </dsp:nvSpPr>
      <dsp:spPr>
        <a:xfrm>
          <a:off x="7668458" y="3695979"/>
          <a:ext cx="3361753" cy="840438"/>
        </a:xfrm>
        <a:prstGeom prst="roundRect">
          <a:avLst>
            <a:gd name="adj" fmla="val 10000"/>
          </a:avLst>
        </a:prstGeom>
        <a:solidFill>
          <a:schemeClr val="accent2">
            <a:tint val="40000"/>
            <a:alpha val="90000"/>
            <a:hueOff val="4112035"/>
            <a:satOff val="-3582"/>
            <a:lumOff val="-5"/>
            <a:alphaOff val="0"/>
          </a:schemeClr>
        </a:solidFill>
        <a:ln w="9525" cap="flat" cmpd="sng" algn="ctr">
          <a:solidFill>
            <a:schemeClr val="accent2">
              <a:tint val="40000"/>
              <a:alpha val="90000"/>
              <a:hueOff val="4112035"/>
              <a:satOff val="-3582"/>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7693074" y="3720595"/>
        <a:ext cx="3312521" cy="791206"/>
      </dsp:txXfrm>
    </dsp:sp>
    <dsp:sp modelId="{08324F05-B36D-4E81-9DE5-A2502F8BF361}">
      <dsp:nvSpPr>
        <dsp:cNvPr id="0" name=""/>
        <dsp:cNvSpPr/>
      </dsp:nvSpPr>
      <dsp:spPr>
        <a:xfrm rot="5400000">
          <a:off x="9275796" y="4609955"/>
          <a:ext cx="147076" cy="147076"/>
        </a:xfrm>
        <a:prstGeom prst="rightArrow">
          <a:avLst>
            <a:gd name="adj1" fmla="val 66700"/>
            <a:gd name="adj2" fmla="val 50000"/>
          </a:avLst>
        </a:prstGeom>
        <a:gradFill rotWithShape="0">
          <a:gsLst>
            <a:gs pos="0">
              <a:schemeClr val="accent2">
                <a:hueOff val="4255926"/>
                <a:satOff val="-5308"/>
                <a:lumOff val="1248"/>
                <a:alphaOff val="0"/>
                <a:shade val="51000"/>
                <a:satMod val="130000"/>
              </a:schemeClr>
            </a:gs>
            <a:gs pos="80000">
              <a:schemeClr val="accent2">
                <a:hueOff val="4255926"/>
                <a:satOff val="-5308"/>
                <a:lumOff val="1248"/>
                <a:alphaOff val="0"/>
                <a:shade val="93000"/>
                <a:satMod val="130000"/>
              </a:schemeClr>
            </a:gs>
            <a:gs pos="100000">
              <a:schemeClr val="accent2">
                <a:hueOff val="4255926"/>
                <a:satOff val="-5308"/>
                <a:lumOff val="124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AFCCFBE-6EC1-4BE4-A0E9-BC37A8706C5A}">
      <dsp:nvSpPr>
        <dsp:cNvPr id="0" name=""/>
        <dsp:cNvSpPr/>
      </dsp:nvSpPr>
      <dsp:spPr>
        <a:xfrm>
          <a:off x="7668458" y="4830570"/>
          <a:ext cx="3361753" cy="840438"/>
        </a:xfrm>
        <a:prstGeom prst="roundRect">
          <a:avLst>
            <a:gd name="adj" fmla="val 10000"/>
          </a:avLst>
        </a:prstGeom>
        <a:solidFill>
          <a:schemeClr val="accent2">
            <a:tint val="40000"/>
            <a:alpha val="90000"/>
            <a:hueOff val="4568928"/>
            <a:satOff val="-3980"/>
            <a:lumOff val="-5"/>
            <a:alphaOff val="0"/>
          </a:schemeClr>
        </a:solidFill>
        <a:ln w="9525" cap="flat" cmpd="sng" algn="ctr">
          <a:solidFill>
            <a:schemeClr val="accent2">
              <a:tint val="40000"/>
              <a:alpha val="90000"/>
              <a:hueOff val="4568928"/>
              <a:satOff val="-3980"/>
              <a:lumOff val="-5"/>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Prótesis, anteojos, aparatos ortopédicos y reparación</a:t>
          </a:r>
        </a:p>
      </dsp:txBody>
      <dsp:txXfrm>
        <a:off x="7693074" y="4855186"/>
        <a:ext cx="3312521" cy="791206"/>
      </dsp:txXfrm>
    </dsp:sp>
    <dsp:sp modelId="{AF110921-BC1B-4797-A05C-968D7526DC08}">
      <dsp:nvSpPr>
        <dsp:cNvPr id="0" name=""/>
        <dsp:cNvSpPr/>
      </dsp:nvSpPr>
      <dsp:spPr>
        <a:xfrm rot="5400000">
          <a:off x="9275796" y="5744547"/>
          <a:ext cx="147076" cy="147076"/>
        </a:xfrm>
        <a:prstGeom prst="rightArrow">
          <a:avLst>
            <a:gd name="adj1" fmla="val 66700"/>
            <a:gd name="adj2" fmla="val 50000"/>
          </a:avLst>
        </a:prstGeom>
        <a:gradFill rotWithShape="0">
          <a:gsLst>
            <a:gs pos="0">
              <a:schemeClr val="accent2">
                <a:hueOff val="4681519"/>
                <a:satOff val="-5839"/>
                <a:lumOff val="1373"/>
                <a:alphaOff val="0"/>
                <a:shade val="51000"/>
                <a:satMod val="130000"/>
              </a:schemeClr>
            </a:gs>
            <a:gs pos="80000">
              <a:schemeClr val="accent2">
                <a:hueOff val="4681519"/>
                <a:satOff val="-5839"/>
                <a:lumOff val="1373"/>
                <a:alphaOff val="0"/>
                <a:shade val="93000"/>
                <a:satMod val="130000"/>
              </a:schemeClr>
            </a:gs>
            <a:gs pos="100000">
              <a:schemeClr val="accent2">
                <a:hueOff val="4681519"/>
                <a:satOff val="-5839"/>
                <a:lumOff val="1373"/>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B2475B8-86D0-4586-AF3B-B14775141E7E}">
      <dsp:nvSpPr>
        <dsp:cNvPr id="0" name=""/>
        <dsp:cNvSpPr/>
      </dsp:nvSpPr>
      <dsp:spPr>
        <a:xfrm>
          <a:off x="7668458" y="5965162"/>
          <a:ext cx="3361753" cy="840438"/>
        </a:xfrm>
        <a:prstGeom prst="roundRect">
          <a:avLst>
            <a:gd name="adj" fmla="val 10000"/>
          </a:avLst>
        </a:prstGeom>
        <a:solidFill>
          <a:schemeClr val="accent2">
            <a:tint val="40000"/>
            <a:alpha val="90000"/>
            <a:hueOff val="5025821"/>
            <a:satOff val="-4378"/>
            <a:lumOff val="-6"/>
            <a:alphaOff val="0"/>
          </a:schemeClr>
        </a:solidFill>
        <a:ln w="9525" cap="flat" cmpd="sng" algn="ctr">
          <a:solidFill>
            <a:schemeClr val="accent2">
              <a:tint val="40000"/>
              <a:alpha val="90000"/>
              <a:hueOff val="5025821"/>
              <a:satOff val="-4378"/>
              <a:lumOff val="-6"/>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Atención Médica y Odontológica</a:t>
          </a:r>
        </a:p>
      </dsp:txBody>
      <dsp:txXfrm>
        <a:off x="7693074" y="5989778"/>
        <a:ext cx="3312521" cy="791206"/>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0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46"/><Relationship Id="rId1" Type="http://schemas.openxmlformats.org/officeDocument/2006/relationships/chart" Target="../charts/chart43.xml"/></Relationships>
</file>

<file path=xl/drawings/_rels/drawing101.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3.png"/><Relationship Id="rId1" Type="http://schemas.openxmlformats.org/officeDocument/2006/relationships/hyperlink" Target="#Contenido!A58"/></Relationships>
</file>

<file path=xl/drawings/_rels/drawing10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58"/><Relationship Id="rId1" Type="http://schemas.openxmlformats.org/officeDocument/2006/relationships/chart" Target="../charts/chart45.xml"/></Relationships>
</file>

<file path=xl/drawings/_rels/drawing10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0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83"/><Relationship Id="rId1" Type="http://schemas.openxmlformats.org/officeDocument/2006/relationships/chart" Target="../charts/chart46.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84"/><Relationship Id="rId1" Type="http://schemas.openxmlformats.org/officeDocument/2006/relationships/chart" Target="../charts/chart4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8.jpg"/></Relationships>
</file>

<file path=xl/drawings/_rels/drawing1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58"/><Relationship Id="rId1" Type="http://schemas.openxmlformats.org/officeDocument/2006/relationships/chart" Target="../charts/chart48.xml"/></Relationships>
</file>

<file path=xl/drawings/_rels/drawing111.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3.png"/><Relationship Id="rId1" Type="http://schemas.openxmlformats.org/officeDocument/2006/relationships/hyperlink" Target="#INDICE!A1"/></Relationships>
</file>

<file path=xl/drawings/_rels/drawing113.xml.rels><?xml version="1.0" encoding="UTF-8" standalone="yes"?>
<Relationships xmlns="http://schemas.openxmlformats.org/package/2006/relationships"><Relationship Id="rId3" Type="http://schemas.openxmlformats.org/officeDocument/2006/relationships/chart" Target="../charts/chart50.xml"/><Relationship Id="rId2" Type="http://schemas.openxmlformats.org/officeDocument/2006/relationships/image" Target="../media/image3.png"/><Relationship Id="rId1" Type="http://schemas.openxmlformats.org/officeDocument/2006/relationships/hyperlink" Target="#Contenido!A134"/></Relationships>
</file>

<file path=xl/drawings/_rels/drawing115.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image" Target="../media/image3.png"/></Relationships>
</file>

<file path=xl/drawings/_rels/drawing1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95"/><Relationship Id="rId1" Type="http://schemas.openxmlformats.org/officeDocument/2006/relationships/chart" Target="../charts/chart52.xml"/></Relationships>
</file>

<file path=xl/drawings/_rels/drawing1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95"/><Relationship Id="rId1" Type="http://schemas.openxmlformats.org/officeDocument/2006/relationships/chart" Target="../charts/chart53.xml"/></Relationships>
</file>

<file path=xl/drawings/_rels/drawing12.xml.rels><?xml version="1.0" encoding="UTF-8" standalone="yes"?>
<Relationships xmlns="http://schemas.openxmlformats.org/package/2006/relationships"><Relationship Id="rId1" Type="http://schemas.openxmlformats.org/officeDocument/2006/relationships/image" Target="../media/image9.jpg"/></Relationships>
</file>

<file path=xl/drawings/_rels/drawing1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3.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3.png"/></Relationships>
</file>

<file path=xl/drawings/_rels/drawing12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58"/></Relationships>
</file>

<file path=xl/drawings/_rels/drawing12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chart" Target="../charts/chart54.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58"/><Relationship Id="rId1" Type="http://schemas.openxmlformats.org/officeDocument/2006/relationships/chart" Target="../charts/chart55.xml"/></Relationships>
</file>

<file path=xl/drawings/_rels/drawing128.xml.rels><?xml version="1.0" encoding="UTF-8" standalone="yes"?>
<Relationships xmlns="http://schemas.openxmlformats.org/package/2006/relationships"><Relationship Id="rId1" Type="http://schemas.openxmlformats.org/officeDocument/2006/relationships/image" Target="../media/image17.jpg"/></Relationships>
</file>

<file path=xl/drawings/_rels/drawing1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58"/></Relationships>
</file>

<file path=xl/drawings/_rels/drawing1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3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91"/><Relationship Id="rId1" Type="http://schemas.openxmlformats.org/officeDocument/2006/relationships/chart" Target="../charts/chart56.xml"/></Relationships>
</file>

<file path=xl/drawings/_rels/drawing132.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3.png"/><Relationship Id="rId1" Type="http://schemas.openxmlformats.org/officeDocument/2006/relationships/hyperlink" Target="#Contenido!A58"/><Relationship Id="rId4" Type="http://schemas.openxmlformats.org/officeDocument/2006/relationships/image" Target="../media/image18.png"/></Relationships>
</file>

<file path=xl/drawings/_rels/drawing134.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image" Target="../media/image3.png"/><Relationship Id="rId1" Type="http://schemas.openxmlformats.org/officeDocument/2006/relationships/hyperlink" Target="#Contenido!A58"/></Relationships>
</file>

<file path=xl/drawings/_rels/drawing136.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image" Target="../media/image3.png"/><Relationship Id="rId1" Type="http://schemas.openxmlformats.org/officeDocument/2006/relationships/hyperlink" Target="#Contenido!A58"/></Relationships>
</file>

<file path=xl/drawings/_rels/drawing13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Relationship Id="rId1" Type="http://schemas.openxmlformats.org/officeDocument/2006/relationships/chart" Target="../charts/chart1.xml"/></Relationships>
</file>

<file path=xl/drawings/_rels/drawing14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141.xml.rels><?xml version="1.0" encoding="UTF-8" standalone="yes"?>
<Relationships xmlns="http://schemas.openxmlformats.org/package/2006/relationships"><Relationship Id="rId3" Type="http://schemas.openxmlformats.org/officeDocument/2006/relationships/chart" Target="../charts/chart60.xml"/><Relationship Id="rId2" Type="http://schemas.openxmlformats.org/officeDocument/2006/relationships/image" Target="../media/image19.png"/><Relationship Id="rId1" Type="http://schemas.openxmlformats.org/officeDocument/2006/relationships/hyperlink" Target="#Contenido!A134"/></Relationships>
</file>

<file path=xl/drawings/_rels/drawing143.xml.rels><?xml version="1.0" encoding="UTF-8" standalone="yes"?>
<Relationships xmlns="http://schemas.openxmlformats.org/package/2006/relationships"><Relationship Id="rId3" Type="http://schemas.openxmlformats.org/officeDocument/2006/relationships/chart" Target="../charts/chart61.xml"/><Relationship Id="rId2" Type="http://schemas.openxmlformats.org/officeDocument/2006/relationships/image" Target="../media/image3.png"/><Relationship Id="rId1" Type="http://schemas.openxmlformats.org/officeDocument/2006/relationships/hyperlink" Target="#Contenido!A107"/></Relationships>
</file>

<file path=xl/drawings/_rels/drawing14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98"/><Relationship Id="rId1" Type="http://schemas.openxmlformats.org/officeDocument/2006/relationships/chart" Target="../charts/chart62.xml"/></Relationships>
</file>

<file path=xl/drawings/_rels/drawing146.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hyperlink" Target="#Contenido!A99"/></Relationships>
</file>

<file path=xl/drawings/_rels/drawing148.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3.png"/></Relationships>
</file>

<file path=xl/drawings/_rels/drawing14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02"/><Relationship Id="rId1" Type="http://schemas.openxmlformats.org/officeDocument/2006/relationships/chart" Target="../charts/chart64.xml"/></Relationships>
</file>

<file path=xl/drawings/_rels/drawing151.xml.rels><?xml version="1.0" encoding="UTF-8" standalone="yes"?>
<Relationships xmlns="http://schemas.openxmlformats.org/package/2006/relationships"><Relationship Id="rId1" Type="http://schemas.openxmlformats.org/officeDocument/2006/relationships/image" Target="../media/image20.jpg"/></Relationships>
</file>

<file path=xl/drawings/_rels/drawing15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58"/></Relationships>
</file>

<file path=xl/drawings/_rels/drawing153.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hyperlink" Target="#Contenido!A106"/><Relationship Id="rId1" Type="http://schemas.openxmlformats.org/officeDocument/2006/relationships/chart" Target="../charts/chart65.xml"/></Relationships>
</file>

<file path=xl/drawings/_rels/drawing15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08"/><Relationship Id="rId1" Type="http://schemas.openxmlformats.org/officeDocument/2006/relationships/chart" Target="../charts/chart66.xml"/></Relationships>
</file>

<file path=xl/drawings/_rels/drawing15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17"/><Relationship Id="rId1" Type="http://schemas.openxmlformats.org/officeDocument/2006/relationships/chart" Target="../charts/chart67.xml"/></Relationships>
</file>

<file path=xl/drawings/_rels/drawing158.xml.rels><?xml version="1.0" encoding="UTF-8" standalone="yes"?>
<Relationships xmlns="http://schemas.openxmlformats.org/package/2006/relationships"><Relationship Id="rId3" Type="http://schemas.openxmlformats.org/officeDocument/2006/relationships/chart" Target="../charts/chart68.xml"/><Relationship Id="rId2" Type="http://schemas.openxmlformats.org/officeDocument/2006/relationships/image" Target="../media/image21.png"/><Relationship Id="rId1" Type="http://schemas.openxmlformats.org/officeDocument/2006/relationships/hyperlink" Target="#INDICE!A1"/></Relationships>
</file>

<file path=xl/drawings/_rels/drawing16.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png"/><Relationship Id="rId1" Type="http://schemas.openxmlformats.org/officeDocument/2006/relationships/hyperlink" Target="#Contenido!A1"/></Relationships>
</file>

<file path=xl/drawings/_rels/drawing16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69.xml"/></Relationships>
</file>

<file path=xl/drawings/_rels/drawing16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09"/><Relationship Id="rId1" Type="http://schemas.openxmlformats.org/officeDocument/2006/relationships/chart" Target="../charts/chart70.xml"/></Relationships>
</file>

<file path=xl/drawings/_rels/drawing164.xml.rels><?xml version="1.0" encoding="UTF-8" standalone="yes"?>
<Relationships xmlns="http://schemas.openxmlformats.org/package/2006/relationships"><Relationship Id="rId1" Type="http://schemas.openxmlformats.org/officeDocument/2006/relationships/image" Target="../media/image22.jpg"/></Relationships>
</file>

<file path=xl/drawings/_rels/drawing16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34"/></Relationships>
</file>

<file path=xl/drawings/_rels/drawing166.xml.rels><?xml version="1.0" encoding="UTF-8" standalone="yes"?>
<Relationships xmlns="http://schemas.openxmlformats.org/package/2006/relationships"><Relationship Id="rId3" Type="http://schemas.openxmlformats.org/officeDocument/2006/relationships/chart" Target="../charts/chart71.xml"/><Relationship Id="rId2" Type="http://schemas.openxmlformats.org/officeDocument/2006/relationships/image" Target="../media/image23.png"/><Relationship Id="rId1" Type="http://schemas.openxmlformats.org/officeDocument/2006/relationships/hyperlink" Target="#Contenido!A148"/></Relationships>
</file>

<file path=xl/drawings/_rels/drawing168.xml.rels><?xml version="1.0" encoding="UTF-8" standalone="yes"?>
<Relationships xmlns="http://schemas.openxmlformats.org/package/2006/relationships"><Relationship Id="rId3" Type="http://schemas.openxmlformats.org/officeDocument/2006/relationships/chart" Target="../charts/chart72.xml"/><Relationship Id="rId2" Type="http://schemas.openxmlformats.org/officeDocument/2006/relationships/image" Target="../media/image3.png"/><Relationship Id="rId1" Type="http://schemas.openxmlformats.org/officeDocument/2006/relationships/hyperlink" Target="#Contenido!A148"/><Relationship Id="rId4" Type="http://schemas.openxmlformats.org/officeDocument/2006/relationships/chart" Target="../charts/chart73.xml"/></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hyperlink" Target="#Contenido!A99"/></Relationships>
</file>

<file path=xl/drawings/_rels/drawing2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3.png"/><Relationship Id="rId1" Type="http://schemas.openxmlformats.org/officeDocument/2006/relationships/hyperlink" Target="#Contenido!A108"/><Relationship Id="rId4" Type="http://schemas.openxmlformats.org/officeDocument/2006/relationships/chart" Target="../charts/chart6.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3.png"/><Relationship Id="rId1" Type="http://schemas.openxmlformats.org/officeDocument/2006/relationships/hyperlink" Target="#Contenido!A109"/></Relationships>
</file>

<file path=xl/drawings/_rels/drawing27.xml.rels><?xml version="1.0" encoding="UTF-8" standalone="yes"?>
<Relationships xmlns="http://schemas.openxmlformats.org/package/2006/relationships"><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24"/><Relationship Id="rId1"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hyperlink" Target="#Contenido!A1"/></Relationships>
</file>

<file path=xl/drawings/_rels/drawing31.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3.png"/><Relationship Id="rId1" Type="http://schemas.openxmlformats.org/officeDocument/2006/relationships/hyperlink" Target="#Contenido!A26"/></Relationships>
</file>

<file path=xl/drawings/_rels/drawing33.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hyperlink" Target="#Contenido!A99"/></Relationships>
</file>

<file path=xl/drawings/_rels/drawing3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3.png"/><Relationship Id="rId1" Type="http://schemas.openxmlformats.org/officeDocument/2006/relationships/hyperlink" Target="#Contenido!A108"/><Relationship Id="rId4" Type="http://schemas.openxmlformats.org/officeDocument/2006/relationships/chart" Target="../charts/chart12.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3.png"/><Relationship Id="rId1" Type="http://schemas.openxmlformats.org/officeDocument/2006/relationships/hyperlink" Target="#Contenido!A109"/></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4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Relationship Id="rId1" Type="http://schemas.openxmlformats.org/officeDocument/2006/relationships/chart" Target="../charts/chart14.xml"/><Relationship Id="rId4" Type="http://schemas.openxmlformats.org/officeDocument/2006/relationships/chart" Target="../charts/chart15.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3.png"/><Relationship Id="rId1" Type="http://schemas.openxmlformats.org/officeDocument/2006/relationships/hyperlink" Target="#Contenido!A26"/></Relationships>
</file>

<file path=xl/drawings/_rels/drawing47.xml.rels><?xml version="1.0" encoding="UTF-8" standalone="yes"?>
<Relationships xmlns="http://schemas.openxmlformats.org/package/2006/relationships"><Relationship Id="rId3" Type="http://schemas.openxmlformats.org/officeDocument/2006/relationships/chart" Target="../charts/chart17.xml"/><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hyperlink" Target="#Contenido!A99"/></Relationships>
</file>

<file path=xl/drawings/_rels/drawing4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3.png"/><Relationship Id="rId1" Type="http://schemas.openxmlformats.org/officeDocument/2006/relationships/hyperlink" Target="#Contenido!A108"/><Relationship Id="rId4" Type="http://schemas.openxmlformats.org/officeDocument/2006/relationships/chart" Target="../charts/chart19.xml"/></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52.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3.png"/><Relationship Id="rId1" Type="http://schemas.openxmlformats.org/officeDocument/2006/relationships/hyperlink" Target="#Contenido!A109"/></Relationships>
</file>

<file path=xl/drawings/_rels/drawing5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56.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10.png"/><Relationship Id="rId1" Type="http://schemas.openxmlformats.org/officeDocument/2006/relationships/hyperlink" Target="#Contenido!A60"/></Relationships>
</file>

<file path=xl/drawings/_rels/drawing58.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3.png"/><Relationship Id="rId1" Type="http://schemas.openxmlformats.org/officeDocument/2006/relationships/hyperlink" Target="#Contenido!A108"/></Relationships>
</file>

<file path=xl/drawings/_rels/drawing6.xml.rels><?xml version="1.0" encoding="UTF-8" standalone="yes"?>
<Relationships xmlns="http://schemas.openxmlformats.org/package/2006/relationships"><Relationship Id="rId3" Type="http://schemas.openxmlformats.org/officeDocument/2006/relationships/diagramData" Target="../diagrams/data1.xml"/><Relationship Id="rId7" Type="http://schemas.microsoft.com/office/2007/relationships/diagramDrawing" Target="../diagrams/drawing1.xml"/><Relationship Id="rId2" Type="http://schemas.openxmlformats.org/officeDocument/2006/relationships/image" Target="../media/image3.png"/><Relationship Id="rId1" Type="http://schemas.openxmlformats.org/officeDocument/2006/relationships/hyperlink" Target="#Contenido!A1"/><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s>
</file>

<file path=xl/drawings/_rels/drawing6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hyperlink" Target="#Contenido!A99"/></Relationships>
</file>

<file path=xl/drawings/_rels/drawing62.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3.png"/><Relationship Id="rId1" Type="http://schemas.openxmlformats.org/officeDocument/2006/relationships/hyperlink" Target="#Contenido!A108"/></Relationships>
</file>

<file path=xl/drawings/_rels/drawing64.xml.rels><?xml version="1.0" encoding="UTF-8" standalone="yes"?>
<Relationships xmlns="http://schemas.openxmlformats.org/package/2006/relationships"><Relationship Id="rId1" Type="http://schemas.openxmlformats.org/officeDocument/2006/relationships/image" Target="../media/image3.png"/></Relationships>
</file>

<file path=xl/drawings/_rels/drawing6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6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6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hyperlink" Target="#Contenido!A74"/></Relationships>
</file>

<file path=xl/drawings/_rels/drawing6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75"/><Relationship Id="rId1" Type="http://schemas.openxmlformats.org/officeDocument/2006/relationships/chart" Target="../charts/chart26.xml"/></Relationships>
</file>

<file path=xl/drawings/_rels/drawing7.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3.png"/><Relationship Id="rId1" Type="http://schemas.openxmlformats.org/officeDocument/2006/relationships/hyperlink" Target="#Contenido!A1"/></Relationships>
</file>

<file path=xl/drawings/_rels/drawing7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78"/><Relationship Id="rId1" Type="http://schemas.openxmlformats.org/officeDocument/2006/relationships/chart" Target="../charts/chart27.xml"/></Relationships>
</file>

<file path=xl/drawings/_rels/drawing7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79"/><Relationship Id="rId1" Type="http://schemas.openxmlformats.org/officeDocument/2006/relationships/chart" Target="../charts/chart28.xml"/></Relationships>
</file>

<file path=xl/drawings/_rels/drawing75.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image" Target="../media/image3.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30.xml"/></Relationships>
</file>

<file path=xl/drawings/_rels/drawing7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OME!A1"/><Relationship Id="rId1" Type="http://schemas.openxmlformats.org/officeDocument/2006/relationships/chart" Target="../charts/chart31.xml"/><Relationship Id="rId5" Type="http://schemas.openxmlformats.org/officeDocument/2006/relationships/image" Target="../media/image11.png"/><Relationship Id="rId4" Type="http://schemas.openxmlformats.org/officeDocument/2006/relationships/hyperlink" Target="#Contenido!A1"/></Relationships>
</file>

<file path=xl/drawings/_rels/drawing8.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3.png"/><Relationship Id="rId1" Type="http://schemas.openxmlformats.org/officeDocument/2006/relationships/hyperlink" Target="#Contenido!A1"/></Relationships>
</file>

<file path=xl/drawings/_rels/drawing80.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image" Target="../media/image3.png"/></Relationships>
</file>

<file path=xl/drawings/_rels/drawing81.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35.xml"/><Relationship Id="rId1" Type="http://schemas.openxmlformats.org/officeDocument/2006/relationships/chart" Target="../charts/chart34.xml"/><Relationship Id="rId4" Type="http://schemas.openxmlformats.org/officeDocument/2006/relationships/image" Target="../media/image12.png"/></Relationships>
</file>

<file path=xl/drawings/_rels/drawing84.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37.xml"/><Relationship Id="rId1" Type="http://schemas.openxmlformats.org/officeDocument/2006/relationships/chart" Target="../charts/chart36.xml"/><Relationship Id="rId4" Type="http://schemas.openxmlformats.org/officeDocument/2006/relationships/image" Target="../media/image3.png"/></Relationships>
</file>

<file path=xl/drawings/_rels/drawing86.xml.rels><?xml version="1.0" encoding="UTF-8" standalone="yes"?>
<Relationships xmlns="http://schemas.openxmlformats.org/package/2006/relationships"><Relationship Id="rId1" Type="http://schemas.openxmlformats.org/officeDocument/2006/relationships/image" Target="../media/image13.jpg"/></Relationships>
</file>

<file path=xl/drawings/_rels/drawing8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88.xml.rels><?xml version="1.0" encoding="UTF-8" standalone="yes"?>
<Relationships xmlns="http://schemas.openxmlformats.org/package/2006/relationships"><Relationship Id="rId1" Type="http://schemas.openxmlformats.org/officeDocument/2006/relationships/image" Target="../media/image3.png"/></Relationships>
</file>

<file path=xl/drawings/_rels/drawing8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1"/></Relationships>
</file>

<file path=xl/drawings/_rels/drawing9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1"/><Relationship Id="rId1" Type="http://schemas.openxmlformats.org/officeDocument/2006/relationships/chart" Target="../charts/chart38.xml"/></Relationships>
</file>

<file path=xl/drawings/_rels/drawing92.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image" Target="../media/image14.png"/><Relationship Id="rId1" Type="http://schemas.openxmlformats.org/officeDocument/2006/relationships/hyperlink" Target="#Contenido!A1"/></Relationships>
</file>

<file path=xl/drawings/_rels/drawing9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Contenido!A58"/></Relationships>
</file>

<file path=xl/drawings/_rels/drawing95.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15.png"/><Relationship Id="rId1" Type="http://schemas.openxmlformats.org/officeDocument/2006/relationships/hyperlink" Target="#Contenido!A58"/></Relationships>
</file>

<file path=xl/drawings/_rels/drawing9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Contenido!A43"/><Relationship Id="rId1" Type="http://schemas.openxmlformats.org/officeDocument/2006/relationships/chart" Target="../charts/chart41.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image" Target="../media/image3.png"/><Relationship Id="rId1" Type="http://schemas.openxmlformats.org/officeDocument/2006/relationships/hyperlink" Target="#Contenido!A47"/></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1066800</xdr:colOff>
      <xdr:row>104</xdr:row>
      <xdr:rowOff>952500</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211800" cy="27317700"/>
        </a:xfrm>
        <a:prstGeom prst="rect">
          <a:avLst/>
        </a:prstGeom>
      </xdr:spPr>
    </xdr:pic>
    <xdr:clientData/>
  </xdr:twoCellAnchor>
  <xdr:twoCellAnchor>
    <xdr:from>
      <xdr:col>7</xdr:col>
      <xdr:colOff>76200</xdr:colOff>
      <xdr:row>7</xdr:row>
      <xdr:rowOff>76200</xdr:rowOff>
    </xdr:from>
    <xdr:to>
      <xdr:col>11</xdr:col>
      <xdr:colOff>371473</xdr:colOff>
      <xdr:row>13</xdr:row>
      <xdr:rowOff>133349</xdr:rowOff>
    </xdr:to>
    <xdr:sp macro="" textlink="">
      <xdr:nvSpPr>
        <xdr:cNvPr id="5" name="3 Rectángulo">
          <a:extLst>
            <a:ext uri="{FF2B5EF4-FFF2-40B4-BE49-F238E27FC236}">
              <a16:creationId xmlns:a16="http://schemas.microsoft.com/office/drawing/2014/main" id="{00000000-0008-0000-0200-000005000000}"/>
            </a:ext>
          </a:extLst>
        </xdr:cNvPr>
        <xdr:cNvSpPr/>
      </xdr:nvSpPr>
      <xdr:spPr>
        <a:xfrm>
          <a:off x="12115800" y="1752600"/>
          <a:ext cx="6505573" cy="120014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4800" b="1" i="0" cap="all">
              <a:solidFill>
                <a:schemeClr val="accent1">
                  <a:lumMod val="50000"/>
                </a:schemeClr>
              </a:solidFill>
              <a:effectLst/>
              <a:latin typeface="Arial" panose="020B0604020202020204" pitchFamily="34" charset="0"/>
              <a:ea typeface="+mn-ea"/>
              <a:cs typeface="Arial" panose="020B0604020202020204" pitchFamily="34" charset="0"/>
            </a:rPr>
            <a:t>OCTUBRE 2025</a:t>
          </a:r>
          <a:endParaRPr lang="es-DO" sz="48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xdr:from>
      <xdr:col>0</xdr:col>
      <xdr:colOff>952500</xdr:colOff>
      <xdr:row>105</xdr:row>
      <xdr:rowOff>0</xdr:rowOff>
    </xdr:from>
    <xdr:to>
      <xdr:col>7</xdr:col>
      <xdr:colOff>1643062</xdr:colOff>
      <xdr:row>105</xdr:row>
      <xdr:rowOff>0</xdr:rowOff>
    </xdr:to>
    <xdr:sp macro="" textlink="">
      <xdr:nvSpPr>
        <xdr:cNvPr id="7" name="Cuadro de texto 26">
          <a:extLst>
            <a:ext uri="{FF2B5EF4-FFF2-40B4-BE49-F238E27FC236}">
              <a16:creationId xmlns:a16="http://schemas.microsoft.com/office/drawing/2014/main" id="{00000000-0008-0000-02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C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C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14</xdr:row>
      <xdr:rowOff>86590</xdr:rowOff>
    </xdr:from>
    <xdr:to>
      <xdr:col>9</xdr:col>
      <xdr:colOff>51955</xdr:colOff>
      <xdr:row>55</xdr:row>
      <xdr:rowOff>121228</xdr:rowOff>
    </xdr:to>
    <xdr:graphicFrame macro="">
      <xdr:nvGraphicFramePr>
        <xdr:cNvPr id="3" name="2 Gráfico">
          <a:extLst>
            <a:ext uri="{FF2B5EF4-FFF2-40B4-BE49-F238E27FC236}">
              <a16:creationId xmlns:a16="http://schemas.microsoft.com/office/drawing/2014/main" id="{00000000-0008-0000-4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0</xdr:row>
      <xdr:rowOff>878278</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A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2205593</xdr:colOff>
      <xdr:row>52</xdr:row>
      <xdr:rowOff>163285</xdr:rowOff>
    </xdr:from>
    <xdr:to>
      <xdr:col>2</xdr:col>
      <xdr:colOff>170706</xdr:colOff>
      <xdr:row>54</xdr:row>
      <xdr:rowOff>163286</xdr:rowOff>
    </xdr:to>
    <xdr:sp macro="" textlink="">
      <xdr:nvSpPr>
        <xdr:cNvPr id="2" name="CuadroTexto 1">
          <a:extLst>
            <a:ext uri="{FF2B5EF4-FFF2-40B4-BE49-F238E27FC236}">
              <a16:creationId xmlns:a16="http://schemas.microsoft.com/office/drawing/2014/main" id="{00000000-0008-0000-4A00-000002000000}"/>
            </a:ext>
          </a:extLst>
        </xdr:cNvPr>
        <xdr:cNvSpPr txBox="1"/>
      </xdr:nvSpPr>
      <xdr:spPr>
        <a:xfrm>
          <a:off x="2205593" y="18814967"/>
          <a:ext cx="5948795" cy="346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t>Fuente:</a:t>
          </a:r>
          <a:r>
            <a:rPr lang="es-ES" sz="2000" b="1" baseline="0"/>
            <a:t> </a:t>
          </a:r>
          <a:r>
            <a:rPr lang="es-ES" sz="2000" baseline="0"/>
            <a:t>TSS</a:t>
          </a:r>
          <a:endParaRPr lang="es-ES" sz="2000"/>
        </a:p>
      </xdr:txBody>
    </xdr:sp>
    <xdr:clientData/>
  </xdr:twoCellAnchor>
</xdr:wsDr>
</file>

<file path=xl/drawings/drawing101.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xdr:row>
      <xdr:rowOff>23813</xdr:rowOff>
    </xdr:from>
    <xdr:to>
      <xdr:col>10</xdr:col>
      <xdr:colOff>476250</xdr:colOff>
      <xdr:row>66</xdr:row>
      <xdr:rowOff>-1</xdr:rowOff>
    </xdr:to>
    <xdr:graphicFrame macro="">
      <xdr:nvGraphicFramePr>
        <xdr:cNvPr id="2" name="Gráfico 1">
          <a:extLst>
            <a:ext uri="{FF2B5EF4-FFF2-40B4-BE49-F238E27FC236}">
              <a16:creationId xmlns:a16="http://schemas.microsoft.com/office/drawing/2014/main" id="{00000000-0008-0000-4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2.xml><?xml version="1.0" encoding="utf-8"?>
<c:userShapes xmlns:c="http://schemas.openxmlformats.org/drawingml/2006/chart">
  <cdr:relSizeAnchor xmlns:cdr="http://schemas.openxmlformats.org/drawingml/2006/chartDrawing">
    <cdr:from>
      <cdr:x>0.08333</cdr:x>
      <cdr:y>0.95618</cdr:y>
    </cdr:from>
    <cdr:to>
      <cdr:x>0.19333</cdr:x>
      <cdr:y>1</cdr:y>
    </cdr:to>
    <cdr:sp macro="" textlink="">
      <cdr:nvSpPr>
        <cdr:cNvPr id="2" name="CuadroTexto 1"/>
        <cdr:cNvSpPr txBox="1"/>
      </cdr:nvSpPr>
      <cdr:spPr>
        <a:xfrm xmlns:a="http://schemas.openxmlformats.org/drawingml/2006/main">
          <a:off x="1190624" y="8833571"/>
          <a:ext cx="1571625" cy="404814"/>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2000" b="1"/>
            <a:t>Fuente:</a:t>
          </a:r>
          <a:r>
            <a:rPr lang="es-DO" sz="2000" b="1" baseline="0"/>
            <a:t> </a:t>
          </a:r>
          <a:r>
            <a:rPr lang="es-DO" sz="2000" baseline="0"/>
            <a:t>TSS</a:t>
          </a:r>
          <a:endParaRPr lang="es-DO" sz="2000"/>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0</xdr:colOff>
      <xdr:row>18</xdr:row>
      <xdr:rowOff>119062</xdr:rowOff>
    </xdr:from>
    <xdr:to>
      <xdr:col>10</xdr:col>
      <xdr:colOff>690562</xdr:colOff>
      <xdr:row>51</xdr:row>
      <xdr:rowOff>47625</xdr:rowOff>
    </xdr:to>
    <xdr:graphicFrame macro="">
      <xdr:nvGraphicFramePr>
        <xdr:cNvPr id="3" name="Gráfico 2">
          <a:extLst>
            <a:ext uri="{FF2B5EF4-FFF2-40B4-BE49-F238E27FC236}">
              <a16:creationId xmlns:a16="http://schemas.microsoft.com/office/drawing/2014/main" id="{00000000-0008-0000-4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0</xdr:row>
      <xdr:rowOff>852616</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C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105.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357187</xdr:rowOff>
    </xdr:to>
    <xdr:sp macro="" textlink="">
      <xdr:nvSpPr>
        <xdr:cNvPr id="4" name="3 Rectángulo redondeado">
          <a:extLst>
            <a:ext uri="{FF2B5EF4-FFF2-40B4-BE49-F238E27FC236}">
              <a16:creationId xmlns:a16="http://schemas.microsoft.com/office/drawing/2014/main" id="{00000000-0008-0000-4D00-000004000000}"/>
            </a:ext>
          </a:extLst>
        </xdr:cNvPr>
        <xdr:cNvSpPr/>
      </xdr:nvSpPr>
      <xdr:spPr>
        <a:xfrm>
          <a:off x="0" y="0"/>
          <a:ext cx="19550063" cy="150018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Pagos</a:t>
          </a:r>
          <a:r>
            <a:rPr lang="es-DO" sz="4000" b="1" baseline="0">
              <a:solidFill>
                <a:schemeClr val="lt1"/>
              </a:solidFill>
              <a:effectLst/>
              <a:latin typeface="+mn-lt"/>
              <a:ea typeface="+mn-ea"/>
              <a:cs typeface="+mn-cs"/>
            </a:rPr>
            <a:t> </a:t>
          </a:r>
          <a:r>
            <a:rPr lang="es-DO" sz="4000" b="1">
              <a:solidFill>
                <a:schemeClr val="lt1"/>
              </a:solidFill>
              <a:effectLst/>
              <a:latin typeface="+mn-lt"/>
              <a:ea typeface="+mn-ea"/>
              <a:cs typeface="+mn-cs"/>
            </a:rPr>
            <a:t>Seguro de Vejez, Discapacidad y Sobrevivencia (SVDS)</a:t>
          </a:r>
          <a:endParaRPr lang="es-ES" sz="4000">
            <a:effectLst/>
          </a:endParaRPr>
        </a:p>
      </xdr:txBody>
    </xdr:sp>
    <xdr:clientData/>
  </xdr:twoCellAnchor>
  <xdr:twoCellAnchor editAs="oneCell">
    <xdr:from>
      <xdr:col>0</xdr:col>
      <xdr:colOff>590596</xdr:colOff>
      <xdr:row>1</xdr:row>
      <xdr:rowOff>109537</xdr:rowOff>
    </xdr:from>
    <xdr:to>
      <xdr:col>2</xdr:col>
      <xdr:colOff>428625</xdr:colOff>
      <xdr:row>4</xdr:row>
      <xdr:rowOff>55421</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D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0596" y="300037"/>
          <a:ext cx="1362029" cy="1041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51955</xdr:colOff>
      <xdr:row>19</xdr:row>
      <xdr:rowOff>173180</xdr:rowOff>
    </xdr:from>
    <xdr:to>
      <xdr:col>10</xdr:col>
      <xdr:colOff>1976437</xdr:colOff>
      <xdr:row>65</xdr:row>
      <xdr:rowOff>47626</xdr:rowOff>
    </xdr:to>
    <xdr:graphicFrame macro="">
      <xdr:nvGraphicFramePr>
        <xdr:cNvPr id="2" name="6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1358319</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TSS</a:t>
          </a:r>
        </a:p>
      </cdr:txBody>
    </cdr:sp>
  </cdr:relSizeAnchor>
</c:userShapes>
</file>

<file path=xl/drawings/drawing108.xml><?xml version="1.0" encoding="utf-8"?>
<xdr:wsDr xmlns:xdr="http://schemas.openxmlformats.org/drawingml/2006/spreadsheetDrawing" xmlns:a="http://schemas.openxmlformats.org/drawingml/2006/main">
  <xdr:twoCellAnchor>
    <xdr:from>
      <xdr:col>0</xdr:col>
      <xdr:colOff>47625</xdr:colOff>
      <xdr:row>18</xdr:row>
      <xdr:rowOff>190498</xdr:rowOff>
    </xdr:from>
    <xdr:to>
      <xdr:col>9</xdr:col>
      <xdr:colOff>1402772</xdr:colOff>
      <xdr:row>51</xdr:row>
      <xdr:rowOff>121227</xdr:rowOff>
    </xdr:to>
    <xdr:graphicFrame macro="">
      <xdr:nvGraphicFramePr>
        <xdr:cNvPr id="20597" name="6 Gráfico">
          <a:extLst>
            <a:ext uri="{FF2B5EF4-FFF2-40B4-BE49-F238E27FC236}">
              <a16:creationId xmlns:a16="http://schemas.microsoft.com/office/drawing/2014/main" id="{00000000-0008-0000-4F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486656</xdr:colOff>
      <xdr:row>0</xdr:row>
      <xdr:rowOff>224917</xdr:rowOff>
    </xdr:from>
    <xdr:to>
      <xdr:col>0</xdr:col>
      <xdr:colOff>1352346</xdr:colOff>
      <xdr:row>1</xdr:row>
      <xdr:rowOff>98291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F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656" y="224917"/>
          <a:ext cx="865690" cy="662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748393</xdr:colOff>
      <xdr:row>56</xdr:row>
      <xdr:rowOff>17318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44938" cy="10685318"/>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0</xdr:colOff>
      <xdr:row>25</xdr:row>
      <xdr:rowOff>134710</xdr:rowOff>
    </xdr:from>
    <xdr:to>
      <xdr:col>6</xdr:col>
      <xdr:colOff>1500187</xdr:colOff>
      <xdr:row>84</xdr:row>
      <xdr:rowOff>166687</xdr:rowOff>
    </xdr:to>
    <xdr:graphicFrame macro="">
      <xdr:nvGraphicFramePr>
        <xdr:cNvPr id="3" name="Gráfico 2">
          <a:extLst>
            <a:ext uri="{FF2B5EF4-FFF2-40B4-BE49-F238E27FC236}">
              <a16:creationId xmlns:a16="http://schemas.microsoft.com/office/drawing/2014/main" id="{00000000-0008-0000-5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84444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51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108857</xdr:colOff>
      <xdr:row>15</xdr:row>
      <xdr:rowOff>258536</xdr:rowOff>
    </xdr:from>
    <xdr:to>
      <xdr:col>10</xdr:col>
      <xdr:colOff>928687</xdr:colOff>
      <xdr:row>35</xdr:row>
      <xdr:rowOff>166687</xdr:rowOff>
    </xdr:to>
    <xdr:graphicFrame macro="">
      <xdr:nvGraphicFramePr>
        <xdr:cNvPr id="4" name="6 Gráfico">
          <a:extLst>
            <a:ext uri="{FF2B5EF4-FFF2-40B4-BE49-F238E27FC236}">
              <a16:creationId xmlns:a16="http://schemas.microsoft.com/office/drawing/2014/main" id="{00000000-0008-0000-5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2.xml><?xml version="1.0" encoding="utf-8"?>
<c:userShapes xmlns:c="http://schemas.openxmlformats.org/drawingml/2006/chart">
  <cdr:relSizeAnchor xmlns:cdr="http://schemas.openxmlformats.org/drawingml/2006/chartDrawing">
    <cdr:from>
      <cdr:x>0.01785</cdr:x>
      <cdr:y>0.94433</cdr:y>
    </cdr:from>
    <cdr:to>
      <cdr:x>0.47506</cdr:x>
      <cdr:y>0.99364</cdr:y>
    </cdr:to>
    <cdr:sp macro="" textlink="">
      <cdr:nvSpPr>
        <cdr:cNvPr id="2" name="1 CuadroTexto"/>
        <cdr:cNvSpPr txBox="1"/>
      </cdr:nvSpPr>
      <cdr:spPr>
        <a:xfrm xmlns:a="http://schemas.openxmlformats.org/drawingml/2006/main">
          <a:off x="246736" y="6463392"/>
          <a:ext cx="6320863" cy="33745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113.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13</xdr:row>
      <xdr:rowOff>54428</xdr:rowOff>
    </xdr:from>
    <xdr:to>
      <xdr:col>3</xdr:col>
      <xdr:colOff>1299482</xdr:colOff>
      <xdr:row>53</xdr:row>
      <xdr:rowOff>102053</xdr:rowOff>
    </xdr:to>
    <xdr:graphicFrame macro="">
      <xdr:nvGraphicFramePr>
        <xdr:cNvPr id="4" name="Gráfico 3">
          <a:extLst>
            <a:ext uri="{FF2B5EF4-FFF2-40B4-BE49-F238E27FC236}">
              <a16:creationId xmlns:a16="http://schemas.microsoft.com/office/drawing/2014/main" id="{00000000-0008-0000-5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0.11891</cdr:x>
      <cdr:y>0.95339</cdr:y>
    </cdr:from>
    <cdr:to>
      <cdr:x>0.24175</cdr:x>
      <cdr:y>1</cdr:y>
    </cdr:to>
    <cdr:sp macro="" textlink="">
      <cdr:nvSpPr>
        <cdr:cNvPr id="2" name="CuadroTexto 1"/>
        <cdr:cNvSpPr txBox="1"/>
      </cdr:nvSpPr>
      <cdr:spPr>
        <a:xfrm xmlns:a="http://schemas.openxmlformats.org/drawingml/2006/main">
          <a:off x="1316264" y="7011875"/>
          <a:ext cx="1359731" cy="34278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600" b="1"/>
            <a:t>Fuente:</a:t>
          </a:r>
          <a:r>
            <a:rPr lang="es-DO" sz="1600" b="1" baseline="0"/>
            <a:t> </a:t>
          </a:r>
          <a:r>
            <a:rPr lang="es-DO" sz="1600" baseline="0"/>
            <a:t>SIPEN</a:t>
          </a:r>
          <a:endParaRPr lang="es-DO" sz="1600"/>
        </a:p>
      </cdr:txBody>
    </cdr:sp>
  </cdr:relSizeAnchor>
</c:userShapes>
</file>

<file path=xl/drawings/drawing115.xml><?xml version="1.0" encoding="utf-8"?>
<xdr:wsDr xmlns:xdr="http://schemas.openxmlformats.org/drawingml/2006/spreadsheetDrawing" xmlns:a="http://schemas.openxmlformats.org/drawingml/2006/main">
  <xdr:oneCellAnchor>
    <xdr:from>
      <xdr:col>0</xdr:col>
      <xdr:colOff>112060</xdr:colOff>
      <xdr:row>0</xdr:row>
      <xdr:rowOff>100852</xdr:rowOff>
    </xdr:from>
    <xdr:ext cx="862852" cy="612023"/>
    <xdr:pic>
      <xdr:nvPicPr>
        <xdr:cNvPr id="2" name="4 Imagen" descr="logo_2x4.bmp">
          <a:extLst>
            <a:ext uri="{FF2B5EF4-FFF2-40B4-BE49-F238E27FC236}">
              <a16:creationId xmlns:a16="http://schemas.microsoft.com/office/drawing/2014/main" id="{00000000-0008-0000-5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60" y="100852"/>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100851</xdr:colOff>
      <xdr:row>17</xdr:row>
      <xdr:rowOff>54428</xdr:rowOff>
    </xdr:from>
    <xdr:to>
      <xdr:col>6</xdr:col>
      <xdr:colOff>340178</xdr:colOff>
      <xdr:row>57</xdr:row>
      <xdr:rowOff>95249</xdr:rowOff>
    </xdr:to>
    <xdr:graphicFrame macro="">
      <xdr:nvGraphicFramePr>
        <xdr:cNvPr id="3" name="Gráfico 2">
          <a:extLst>
            <a:ext uri="{FF2B5EF4-FFF2-40B4-BE49-F238E27FC236}">
              <a16:creationId xmlns:a16="http://schemas.microsoft.com/office/drawing/2014/main" id="{00000000-0008-0000-5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6.xml><?xml version="1.0" encoding="utf-8"?>
<c:userShapes xmlns:c="http://schemas.openxmlformats.org/drawingml/2006/chart">
  <cdr:relSizeAnchor xmlns:cdr="http://schemas.openxmlformats.org/drawingml/2006/chartDrawing">
    <cdr:from>
      <cdr:x>0.28493</cdr:x>
      <cdr:y>0.9114</cdr:y>
    </cdr:from>
    <cdr:to>
      <cdr:x>0.43154</cdr:x>
      <cdr:y>0.9539</cdr:y>
    </cdr:to>
    <cdr:sp macro="" textlink="">
      <cdr:nvSpPr>
        <cdr:cNvPr id="2" name="CuadroTexto 1"/>
        <cdr:cNvSpPr txBox="1"/>
      </cdr:nvSpPr>
      <cdr:spPr>
        <a:xfrm xmlns:a="http://schemas.openxmlformats.org/drawingml/2006/main">
          <a:off x="3914277" y="6982039"/>
          <a:ext cx="2014071" cy="3255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600" b="1"/>
            <a:t>Fuente:</a:t>
          </a:r>
          <a:r>
            <a:rPr lang="es-DO" sz="1600" b="1" baseline="0"/>
            <a:t>  </a:t>
          </a:r>
          <a:r>
            <a:rPr lang="es-DO" sz="1600" b="0" baseline="0"/>
            <a:t>SIPEN</a:t>
          </a:r>
          <a:endParaRPr lang="es-DO" sz="1600" b="0"/>
        </a:p>
      </cdr:txBody>
    </cdr:sp>
  </cdr:relSizeAnchor>
</c:userShapes>
</file>

<file path=xl/drawings/drawing117.xml><?xml version="1.0" encoding="utf-8"?>
<xdr:wsDr xmlns:xdr="http://schemas.openxmlformats.org/drawingml/2006/spreadsheetDrawing" xmlns:a="http://schemas.openxmlformats.org/drawingml/2006/main">
  <xdr:twoCellAnchor>
    <xdr:from>
      <xdr:col>0</xdr:col>
      <xdr:colOff>103909</xdr:colOff>
      <xdr:row>44</xdr:row>
      <xdr:rowOff>34636</xdr:rowOff>
    </xdr:from>
    <xdr:to>
      <xdr:col>7</xdr:col>
      <xdr:colOff>571500</xdr:colOff>
      <xdr:row>82</xdr:row>
      <xdr:rowOff>69273</xdr:rowOff>
    </xdr:to>
    <xdr:graphicFrame macro="">
      <xdr:nvGraphicFramePr>
        <xdr:cNvPr id="2" name="1 Gráfico">
          <a:extLst>
            <a:ext uri="{FF2B5EF4-FFF2-40B4-BE49-F238E27FC236}">
              <a16:creationId xmlns:a16="http://schemas.microsoft.com/office/drawing/2014/main" id="{00000000-0008-0000-5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119.xml><?xml version="1.0" encoding="utf-8"?>
<xdr:wsDr xmlns:xdr="http://schemas.openxmlformats.org/drawingml/2006/spreadsheetDrawing" xmlns:a="http://schemas.openxmlformats.org/drawingml/2006/main">
  <xdr:twoCellAnchor>
    <xdr:from>
      <xdr:col>0</xdr:col>
      <xdr:colOff>51955</xdr:colOff>
      <xdr:row>26</xdr:row>
      <xdr:rowOff>69272</xdr:rowOff>
    </xdr:from>
    <xdr:to>
      <xdr:col>15</xdr:col>
      <xdr:colOff>640773</xdr:colOff>
      <xdr:row>71</xdr:row>
      <xdr:rowOff>69272</xdr:rowOff>
    </xdr:to>
    <xdr:graphicFrame macro="">
      <xdr:nvGraphicFramePr>
        <xdr:cNvPr id="2" name="1 Gráfico">
          <a:extLst>
            <a:ext uri="{FF2B5EF4-FFF2-40B4-BE49-F238E27FC236}">
              <a16:creationId xmlns:a16="http://schemas.microsoft.com/office/drawing/2014/main" id="{00000000-0008-0000-5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5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71437</xdr:rowOff>
    </xdr:from>
    <xdr:to>
      <xdr:col>12</xdr:col>
      <xdr:colOff>238124</xdr:colOff>
      <xdr:row>71</xdr:row>
      <xdr:rowOff>166687</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1437"/>
          <a:ext cx="9548812" cy="13620750"/>
        </a:xfrm>
        <a:prstGeom prst="rect">
          <a:avLst/>
        </a:prstGeom>
      </xdr:spPr>
    </xdr:pic>
    <xdr:clientData/>
  </xdr:twoCellAnchor>
</xdr:wsDr>
</file>

<file path=xl/drawings/drawing120.xml><?xml version="1.0" encoding="utf-8"?>
<c:userShapes xmlns:c="http://schemas.openxmlformats.org/drawingml/2006/chart">
  <cdr:relSizeAnchor xmlns:cdr="http://schemas.openxmlformats.org/drawingml/2006/chartDrawing">
    <cdr:from>
      <cdr:x>0.0336</cdr:x>
      <cdr:y>0.93465</cdr:y>
    </cdr:from>
    <cdr:to>
      <cdr:x>0.67529</cdr:x>
      <cdr:y>0.98328</cdr:y>
    </cdr:to>
    <cdr:sp macro="" textlink="">
      <cdr:nvSpPr>
        <cdr:cNvPr id="2" name="1 CuadroTexto"/>
        <cdr:cNvSpPr txBox="1"/>
      </cdr:nvSpPr>
      <cdr:spPr>
        <a:xfrm xmlns:a="http://schemas.openxmlformats.org/drawingml/2006/main">
          <a:off x="404995" y="8789235"/>
          <a:ext cx="7734549" cy="4573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600" b="1">
              <a:solidFill>
                <a:sysClr val="windowText" lastClr="000000"/>
              </a:solidFill>
              <a:latin typeface="+mn-lt"/>
              <a:ea typeface="+mn-ea"/>
              <a:cs typeface="+mn-cs"/>
            </a:rPr>
            <a:t>Fuente: </a:t>
          </a:r>
          <a:r>
            <a:rPr lang="en-US" sz="1600">
              <a:solidFill>
                <a:sysClr val="windowText" lastClr="000000"/>
              </a:solidFill>
              <a:latin typeface="+mn-lt"/>
              <a:ea typeface="+mn-ea"/>
              <a:cs typeface="+mn-cs"/>
            </a:rPr>
            <a:t>SIPEN y Banco Central de la República  Dominicana </a:t>
          </a:r>
          <a:endParaRPr lang="en-US" sz="1600">
            <a:solidFill>
              <a:sysClr val="windowText" lastClr="000000"/>
            </a:solidFill>
          </a:endParaRPr>
        </a:p>
        <a:p xmlns:a="http://schemas.openxmlformats.org/drawingml/2006/main">
          <a:endParaRPr lang="en-US" sz="1800">
            <a:solidFill>
              <a:sysClr val="windowText" lastClr="000000"/>
            </a:solidFill>
          </a:endParaRPr>
        </a:p>
      </cdr:txBody>
    </cdr:sp>
  </cdr:relSizeAnchor>
</c:userShapes>
</file>

<file path=xl/drawings/drawing121.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800-000002000000}"/>
            </a:ext>
          </a:extLst>
        </xdr:cNvPr>
        <xdr:cNvSpPr txBox="1"/>
      </xdr:nvSpPr>
      <xdr:spPr>
        <a:xfrm>
          <a:off x="155298" y="1748046"/>
          <a:ext cx="8541854" cy="259535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8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900-000005000000}"/>
            </a:ext>
          </a:extLst>
        </xdr:cNvPr>
        <xdr:cNvSpPr txBox="1"/>
      </xdr:nvSpPr>
      <xdr:spPr>
        <a:xfrm>
          <a:off x="299864" y="2214472"/>
          <a:ext cx="11375065" cy="3432492"/>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0</xdr:col>
      <xdr:colOff>1</xdr:colOff>
      <xdr:row>0</xdr:row>
      <xdr:rowOff>33618</xdr:rowOff>
    </xdr:from>
    <xdr:to>
      <xdr:col>16</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A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A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4.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B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C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D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28.xml><?xml version="1.0" encoding="utf-8"?>
<xdr:wsDr xmlns:xdr="http://schemas.openxmlformats.org/drawingml/2006/spreadsheetDrawing" xmlns:a="http://schemas.openxmlformats.org/drawingml/2006/main">
  <xdr:twoCellAnchor editAs="oneCell">
    <xdr:from>
      <xdr:col>0</xdr:col>
      <xdr:colOff>22411</xdr:colOff>
      <xdr:row>0</xdr:row>
      <xdr:rowOff>0</xdr:rowOff>
    </xdr:from>
    <xdr:to>
      <xdr:col>9</xdr:col>
      <xdr:colOff>0</xdr:colOff>
      <xdr:row>55</xdr:row>
      <xdr:rowOff>116016</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2411" y="0"/>
          <a:ext cx="7922560" cy="9977192"/>
        </a:xfrm>
        <a:prstGeom prst="rect">
          <a:avLst/>
        </a:prstGeom>
      </xdr:spPr>
    </xdr:pic>
    <xdr:clientData/>
  </xdr:twoCellAnchor>
</xdr:wsDr>
</file>

<file path=xl/drawings/drawing12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F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4643437</xdr:colOff>
      <xdr:row>2</xdr:row>
      <xdr:rowOff>987136</xdr:rowOff>
    </xdr:to>
    <xdr:sp macro="" textlink="">
      <xdr:nvSpPr>
        <xdr:cNvPr id="4" name="3 Rectángulo redondeado">
          <a:extLst>
            <a:ext uri="{FF2B5EF4-FFF2-40B4-BE49-F238E27FC236}">
              <a16:creationId xmlns:a16="http://schemas.microsoft.com/office/drawing/2014/main" id="{00000000-0008-0000-1E00-000004000000}"/>
            </a:ext>
          </a:extLst>
        </xdr:cNvPr>
        <xdr:cNvSpPr/>
      </xdr:nvSpPr>
      <xdr:spPr>
        <a:xfrm>
          <a:off x="0" y="0"/>
          <a:ext cx="22788562" cy="1463386"/>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Arial" panose="020B0604020202020204" pitchFamily="34" charset="0"/>
              <a:ea typeface="+mn-ea"/>
              <a:cs typeface="Arial" panose="020B0604020202020204" pitchFamily="34" charset="0"/>
            </a:rPr>
            <a:t>Sistema Dominicano De Seguridad</a:t>
          </a:r>
          <a:r>
            <a:rPr lang="es-DO" sz="60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6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115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1</xdr:row>
      <xdr:rowOff>965488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E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xdr:wsDr xmlns:xdr="http://schemas.openxmlformats.org/drawingml/2006/spreadsheetDrawing" xmlns:a="http://schemas.openxmlformats.org/drawingml/2006/main">
  <xdr:twoCellAnchor>
    <xdr:from>
      <xdr:col>0</xdr:col>
      <xdr:colOff>261937</xdr:colOff>
      <xdr:row>29</xdr:row>
      <xdr:rowOff>71435</xdr:rowOff>
    </xdr:from>
    <xdr:to>
      <xdr:col>7</xdr:col>
      <xdr:colOff>1833562</xdr:colOff>
      <xdr:row>72</xdr:row>
      <xdr:rowOff>95248</xdr:rowOff>
    </xdr:to>
    <xdr:graphicFrame macro="">
      <xdr:nvGraphicFramePr>
        <xdr:cNvPr id="4" name="3 Gráfico">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31.xml><?xml version="1.0" encoding="utf-8"?>
<c:userShapes xmlns:c="http://schemas.openxmlformats.org/drawingml/2006/chart">
  <cdr:relSizeAnchor xmlns:cdr="http://schemas.openxmlformats.org/drawingml/2006/chartDrawing">
    <cdr:from>
      <cdr:x>0.02744</cdr:x>
      <cdr:y>0.92711</cdr:y>
    </cdr:from>
    <cdr:to>
      <cdr:x>0.21494</cdr:x>
      <cdr:y>0.97722</cdr:y>
    </cdr:to>
    <cdr:sp macro="" textlink="">
      <cdr:nvSpPr>
        <cdr:cNvPr id="2" name="CuadroTexto 1">
          <a:extLst xmlns:a="http://schemas.openxmlformats.org/drawingml/2006/main">
            <a:ext uri="{FF2B5EF4-FFF2-40B4-BE49-F238E27FC236}">
              <a16:creationId xmlns:a16="http://schemas.microsoft.com/office/drawing/2014/main" id="{00000000-0008-0000-0700-000002000000}"/>
            </a:ext>
          </a:extLst>
        </cdr:cNvPr>
        <cdr:cNvSpPr txBox="1"/>
      </cdr:nvSpPr>
      <cdr:spPr>
        <a:xfrm xmlns:a="http://schemas.openxmlformats.org/drawingml/2006/main">
          <a:off x="428625" y="9691688"/>
          <a:ext cx="2928938" cy="523876"/>
        </a:xfrm>
        <a:prstGeom xmlns:a="http://schemas.openxmlformats.org/drawingml/2006/main" prst="rect">
          <a:avLst/>
        </a:prstGeom>
        <a:solidFill xmlns:a="http://schemas.openxmlformats.org/drawingml/2006/main">
          <a:schemeClr val="bg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cdr:txBody>
    </cdr:sp>
  </cdr:relSizeAnchor>
</c:userShapes>
</file>

<file path=xl/drawings/drawing132.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11</xdr:row>
      <xdr:rowOff>51955</xdr:rowOff>
    </xdr:from>
    <xdr:to>
      <xdr:col>5</xdr:col>
      <xdr:colOff>294409</xdr:colOff>
      <xdr:row>53</xdr:row>
      <xdr:rowOff>0</xdr:rowOff>
    </xdr:to>
    <xdr:graphicFrame macro="">
      <xdr:nvGraphicFramePr>
        <xdr:cNvPr id="2" name="Gráfico 1">
          <a:extLst>
            <a:ext uri="{FF2B5EF4-FFF2-40B4-BE49-F238E27FC236}">
              <a16:creationId xmlns:a16="http://schemas.microsoft.com/office/drawing/2014/main" id="{00000000-0008-0000-6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35</xdr:col>
      <xdr:colOff>745122</xdr:colOff>
      <xdr:row>2</xdr:row>
      <xdr:rowOff>71436</xdr:rowOff>
    </xdr:from>
    <xdr:to>
      <xdr:col>51</xdr:col>
      <xdr:colOff>523874</xdr:colOff>
      <xdr:row>47</xdr:row>
      <xdr:rowOff>147366</xdr:rowOff>
    </xdr:to>
    <xdr:pic>
      <xdr:nvPicPr>
        <xdr:cNvPr id="4" name="Imagen 3"/>
        <xdr:cNvPicPr>
          <a:picLocks noChangeAspect="1"/>
        </xdr:cNvPicPr>
      </xdr:nvPicPr>
      <xdr:blipFill>
        <a:blip xmlns:r="http://schemas.openxmlformats.org/officeDocument/2006/relationships" r:embed="rId4"/>
        <a:stretch>
          <a:fillRect/>
        </a:stretch>
      </xdr:blipFill>
      <xdr:spPr>
        <a:xfrm>
          <a:off x="34963685" y="1333499"/>
          <a:ext cx="11970752" cy="12397817"/>
        </a:xfrm>
        <a:prstGeom prst="rect">
          <a:avLst/>
        </a:prstGeom>
      </xdr:spPr>
    </xdr:pic>
    <xdr:clientData/>
  </xdr:twoCellAnchor>
</xdr:wsDr>
</file>

<file path=xl/drawings/drawing133.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septiembre 2024</a:t>
          </a:r>
        </a:p>
      </cdr:txBody>
    </cdr:sp>
  </cdr:relSizeAnchor>
</c:userShapes>
</file>

<file path=xl/drawings/drawing134.xml><?xml version="1.0" encoding="utf-8"?>
<xdr:wsDr xmlns:xdr="http://schemas.openxmlformats.org/drawingml/2006/spreadsheetDrawing" xmlns:a="http://schemas.openxmlformats.org/drawingml/2006/main">
  <xdr:twoCellAnchor editAs="oneCell">
    <xdr:from>
      <xdr:col>0</xdr:col>
      <xdr:colOff>435429</xdr:colOff>
      <xdr:row>0</xdr:row>
      <xdr:rowOff>108857</xdr:rowOff>
    </xdr:from>
    <xdr:to>
      <xdr:col>0</xdr:col>
      <xdr:colOff>1114353</xdr:colOff>
      <xdr:row>0</xdr:row>
      <xdr:rowOff>591292</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5429" y="108857"/>
          <a:ext cx="678924"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69273</xdr:colOff>
      <xdr:row>14</xdr:row>
      <xdr:rowOff>51954</xdr:rowOff>
    </xdr:from>
    <xdr:to>
      <xdr:col>9</xdr:col>
      <xdr:colOff>640773</xdr:colOff>
      <xdr:row>49</xdr:row>
      <xdr:rowOff>47623</xdr:rowOff>
    </xdr:to>
    <xdr:graphicFrame macro="">
      <xdr:nvGraphicFramePr>
        <xdr:cNvPr id="3" name="Gráfico 2">
          <a:extLst>
            <a:ext uri="{FF2B5EF4-FFF2-40B4-BE49-F238E27FC236}">
              <a16:creationId xmlns:a16="http://schemas.microsoft.com/office/drawing/2014/main" id="{00000000-0008-0000-6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5.xml><?xml version="1.0" encoding="utf-8"?>
<c:userShapes xmlns:c="http://schemas.openxmlformats.org/drawingml/2006/chart">
  <cdr:relSizeAnchor xmlns:cdr="http://schemas.openxmlformats.org/drawingml/2006/chartDrawing">
    <cdr:from>
      <cdr:x>0.02179</cdr:x>
      <cdr:y>0.88237</cdr:y>
    </cdr:from>
    <cdr:to>
      <cdr:x>0.40936</cdr:x>
      <cdr:y>0.98763</cdr:y>
    </cdr:to>
    <cdr:sp macro="" textlink="">
      <cdr:nvSpPr>
        <cdr:cNvPr id="2" name="CuadroTexto 1"/>
        <cdr:cNvSpPr txBox="1"/>
      </cdr:nvSpPr>
      <cdr:spPr>
        <a:xfrm xmlns:a="http://schemas.openxmlformats.org/drawingml/2006/main">
          <a:off x="324970" y="6903769"/>
          <a:ext cx="5780955" cy="8235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CNSS/DGJP</a:t>
          </a:r>
        </a:p>
      </cdr:txBody>
    </cdr:sp>
  </cdr:relSizeAnchor>
</c:userShapes>
</file>

<file path=xl/drawings/drawing136.xml><?xml version="1.0" encoding="utf-8"?>
<xdr:wsDr xmlns:xdr="http://schemas.openxmlformats.org/drawingml/2006/spreadsheetDrawing" xmlns:a="http://schemas.openxmlformats.org/drawingml/2006/main">
  <xdr:twoCellAnchor editAs="oneCell">
    <xdr:from>
      <xdr:col>0</xdr:col>
      <xdr:colOff>277090</xdr:colOff>
      <xdr:row>0</xdr:row>
      <xdr:rowOff>121227</xdr:rowOff>
    </xdr:from>
    <xdr:to>
      <xdr:col>0</xdr:col>
      <xdr:colOff>1407333</xdr:colOff>
      <xdr:row>1</xdr:row>
      <xdr:rowOff>359970</xdr:rowOff>
    </xdr:to>
    <xdr:pic>
      <xdr:nvPicPr>
        <xdr:cNvPr id="2" name="6 Imagen" descr="logo_2x4.bmp">
          <a:hlinkClick xmlns:r="http://schemas.openxmlformats.org/officeDocument/2006/relationships" r:id="rId1"/>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7090" y="121227"/>
          <a:ext cx="1130243" cy="8275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155863</xdr:colOff>
      <xdr:row>3</xdr:row>
      <xdr:rowOff>173182</xdr:rowOff>
    </xdr:from>
    <xdr:to>
      <xdr:col>13</xdr:col>
      <xdr:colOff>727363</xdr:colOff>
      <xdr:row>36</xdr:row>
      <xdr:rowOff>138546</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7.xml><?xml version="1.0" encoding="utf-8"?>
<c:userShapes xmlns:c="http://schemas.openxmlformats.org/drawingml/2006/chart">
  <cdr:relSizeAnchor xmlns:cdr="http://schemas.openxmlformats.org/drawingml/2006/chartDrawing">
    <cdr:from>
      <cdr:x>0.06821</cdr:x>
      <cdr:y>0.96424</cdr:y>
    </cdr:from>
    <cdr:to>
      <cdr:x>0.46771</cdr:x>
      <cdr:y>0.99551</cdr:y>
    </cdr:to>
    <cdr:sp macro="" textlink="">
      <cdr:nvSpPr>
        <cdr:cNvPr id="2" name="CuadroTexto 1"/>
        <cdr:cNvSpPr txBox="1"/>
      </cdr:nvSpPr>
      <cdr:spPr>
        <a:xfrm xmlns:a="http://schemas.openxmlformats.org/drawingml/2006/main">
          <a:off x="511507" y="11108131"/>
          <a:ext cx="2996046" cy="360218"/>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800" b="1"/>
            <a:t>Fuente: </a:t>
          </a:r>
          <a:r>
            <a:rPr lang="es-DO" sz="1800"/>
            <a:t>DGJP/CNSS</a:t>
          </a:r>
        </a:p>
      </cdr:txBody>
    </cdr:sp>
  </cdr:relSizeAnchor>
</c:userShapes>
</file>

<file path=xl/drawings/drawing138.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9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A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261938</xdr:colOff>
      <xdr:row>24</xdr:row>
      <xdr:rowOff>190500</xdr:rowOff>
    </xdr:from>
    <xdr:to>
      <xdr:col>10</xdr:col>
      <xdr:colOff>1785938</xdr:colOff>
      <xdr:row>59</xdr:row>
      <xdr:rowOff>23812</xdr:rowOff>
    </xdr:to>
    <xdr:graphicFrame macro="">
      <xdr:nvGraphicFramePr>
        <xdr:cNvPr id="7" name="6 Gráfico">
          <a:extLst>
            <a:ext uri="{FF2B5EF4-FFF2-40B4-BE49-F238E27FC236}">
              <a16:creationId xmlns:a16="http://schemas.microsoft.com/office/drawing/2014/main" id="{00000000-0008-0000-1F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F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0.xml><?xml version="1.0" encoding="utf-8"?>
<xdr:wsDr xmlns:xdr="http://schemas.openxmlformats.org/drawingml/2006/spreadsheetDrawing" xmlns:a="http://schemas.openxmlformats.org/drawingml/2006/main">
  <xdr:twoCellAnchor>
    <xdr:from>
      <xdr:col>0</xdr:col>
      <xdr:colOff>0</xdr:colOff>
      <xdr:row>0</xdr:row>
      <xdr:rowOff>1</xdr:rowOff>
    </xdr:from>
    <xdr:to>
      <xdr:col>11</xdr:col>
      <xdr:colOff>0</xdr:colOff>
      <xdr:row>3</xdr:row>
      <xdr:rowOff>124240</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baseline="0">
              <a:solidFill>
                <a:schemeClr val="lt1"/>
              </a:solidFill>
              <a:effectLst/>
              <a:latin typeface="+mn-lt"/>
              <a:ea typeface="+mn-ea"/>
              <a:cs typeface="+mn-cs"/>
            </a:rPr>
            <a:t>Riesgos Laborales Régimen Contributivo</a:t>
          </a:r>
          <a:endParaRPr lang="es-DO" sz="1600">
            <a:effectLst/>
          </a:endParaRPr>
        </a:p>
      </xdr:txBody>
    </xdr:sp>
    <xdr:clientData/>
  </xdr:twoCellAnchor>
  <xdr:twoCellAnchor editAs="oneCell">
    <xdr:from>
      <xdr:col>0</xdr:col>
      <xdr:colOff>175650</xdr:colOff>
      <xdr:row>0</xdr:row>
      <xdr:rowOff>91626</xdr:rowOff>
    </xdr:from>
    <xdr:to>
      <xdr:col>1</xdr:col>
      <xdr:colOff>9633</xdr:colOff>
      <xdr:row>2</xdr:row>
      <xdr:rowOff>124239</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B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5650" y="91626"/>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1.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8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459441</xdr:colOff>
      <xdr:row>24</xdr:row>
      <xdr:rowOff>134469</xdr:rowOff>
    </xdr:from>
    <xdr:to>
      <xdr:col>11</xdr:col>
      <xdr:colOff>504265</xdr:colOff>
      <xdr:row>40</xdr:row>
      <xdr:rowOff>100852</xdr:rowOff>
    </xdr:to>
    <xdr:graphicFrame macro="">
      <xdr:nvGraphicFramePr>
        <xdr:cNvPr id="3" name="Gráfico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2.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143.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25</xdr:row>
      <xdr:rowOff>95250</xdr:rowOff>
    </xdr:from>
    <xdr:to>
      <xdr:col>12</xdr:col>
      <xdr:colOff>71436</xdr:colOff>
      <xdr:row>59</xdr:row>
      <xdr:rowOff>47624</xdr:rowOff>
    </xdr:to>
    <xdr:graphicFrame macro="">
      <xdr:nvGraphicFramePr>
        <xdr:cNvPr id="3" name="Gráfico 2">
          <a:extLst>
            <a:ext uri="{FF2B5EF4-FFF2-40B4-BE49-F238E27FC236}">
              <a16:creationId xmlns:a16="http://schemas.microsoft.com/office/drawing/2014/main" id="{00000000-0008-0000-3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4.xml><?xml version="1.0" encoding="utf-8"?>
<xdr:wsDr xmlns:xdr="http://schemas.openxmlformats.org/drawingml/2006/spreadsheetDrawing" xmlns:a="http://schemas.openxmlformats.org/drawingml/2006/main">
  <xdr:twoCellAnchor>
    <xdr:from>
      <xdr:col>0</xdr:col>
      <xdr:colOff>62779</xdr:colOff>
      <xdr:row>25</xdr:row>
      <xdr:rowOff>34636</xdr:rowOff>
    </xdr:from>
    <xdr:to>
      <xdr:col>8</xdr:col>
      <xdr:colOff>2996045</xdr:colOff>
      <xdr:row>74</xdr:row>
      <xdr:rowOff>47624</xdr:rowOff>
    </xdr:to>
    <xdr:graphicFrame macro="">
      <xdr:nvGraphicFramePr>
        <xdr:cNvPr id="2" name="3 Gráfico">
          <a:extLst>
            <a:ext uri="{FF2B5EF4-FFF2-40B4-BE49-F238E27FC236}">
              <a16:creationId xmlns:a16="http://schemas.microsoft.com/office/drawing/2014/main" id="{00000000-0008-0000-3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329046</xdr:colOff>
      <xdr:row>0</xdr:row>
      <xdr:rowOff>259771</xdr:rowOff>
    </xdr:from>
    <xdr:to>
      <xdr:col>0</xdr:col>
      <xdr:colOff>1616239</xdr:colOff>
      <xdr:row>1</xdr:row>
      <xdr:rowOff>225136</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C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9046" y="259771"/>
          <a:ext cx="1287193" cy="900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5.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SISALRIL. </a:t>
          </a:r>
        </a:p>
        <a:p xmlns:a="http://schemas.openxmlformats.org/drawingml/2006/main">
          <a:endParaRPr lang="es-ES" sz="2400"/>
        </a:p>
      </cdr:txBody>
    </cdr:sp>
  </cdr:relSizeAnchor>
</c:userShapes>
</file>

<file path=xl/drawings/drawing146.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27</xdr:row>
      <xdr:rowOff>76200</xdr:rowOff>
    </xdr:from>
    <xdr:to>
      <xdr:col>10</xdr:col>
      <xdr:colOff>1828800</xdr:colOff>
      <xdr:row>75</xdr:row>
      <xdr:rowOff>152400</xdr:rowOff>
    </xdr:to>
    <xdr:graphicFrame macro="">
      <xdr:nvGraphicFramePr>
        <xdr:cNvPr id="7"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1163780</xdr:colOff>
      <xdr:row>0</xdr:row>
      <xdr:rowOff>246909</xdr:rowOff>
    </xdr:from>
    <xdr:to>
      <xdr:col>1</xdr:col>
      <xdr:colOff>1028699</xdr:colOff>
      <xdr:row>1</xdr:row>
      <xdr:rowOff>497999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3780" y="2469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7.xml><?xml version="1.0" encoding="utf-8"?>
<c:userShapes xmlns:c="http://schemas.openxmlformats.org/drawingml/2006/chart">
  <cdr:relSizeAnchor xmlns:cdr="http://schemas.openxmlformats.org/drawingml/2006/chartDrawing">
    <cdr:from>
      <cdr:x>0.053</cdr:x>
      <cdr:y>0.94407</cdr:y>
    </cdr:from>
    <cdr:to>
      <cdr:x>0.46164</cdr:x>
      <cdr:y>0.97289</cdr:y>
    </cdr:to>
    <cdr:sp macro="" textlink="">
      <cdr:nvSpPr>
        <cdr:cNvPr id="2" name="1 CuadroTexto"/>
        <cdr:cNvSpPr txBox="1"/>
      </cdr:nvSpPr>
      <cdr:spPr>
        <a:xfrm xmlns:a="http://schemas.openxmlformats.org/drawingml/2006/main">
          <a:off x="1803400" y="23883405"/>
          <a:ext cx="13903229" cy="72919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4400" b="1">
              <a:latin typeface="Calibri"/>
              <a:ea typeface="+mn-ea"/>
              <a:cs typeface="+mn-cs"/>
            </a:rPr>
            <a:t>Fuente: </a:t>
          </a:r>
          <a:r>
            <a:rPr lang="es-ES" sz="4400" b="0">
              <a:latin typeface="Calibri"/>
              <a:ea typeface="+mn-ea"/>
              <a:cs typeface="+mn-cs"/>
            </a:rPr>
            <a:t>SISALRIL. </a:t>
          </a:r>
        </a:p>
        <a:p xmlns:a="http://schemas.openxmlformats.org/drawingml/2006/main">
          <a:endParaRPr lang="es-ES" sz="4400"/>
        </a:p>
      </cdr:txBody>
    </cdr:sp>
  </cdr:relSizeAnchor>
</c:userShapes>
</file>

<file path=xl/drawings/drawing148.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6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6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9.xml><?xml version="1.0" encoding="utf-8"?>
<xdr:wsDr xmlns:xdr="http://schemas.openxmlformats.org/drawingml/2006/spreadsheetDrawing" xmlns:a="http://schemas.openxmlformats.org/drawingml/2006/main">
  <xdr:twoCellAnchor>
    <xdr:from>
      <xdr:col>0</xdr:col>
      <xdr:colOff>40820</xdr:colOff>
      <xdr:row>26</xdr:row>
      <xdr:rowOff>54429</xdr:rowOff>
    </xdr:from>
    <xdr:to>
      <xdr:col>10</xdr:col>
      <xdr:colOff>666749</xdr:colOff>
      <xdr:row>62</xdr:row>
      <xdr:rowOff>0</xdr:rowOff>
    </xdr:to>
    <xdr:graphicFrame macro="">
      <xdr:nvGraphicFramePr>
        <xdr:cNvPr id="66671" name="3 Gráfico">
          <a:extLst>
            <a:ext uri="{FF2B5EF4-FFF2-40B4-BE49-F238E27FC236}">
              <a16:creationId xmlns:a16="http://schemas.microsoft.com/office/drawing/2014/main" id="{00000000-0008-0000-57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c:userShapes xmlns:c="http://schemas.openxmlformats.org/drawingml/2006/chart">
  <cdr:relSizeAnchor xmlns:cdr="http://schemas.openxmlformats.org/drawingml/2006/chartDrawing">
    <cdr:from>
      <cdr:x>0.00463</cdr:x>
      <cdr:y>0.90339</cdr:y>
    </cdr:from>
    <cdr:to>
      <cdr:x>1</cdr:x>
      <cdr:y>0.98668</cdr:y>
    </cdr:to>
    <cdr:sp macro="" textlink="">
      <cdr:nvSpPr>
        <cdr:cNvPr id="2" name="2 CuadroTexto"/>
        <cdr:cNvSpPr txBox="1"/>
      </cdr:nvSpPr>
      <cdr:spPr>
        <a:xfrm xmlns:a="http://schemas.openxmlformats.org/drawingml/2006/main">
          <a:off x="118170" y="11872590"/>
          <a:ext cx="25404500" cy="1094625"/>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800" b="1">
              <a:solidFill>
                <a:schemeClr val="dk1"/>
              </a:solidFill>
              <a:effectLst/>
              <a:latin typeface="+mn-lt"/>
              <a:ea typeface="+mn-ea"/>
              <a:cs typeface="+mn-cs"/>
            </a:rPr>
            <a:t>Fuente</a:t>
          </a:r>
          <a:r>
            <a:rPr lang="es-DO" sz="2800">
              <a:solidFill>
                <a:schemeClr val="dk1"/>
              </a:solidFill>
              <a:effectLst/>
              <a:latin typeface="+mn-lt"/>
              <a:ea typeface="+mn-ea"/>
              <a:cs typeface="+mn-cs"/>
            </a:rPr>
            <a:t>: Estimaciones y Proyecciones de población por la Oficina Nacional de Estadísticas (ONE)</a:t>
          </a:r>
          <a:r>
            <a:rPr lang="es-DO" sz="2800" baseline="0">
              <a:solidFill>
                <a:schemeClr val="dk1"/>
              </a:solidFill>
              <a:effectLst/>
              <a:latin typeface="+mn-lt"/>
              <a:ea typeface="+mn-ea"/>
              <a:cs typeface="+mn-cs"/>
            </a:rPr>
            <a:t>, una vez la ONE actualice sus proyecciones estos datos seran ajustados.  </a:t>
          </a:r>
          <a:r>
            <a:rPr lang="es-DO" sz="2800">
              <a:solidFill>
                <a:schemeClr val="dk1"/>
              </a:solidFill>
              <a:effectLst/>
              <a:latin typeface="+mn-lt"/>
              <a:ea typeface="+mn-ea"/>
              <a:cs typeface="+mn-cs"/>
            </a:rPr>
            <a:t>Superintendencia de Salud y Riesgos Laborables</a:t>
          </a:r>
          <a:r>
            <a:rPr lang="es-DO" sz="2800" baseline="0">
              <a:solidFill>
                <a:schemeClr val="dk1"/>
              </a:solidFill>
              <a:effectLst/>
              <a:latin typeface="+mn-lt"/>
              <a:ea typeface="+mn-ea"/>
              <a:cs typeface="+mn-cs"/>
            </a:rPr>
            <a:t> (SISALRIL).</a:t>
          </a:r>
          <a:endParaRPr lang="es-DO" sz="6600">
            <a:effectLst/>
          </a:endParaRPr>
        </a:p>
      </cdr:txBody>
    </cdr:sp>
  </cdr:relSizeAnchor>
</c:userShapes>
</file>

<file path=xl/drawings/drawing150.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1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1251857</xdr:colOff>
      <xdr:row>52</xdr:row>
      <xdr:rowOff>152400</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973786" cy="10058400"/>
        </a:xfrm>
        <a:prstGeom prst="rect">
          <a:avLst/>
        </a:prstGeom>
      </xdr:spPr>
    </xdr:pic>
    <xdr:clientData/>
  </xdr:twoCellAnchor>
</xdr:wsDr>
</file>

<file path=xl/drawings/drawing15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312965</xdr:rowOff>
    </xdr:to>
    <xdr:sp macro="" textlink="">
      <xdr:nvSpPr>
        <xdr:cNvPr id="4" name="4 Rectángulo redondeado">
          <a:extLst>
            <a:ext uri="{FF2B5EF4-FFF2-40B4-BE49-F238E27FC236}">
              <a16:creationId xmlns:a16="http://schemas.microsoft.com/office/drawing/2014/main" id="{00000000-0008-0000-62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Reportes de Accidentes por el 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62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3.xml><?xml version="1.0" encoding="utf-8"?>
<xdr:wsDr xmlns:xdr="http://schemas.openxmlformats.org/drawingml/2006/spreadsheetDrawing" xmlns:a="http://schemas.openxmlformats.org/drawingml/2006/main">
  <xdr:twoCellAnchor>
    <xdr:from>
      <xdr:col>0</xdr:col>
      <xdr:colOff>311727</xdr:colOff>
      <xdr:row>28</xdr:row>
      <xdr:rowOff>0</xdr:rowOff>
    </xdr:from>
    <xdr:to>
      <xdr:col>8</xdr:col>
      <xdr:colOff>813952</xdr:colOff>
      <xdr:row>61</xdr:row>
      <xdr:rowOff>103909</xdr:rowOff>
    </xdr:to>
    <xdr:graphicFrame macro="">
      <xdr:nvGraphicFramePr>
        <xdr:cNvPr id="240749" name="2 Gráfico">
          <a:extLst>
            <a:ext uri="{FF2B5EF4-FFF2-40B4-BE49-F238E27FC236}">
              <a16:creationId xmlns:a16="http://schemas.microsoft.com/office/drawing/2014/main" id="{00000000-0008-0000-63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58</xdr:row>
      <xdr:rowOff>95250</xdr:rowOff>
    </xdr:from>
    <xdr:to>
      <xdr:col>3</xdr:col>
      <xdr:colOff>217714</xdr:colOff>
      <xdr:row>60</xdr:row>
      <xdr:rowOff>79888</xdr:rowOff>
    </xdr:to>
    <xdr:sp macro="" textlink="">
      <xdr:nvSpPr>
        <xdr:cNvPr id="2" name="1 CuadroTexto">
          <a:extLst>
            <a:ext uri="{FF2B5EF4-FFF2-40B4-BE49-F238E27FC236}">
              <a16:creationId xmlns:a16="http://schemas.microsoft.com/office/drawing/2014/main" id="{00000000-0008-0000-63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4.xml><?xml version="1.0" encoding="utf-8"?>
<xdr:wsDr xmlns:xdr="http://schemas.openxmlformats.org/drawingml/2006/spreadsheetDrawing" xmlns:a="http://schemas.openxmlformats.org/drawingml/2006/main">
  <xdr:twoCellAnchor>
    <xdr:from>
      <xdr:col>0</xdr:col>
      <xdr:colOff>108857</xdr:colOff>
      <xdr:row>25</xdr:row>
      <xdr:rowOff>95250</xdr:rowOff>
    </xdr:from>
    <xdr:to>
      <xdr:col>16</xdr:col>
      <xdr:colOff>785811</xdr:colOff>
      <xdr:row>66</xdr:row>
      <xdr:rowOff>142874</xdr:rowOff>
    </xdr:to>
    <xdr:graphicFrame macro="">
      <xdr:nvGraphicFramePr>
        <xdr:cNvPr id="242802" name="2 Gráfico">
          <a:extLst>
            <a:ext uri="{FF2B5EF4-FFF2-40B4-BE49-F238E27FC236}">
              <a16:creationId xmlns:a16="http://schemas.microsoft.com/office/drawing/2014/main" id="{00000000-0008-0000-64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5.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56.xml><?xml version="1.0" encoding="utf-8"?>
<xdr:wsDr xmlns:xdr="http://schemas.openxmlformats.org/drawingml/2006/spreadsheetDrawing" xmlns:a="http://schemas.openxmlformats.org/drawingml/2006/main">
  <xdr:twoCellAnchor>
    <xdr:from>
      <xdr:col>0</xdr:col>
      <xdr:colOff>28451</xdr:colOff>
      <xdr:row>27</xdr:row>
      <xdr:rowOff>40823</xdr:rowOff>
    </xdr:from>
    <xdr:to>
      <xdr:col>12</xdr:col>
      <xdr:colOff>1238250</xdr:colOff>
      <xdr:row>83</xdr:row>
      <xdr:rowOff>108858</xdr:rowOff>
    </xdr:to>
    <xdr:graphicFrame macro="">
      <xdr:nvGraphicFramePr>
        <xdr:cNvPr id="252018" name="2 Gráfico">
          <a:extLst>
            <a:ext uri="{FF2B5EF4-FFF2-40B4-BE49-F238E27FC236}">
              <a16:creationId xmlns:a16="http://schemas.microsoft.com/office/drawing/2014/main" id="{00000000-0008-0000-68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8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7.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58.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0</xdr:row>
      <xdr:rowOff>846558</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6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311727</xdr:colOff>
      <xdr:row>30</xdr:row>
      <xdr:rowOff>86590</xdr:rowOff>
    </xdr:from>
    <xdr:to>
      <xdr:col>10</xdr:col>
      <xdr:colOff>1333500</xdr:colOff>
      <xdr:row>63</xdr:row>
      <xdr:rowOff>173180</xdr:rowOff>
    </xdr:to>
    <xdr:graphicFrame macro="">
      <xdr:nvGraphicFramePr>
        <xdr:cNvPr id="247922" name="2 Gráfico">
          <a:extLst>
            <a:ext uri="{FF2B5EF4-FFF2-40B4-BE49-F238E27FC236}">
              <a16:creationId xmlns:a16="http://schemas.microsoft.com/office/drawing/2014/main" id="{00000000-0008-0000-66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9.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800" b="1"/>
            <a:t>Fuente:  </a:t>
          </a:r>
          <a:r>
            <a:rPr lang="es-DO" sz="1800" b="0"/>
            <a:t>IDOPRILL</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24</xdr:row>
      <xdr:rowOff>123264</xdr:rowOff>
    </xdr:from>
    <xdr:to>
      <xdr:col>12</xdr:col>
      <xdr:colOff>806823</xdr:colOff>
      <xdr:row>41</xdr:row>
      <xdr:rowOff>201705</xdr:rowOff>
    </xdr:to>
    <xdr:graphicFrame macro="">
      <xdr:nvGraphicFramePr>
        <xdr:cNvPr id="5" name="Gráfico 4">
          <a:extLst>
            <a:ext uri="{FF2B5EF4-FFF2-40B4-BE49-F238E27FC236}">
              <a16:creationId xmlns:a16="http://schemas.microsoft.com/office/drawing/2014/main" id="{00000000-0008-0000-2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0.xml><?xml version="1.0" encoding="utf-8"?>
<xdr:wsDr xmlns:xdr="http://schemas.openxmlformats.org/drawingml/2006/spreadsheetDrawing" xmlns:a="http://schemas.openxmlformats.org/drawingml/2006/main">
  <xdr:twoCellAnchor>
    <xdr:from>
      <xdr:col>0</xdr:col>
      <xdr:colOff>1</xdr:colOff>
      <xdr:row>26</xdr:row>
      <xdr:rowOff>17318</xdr:rowOff>
    </xdr:from>
    <xdr:to>
      <xdr:col>11</xdr:col>
      <xdr:colOff>103909</xdr:colOff>
      <xdr:row>62</xdr:row>
      <xdr:rowOff>138545</xdr:rowOff>
    </xdr:to>
    <xdr:graphicFrame macro="">
      <xdr:nvGraphicFramePr>
        <xdr:cNvPr id="249970" name="2 Gráfico">
          <a:extLst>
            <a:ext uri="{FF2B5EF4-FFF2-40B4-BE49-F238E27FC236}">
              <a16:creationId xmlns:a16="http://schemas.microsoft.com/office/drawing/2014/main" id="{00000000-0008-0000-67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0</xdr:row>
      <xdr:rowOff>829234</xdr:rowOff>
    </xdr:to>
    <xdr:pic>
      <xdr:nvPicPr>
        <xdr:cNvPr id="6" name="9 Imagen" descr="logo_2x4.bmp">
          <a:extLst>
            <a:ext uri="{FF2B5EF4-FFF2-40B4-BE49-F238E27FC236}">
              <a16:creationId xmlns:a16="http://schemas.microsoft.com/office/drawing/2014/main" id="{00000000-0008-0000-67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1.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62.xml><?xml version="1.0" encoding="utf-8"?>
<xdr:wsDr xmlns:xdr="http://schemas.openxmlformats.org/drawingml/2006/spreadsheetDrawing" xmlns:a="http://schemas.openxmlformats.org/drawingml/2006/main">
  <xdr:twoCellAnchor>
    <xdr:from>
      <xdr:col>0</xdr:col>
      <xdr:colOff>40821</xdr:colOff>
      <xdr:row>38</xdr:row>
      <xdr:rowOff>54429</xdr:rowOff>
    </xdr:from>
    <xdr:to>
      <xdr:col>6</xdr:col>
      <xdr:colOff>935182</xdr:colOff>
      <xdr:row>79</xdr:row>
      <xdr:rowOff>176893</xdr:rowOff>
    </xdr:to>
    <xdr:graphicFrame macro="">
      <xdr:nvGraphicFramePr>
        <xdr:cNvPr id="2" name="2 Gráfico">
          <a:extLst>
            <a:ext uri="{FF2B5EF4-FFF2-40B4-BE49-F238E27FC236}">
              <a16:creationId xmlns:a16="http://schemas.microsoft.com/office/drawing/2014/main" id="{00000000-0008-0000-6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3" name="9 Imagen" descr="logo_2x4.bmp">
          <a:hlinkClick xmlns:r="http://schemas.openxmlformats.org/officeDocument/2006/relationships" r:id="rId2"/>
          <a:extLst>
            <a:ext uri="{FF2B5EF4-FFF2-40B4-BE49-F238E27FC236}">
              <a16:creationId xmlns:a16="http://schemas.microsoft.com/office/drawing/2014/main" id="{00000000-0008-0000-65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3.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6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0</xdr:colOff>
      <xdr:row>52</xdr:row>
      <xdr:rowOff>152400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620000" cy="10058400"/>
        </a:xfrm>
        <a:prstGeom prst="rect">
          <a:avLst/>
        </a:prstGeom>
      </xdr:spPr>
    </xdr:pic>
    <xdr:clientData/>
  </xdr:twoCellAnchor>
</xdr:wsDr>
</file>

<file path=xl/drawings/drawing165.xml><?xml version="1.0" encoding="utf-8"?>
<xdr:wsDr xmlns:xdr="http://schemas.openxmlformats.org/drawingml/2006/spreadsheetDrawing" xmlns:a="http://schemas.openxmlformats.org/drawingml/2006/main">
  <xdr:twoCellAnchor>
    <xdr:from>
      <xdr:col>0</xdr:col>
      <xdr:colOff>0</xdr:colOff>
      <xdr:row>0</xdr:row>
      <xdr:rowOff>8282</xdr:rowOff>
    </xdr:from>
    <xdr:to>
      <xdr:col>10</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9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2000" b="1" baseline="0">
              <a:solidFill>
                <a:schemeClr val="lt1"/>
              </a:solidFill>
              <a:effectLst/>
              <a:latin typeface="+mn-lt"/>
              <a:ea typeface="+mn-ea"/>
              <a:cs typeface="+mn-cs"/>
            </a:rPr>
            <a:t> </a:t>
          </a:r>
          <a:r>
            <a:rPr lang="es-ES" sz="2000" b="1" baseline="0">
              <a:solidFill>
                <a:schemeClr val="lt1"/>
              </a:solidFill>
              <a:effectLst/>
              <a:latin typeface="+mn-lt"/>
              <a:ea typeface="+mn-ea"/>
              <a:cs typeface="+mn-cs"/>
            </a:rPr>
            <a:t>Convenio Bilateral de Seguridad Social </a:t>
          </a:r>
        </a:p>
        <a:p>
          <a:pPr algn="ctr" eaLnBrk="1" fontAlgn="auto" latinLnBrk="0" hangingPunct="1"/>
          <a:r>
            <a:rPr lang="es-ES" sz="2000" b="1" baseline="0">
              <a:solidFill>
                <a:schemeClr val="lt1"/>
              </a:solidFill>
              <a:effectLst/>
              <a:latin typeface="+mn-lt"/>
              <a:ea typeface="+mn-ea"/>
              <a:cs typeface="+mn-cs"/>
            </a:rPr>
            <a:t>Entre España y la República Dominicana</a:t>
          </a:r>
          <a:endParaRPr lang="es-ES" sz="20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9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6.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11</xdr:row>
      <xdr:rowOff>99390</xdr:rowOff>
    </xdr:from>
    <xdr:to>
      <xdr:col>5</xdr:col>
      <xdr:colOff>182217</xdr:colOff>
      <xdr:row>33</xdr:row>
      <xdr:rowOff>82826</xdr:rowOff>
    </xdr:to>
    <xdr:graphicFrame macro="">
      <xdr:nvGraphicFramePr>
        <xdr:cNvPr id="3" name="Gráfico 2">
          <a:extLst>
            <a:ext uri="{FF2B5EF4-FFF2-40B4-BE49-F238E27FC236}">
              <a16:creationId xmlns:a16="http://schemas.microsoft.com/office/drawing/2014/main" id="{00000000-0008-0000-6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7.xml><?xml version="1.0" encoding="utf-8"?>
<c:userShapes xmlns:c="http://schemas.openxmlformats.org/drawingml/2006/chart">
  <cdr:relSizeAnchor xmlns:cdr="http://schemas.openxmlformats.org/drawingml/2006/chartDrawing">
    <cdr:from>
      <cdr:x>0.06179</cdr:x>
      <cdr:y>0.92019</cdr:y>
    </cdr:from>
    <cdr:to>
      <cdr:x>0.34048</cdr:x>
      <cdr:y>0.98706</cdr:y>
    </cdr:to>
    <cdr:sp macro="" textlink="">
      <cdr:nvSpPr>
        <cdr:cNvPr id="2" name="CuadroTexto 1"/>
        <cdr:cNvSpPr txBox="1"/>
      </cdr:nvSpPr>
      <cdr:spPr>
        <a:xfrm xmlns:a="http://schemas.openxmlformats.org/drawingml/2006/main">
          <a:off x="405849" y="3533360"/>
          <a:ext cx="1830457"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solidFill>
                <a:sysClr val="windowText" lastClr="000000"/>
              </a:solidFill>
            </a:rPr>
            <a:t>Fuente: CI/CNSS</a:t>
          </a:r>
        </a:p>
      </cdr:txBody>
    </cdr:sp>
  </cdr:relSizeAnchor>
</c:userShapes>
</file>

<file path=xl/drawings/drawing168.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129884</xdr:colOff>
      <xdr:row>16</xdr:row>
      <xdr:rowOff>47624</xdr:rowOff>
    </xdr:from>
    <xdr:to>
      <xdr:col>3</xdr:col>
      <xdr:colOff>1000125</xdr:colOff>
      <xdr:row>46</xdr:row>
      <xdr:rowOff>190499</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536863</xdr:colOff>
      <xdr:row>15</xdr:row>
      <xdr:rowOff>282286</xdr:rowOff>
    </xdr:from>
    <xdr:to>
      <xdr:col>8</xdr:col>
      <xdr:colOff>1056409</xdr:colOff>
      <xdr:row>46</xdr:row>
      <xdr:rowOff>155864</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0.03467</cdr:x>
      <cdr:y>0.95717</cdr:y>
    </cdr:from>
    <cdr:to>
      <cdr:x>0.51961</cdr:x>
      <cdr:y>1</cdr:y>
    </cdr:to>
    <cdr:sp macro="" textlink="">
      <cdr:nvSpPr>
        <cdr:cNvPr id="2" name="CuadroTexto 5"/>
        <cdr:cNvSpPr txBox="1"/>
      </cdr:nvSpPr>
      <cdr:spPr>
        <a:xfrm xmlns:a="http://schemas.openxmlformats.org/drawingml/2006/main">
          <a:off x="386976" y="5759821"/>
          <a:ext cx="5412442" cy="2577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a:t>Fuente: Superintendencia de Salud y Riesgos Laborales (SISALRIL). </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133991</xdr:colOff>
      <xdr:row>24</xdr:row>
      <xdr:rowOff>95251</xdr:rowOff>
    </xdr:from>
    <xdr:to>
      <xdr:col>15</xdr:col>
      <xdr:colOff>585107</xdr:colOff>
      <xdr:row>42</xdr:row>
      <xdr:rowOff>40821</xdr:rowOff>
    </xdr:to>
    <xdr:graphicFrame macro="">
      <xdr:nvGraphicFramePr>
        <xdr:cNvPr id="9" name="8 Gráfico">
          <a:extLst>
            <a:ext uri="{FF2B5EF4-FFF2-40B4-BE49-F238E27FC236}">
              <a16:creationId xmlns:a16="http://schemas.microsoft.com/office/drawing/2014/main" id="{00000000-0008-0000-2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21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0.01128</cdr:x>
      <cdr:y>0.9345</cdr:y>
    </cdr:from>
    <cdr:to>
      <cdr:x>0.63899</cdr:x>
      <cdr:y>0.99176</cdr:y>
    </cdr:to>
    <cdr:sp macro="" textlink="">
      <cdr:nvSpPr>
        <cdr:cNvPr id="3" name="2 CuadroTexto"/>
        <cdr:cNvSpPr txBox="1"/>
      </cdr:nvSpPr>
      <cdr:spPr>
        <a:xfrm xmlns:a="http://schemas.openxmlformats.org/drawingml/2006/main">
          <a:off x="198791" y="6675844"/>
          <a:ext cx="11062341" cy="40905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Superintendencia de Salud y Riesgos Laborales (SISALRIL)</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3</xdr:row>
      <xdr:rowOff>47625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762000</xdr:colOff>
      <xdr:row>29</xdr:row>
      <xdr:rowOff>152400</xdr:rowOff>
    </xdr:from>
    <xdr:to>
      <xdr:col>10</xdr:col>
      <xdr:colOff>228600</xdr:colOff>
      <xdr:row>77</xdr:row>
      <xdr:rowOff>38100</xdr:rowOff>
    </xdr:to>
    <xdr:graphicFrame macro="">
      <xdr:nvGraphicFramePr>
        <xdr:cNvPr id="4"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253873</xdr:colOff>
      <xdr:row>4</xdr:row>
      <xdr:rowOff>11206</xdr:rowOff>
    </xdr:from>
    <xdr:to>
      <xdr:col>8</xdr:col>
      <xdr:colOff>1411941</xdr:colOff>
      <xdr:row>22</xdr:row>
      <xdr:rowOff>134470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470684</xdr:colOff>
      <xdr:row>24</xdr:row>
      <xdr:rowOff>145677</xdr:rowOff>
    </xdr:from>
    <xdr:to>
      <xdr:col>8</xdr:col>
      <xdr:colOff>1322294</xdr:colOff>
      <xdr:row>44</xdr:row>
      <xdr:rowOff>47627</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0.17367</cdr:x>
      <cdr:y>0.91948</cdr:y>
    </cdr:from>
    <cdr:to>
      <cdr:x>0.43991</cdr:x>
      <cdr:y>0.98414</cdr:y>
    </cdr:to>
    <cdr:sp macro="" textlink="">
      <cdr:nvSpPr>
        <cdr:cNvPr id="2" name="CuadroTexto 1"/>
        <cdr:cNvSpPr txBox="1"/>
      </cdr:nvSpPr>
      <cdr:spPr>
        <a:xfrm xmlns:a="http://schemas.openxmlformats.org/drawingml/2006/main">
          <a:off x="989288" y="3183794"/>
          <a:ext cx="1516623" cy="22389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4.xml><?xml version="1.0" encoding="utf-8"?>
<c:userShapes xmlns:c="http://schemas.openxmlformats.org/drawingml/2006/chart">
  <cdr:relSizeAnchor xmlns:cdr="http://schemas.openxmlformats.org/drawingml/2006/chartDrawing">
    <cdr:from>
      <cdr:x>0.18159</cdr:x>
      <cdr:y>0.92947</cdr:y>
    </cdr:from>
    <cdr:to>
      <cdr:x>0.44783</cdr:x>
      <cdr:y>1</cdr:y>
    </cdr:to>
    <cdr:sp macro="" textlink="">
      <cdr:nvSpPr>
        <cdr:cNvPr id="2" name="CuadroTexto 1"/>
        <cdr:cNvSpPr txBox="1"/>
      </cdr:nvSpPr>
      <cdr:spPr>
        <a:xfrm xmlns:a="http://schemas.openxmlformats.org/drawingml/2006/main">
          <a:off x="1180227" y="3366822"/>
          <a:ext cx="1730394" cy="2554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1</xdr:col>
      <xdr:colOff>40822</xdr:colOff>
      <xdr:row>0</xdr:row>
      <xdr:rowOff>204107</xdr:rowOff>
    </xdr:from>
    <xdr:to>
      <xdr:col>2</xdr:col>
      <xdr:colOff>293849</xdr:colOff>
      <xdr:row>0</xdr:row>
      <xdr:rowOff>1034143</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9" y="204107"/>
          <a:ext cx="1205527" cy="8300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68036</xdr:colOff>
      <xdr:row>10</xdr:row>
      <xdr:rowOff>136071</xdr:rowOff>
    </xdr:from>
    <xdr:to>
      <xdr:col>9</xdr:col>
      <xdr:colOff>3333750</xdr:colOff>
      <xdr:row>48</xdr:row>
      <xdr:rowOff>54427</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22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22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380999</xdr:rowOff>
    </xdr:to>
    <xdr:sp macro="" textlink="">
      <xdr:nvSpPr>
        <xdr:cNvPr id="2" name="3 Rectángulo redondeado">
          <a:extLst>
            <a:ext uri="{FF2B5EF4-FFF2-40B4-BE49-F238E27FC236}">
              <a16:creationId xmlns:a16="http://schemas.microsoft.com/office/drawing/2014/main" id="{00000000-0008-0000-2700-000004000000}"/>
            </a:ext>
          </a:extLst>
        </xdr:cNvPr>
        <xdr:cNvSpPr/>
      </xdr:nvSpPr>
      <xdr:spPr>
        <a:xfrm>
          <a:off x="0" y="0"/>
          <a:ext cx="29884686" cy="1928812"/>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846044</xdr:colOff>
      <xdr:row>1</xdr:row>
      <xdr:rowOff>164807</xdr:rowOff>
    </xdr:from>
    <xdr:to>
      <xdr:col>1</xdr:col>
      <xdr:colOff>547687</xdr:colOff>
      <xdr:row>4</xdr:row>
      <xdr:rowOff>4761</xdr:rowOff>
    </xdr:to>
    <xdr:pic>
      <xdr:nvPicPr>
        <xdr:cNvPr id="3" name="1 Imagen" descr="Logo_2x4.bmp">
          <a:hlinkClick xmlns:r="http://schemas.openxmlformats.org/officeDocument/2006/relationships" r:id="rId1"/>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846044" y="355307"/>
          <a:ext cx="1797143" cy="11972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95249</xdr:colOff>
      <xdr:row>24</xdr:row>
      <xdr:rowOff>47623</xdr:rowOff>
    </xdr:from>
    <xdr:to>
      <xdr:col>9</xdr:col>
      <xdr:colOff>2667000</xdr:colOff>
      <xdr:row>58</xdr:row>
      <xdr:rowOff>119062</xdr:rowOff>
    </xdr:to>
    <xdr:graphicFrame macro="">
      <xdr:nvGraphicFramePr>
        <xdr:cNvPr id="9" name="8 Gráfico">
          <a:extLst>
            <a:ext uri="{FF2B5EF4-FFF2-40B4-BE49-F238E27FC236}">
              <a16:creationId xmlns:a16="http://schemas.microsoft.com/office/drawing/2014/main" id="{00000000-0008-0000-24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0</xdr:col>
      <xdr:colOff>2029922</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24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14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1400-000016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LEY 87-01.  LINEA DE TIEMPO DEL SISTEMA DE SEGURIDAD SOCIAL</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89648</xdr:colOff>
      <xdr:row>7</xdr:row>
      <xdr:rowOff>179293</xdr:rowOff>
    </xdr:from>
    <xdr:to>
      <xdr:col>12</xdr:col>
      <xdr:colOff>526677</xdr:colOff>
      <xdr:row>29</xdr:row>
      <xdr:rowOff>67236</xdr:rowOff>
    </xdr:to>
    <xdr:pic>
      <xdr:nvPicPr>
        <xdr:cNvPr id="5" name="Imagen 4"/>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656" r="1873"/>
        <a:stretch/>
      </xdr:blipFill>
      <xdr:spPr bwMode="auto">
        <a:xfrm>
          <a:off x="89648" y="2095499"/>
          <a:ext cx="11004176" cy="4078943"/>
        </a:xfrm>
        <a:prstGeom prst="rect">
          <a:avLst/>
        </a:prstGeom>
        <a:ln>
          <a:noFill/>
        </a:ln>
        <a:extLst>
          <a:ext uri="{53640926-AAD7-44D8-BBD7-CCE9431645EC}">
            <a14:shadowObscured xmlns:a14="http://schemas.microsoft.com/office/drawing/2010/main"/>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0.02154</cdr:x>
      <cdr:y>0.94432</cdr:y>
    </cdr:from>
    <cdr:to>
      <cdr:x>0.50049</cdr:x>
      <cdr:y>1</cdr:y>
    </cdr:to>
    <cdr:sp macro="" textlink="">
      <cdr:nvSpPr>
        <cdr:cNvPr id="2" name="CuadroTexto 1"/>
        <cdr:cNvSpPr txBox="1"/>
      </cdr:nvSpPr>
      <cdr:spPr>
        <a:xfrm xmlns:a="http://schemas.openxmlformats.org/drawingml/2006/main">
          <a:off x="666750" y="10096500"/>
          <a:ext cx="14826686" cy="5953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17317</xdr:colOff>
      <xdr:row>22</xdr:row>
      <xdr:rowOff>304057</xdr:rowOff>
    </xdr:from>
    <xdr:to>
      <xdr:col>11</xdr:col>
      <xdr:colOff>1766454</xdr:colOff>
      <xdr:row>49</xdr:row>
      <xdr:rowOff>86590</xdr:rowOff>
    </xdr:to>
    <xdr:graphicFrame macro="">
      <xdr:nvGraphicFramePr>
        <xdr:cNvPr id="3" name="Gráfico 2">
          <a:extLst>
            <a:ext uri="{FF2B5EF4-FFF2-40B4-BE49-F238E27FC236}">
              <a16:creationId xmlns:a16="http://schemas.microsoft.com/office/drawing/2014/main" id="{00000000-0008-0000-2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0.01545</cdr:x>
      <cdr:y>0.95479</cdr:y>
    </cdr:from>
    <cdr:to>
      <cdr:x>0.62399</cdr:x>
      <cdr:y>0.98909</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37130" y="10606397"/>
          <a:ext cx="13278896" cy="381000"/>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400" b="1"/>
            <a:t>Fuente: </a:t>
          </a:r>
          <a:r>
            <a:rPr lang="en-US" sz="2400"/>
            <a:t>Superintendencia de Salud y Riesgos Laborales (SISALRIL)</a:t>
          </a:r>
        </a:p>
      </cdr:txBody>
    </cdr:sp>
  </cdr:relSizeAnchor>
</c:userShapes>
</file>

<file path=xl/drawings/drawing33.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0</xdr:colOff>
      <xdr:row>28</xdr:row>
      <xdr:rowOff>0</xdr:rowOff>
    </xdr:from>
    <xdr:to>
      <xdr:col>11</xdr:col>
      <xdr:colOff>2057400</xdr:colOff>
      <xdr:row>69</xdr:row>
      <xdr:rowOff>152400</xdr:rowOff>
    </xdr:to>
    <xdr:graphicFrame macro="">
      <xdr:nvGraphicFramePr>
        <xdr:cNvPr id="4"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c:userShapes xmlns:c="http://schemas.openxmlformats.org/drawingml/2006/chart">
  <cdr:relSizeAnchor xmlns:cdr="http://schemas.openxmlformats.org/drawingml/2006/chartDrawing">
    <cdr:from>
      <cdr:x>0.06971</cdr:x>
      <cdr:y>0.95255</cdr:y>
    </cdr:from>
    <cdr:to>
      <cdr:x>0.33711</cdr:x>
      <cdr:y>1</cdr:y>
    </cdr:to>
    <cdr:sp macro="" textlink="">
      <cdr:nvSpPr>
        <cdr:cNvPr id="2" name="CuadroTexto 1"/>
        <cdr:cNvSpPr txBox="1"/>
      </cdr:nvSpPr>
      <cdr:spPr>
        <a:xfrm xmlns:a="http://schemas.openxmlformats.org/drawingml/2006/main">
          <a:off x="2326690" y="18763044"/>
          <a:ext cx="8924635" cy="93465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35.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6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851646</xdr:colOff>
      <xdr:row>4</xdr:row>
      <xdr:rowOff>56029</xdr:rowOff>
    </xdr:from>
    <xdr:to>
      <xdr:col>9</xdr:col>
      <xdr:colOff>818028</xdr:colOff>
      <xdr:row>22</xdr:row>
      <xdr:rowOff>78441</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772682</xdr:colOff>
      <xdr:row>22</xdr:row>
      <xdr:rowOff>22412</xdr:rowOff>
    </xdr:from>
    <xdr:to>
      <xdr:col>9</xdr:col>
      <xdr:colOff>1423147</xdr:colOff>
      <xdr:row>45</xdr:row>
      <xdr:rowOff>56030</xdr:rowOff>
    </xdr:to>
    <xdr:graphicFrame macro="">
      <xdr:nvGraphicFramePr>
        <xdr:cNvPr id="5" name="Gráfico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0.20432</cdr:x>
      <cdr:y>0.91285</cdr:y>
    </cdr:from>
    <cdr:to>
      <cdr:x>0.47056</cdr:x>
      <cdr:y>0.97751</cdr:y>
    </cdr:to>
    <cdr:sp macro="" textlink="">
      <cdr:nvSpPr>
        <cdr:cNvPr id="2" name="CuadroTexto 1"/>
        <cdr:cNvSpPr txBox="1"/>
      </cdr:nvSpPr>
      <cdr:spPr>
        <a:xfrm xmlns:a="http://schemas.openxmlformats.org/drawingml/2006/main">
          <a:off x="1531767" y="3017641"/>
          <a:ext cx="1995930" cy="213748"/>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7.xml><?xml version="1.0" encoding="utf-8"?>
<c:userShapes xmlns:c="http://schemas.openxmlformats.org/drawingml/2006/chart">
  <cdr:relSizeAnchor xmlns:cdr="http://schemas.openxmlformats.org/drawingml/2006/chartDrawing">
    <cdr:from>
      <cdr:x>0.03159</cdr:x>
      <cdr:y>0.92947</cdr:y>
    </cdr:from>
    <cdr:to>
      <cdr:x>0.29783</cdr:x>
      <cdr:y>1</cdr:y>
    </cdr:to>
    <cdr:sp macro="" textlink="">
      <cdr:nvSpPr>
        <cdr:cNvPr id="2" name="CuadroTexto 1"/>
        <cdr:cNvSpPr txBox="1"/>
      </cdr:nvSpPr>
      <cdr:spPr>
        <a:xfrm xmlns:a="http://schemas.openxmlformats.org/drawingml/2006/main">
          <a:off x="146050" y="2703634"/>
          <a:ext cx="1230924" cy="2051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38.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225137</xdr:colOff>
      <xdr:row>10</xdr:row>
      <xdr:rowOff>1264227</xdr:rowOff>
    </xdr:from>
    <xdr:to>
      <xdr:col>10</xdr:col>
      <xdr:colOff>3082636</xdr:colOff>
      <xdr:row>48</xdr:row>
      <xdr:rowOff>95249</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0.03146</cdr:x>
      <cdr:y>0.9644</cdr:y>
    </cdr:from>
    <cdr:to>
      <cdr:x>0.4553</cdr:x>
      <cdr:y>1</cdr:y>
    </cdr:to>
    <cdr:sp macro="" textlink="">
      <cdr:nvSpPr>
        <cdr:cNvPr id="2" name="CuadroTexto 1"/>
        <cdr:cNvSpPr txBox="1"/>
      </cdr:nvSpPr>
      <cdr:spPr>
        <a:xfrm xmlns:a="http://schemas.openxmlformats.org/drawingml/2006/main">
          <a:off x="258536" y="8437897"/>
          <a:ext cx="3483429" cy="311496"/>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46</xdr:col>
      <xdr:colOff>1</xdr:colOff>
      <xdr:row>31</xdr:row>
      <xdr:rowOff>428625</xdr:rowOff>
    </xdr:from>
    <xdr:to>
      <xdr:col>52</xdr:col>
      <xdr:colOff>785812</xdr:colOff>
      <xdr:row>50</xdr:row>
      <xdr:rowOff>32736</xdr:rowOff>
    </xdr:to>
    <xdr:pic>
      <xdr:nvPicPr>
        <xdr:cNvPr id="4" name="Imagen 3"/>
        <xdr:cNvPicPr>
          <a:picLocks noChangeAspect="1"/>
        </xdr:cNvPicPr>
      </xdr:nvPicPr>
      <xdr:blipFill>
        <a:blip xmlns:r="http://schemas.openxmlformats.org/officeDocument/2006/relationships" r:embed="rId1"/>
        <a:stretch>
          <a:fillRect/>
        </a:stretch>
      </xdr:blipFill>
      <xdr:spPr>
        <a:xfrm>
          <a:off x="143160751" y="16335375"/>
          <a:ext cx="11644311" cy="865286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446394</xdr:colOff>
      <xdr:row>9</xdr:row>
      <xdr:rowOff>40819</xdr:rowOff>
    </xdr:from>
    <xdr:to>
      <xdr:col>12</xdr:col>
      <xdr:colOff>26174</xdr:colOff>
      <xdr:row>28</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446394" y="1755319"/>
          <a:ext cx="8904755"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0</xdr:colOff>
      <xdr:row>0</xdr:row>
      <xdr:rowOff>104215</xdr:rowOff>
    </xdr:from>
    <xdr:to>
      <xdr:col>1</xdr:col>
      <xdr:colOff>390525</xdr:colOff>
      <xdr:row>5</xdr:row>
      <xdr:rowOff>3362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0" y="10421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23811</xdr:colOff>
      <xdr:row>4</xdr:row>
      <xdr:rowOff>-1</xdr:rowOff>
    </xdr:to>
    <xdr:sp macro="" textlink="">
      <xdr:nvSpPr>
        <xdr:cNvPr id="4" name="3 Rectángulo redondeado">
          <a:extLst>
            <a:ext uri="{FF2B5EF4-FFF2-40B4-BE49-F238E27FC236}">
              <a16:creationId xmlns:a16="http://schemas.microsoft.com/office/drawing/2014/main" id="{00000000-0008-0000-2700-000004000000}"/>
            </a:ext>
          </a:extLst>
        </xdr:cNvPr>
        <xdr:cNvSpPr/>
      </xdr:nvSpPr>
      <xdr:spPr>
        <a:xfrm>
          <a:off x="0" y="0"/>
          <a:ext cx="23883936" cy="1619249"/>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1327057</xdr:colOff>
      <xdr:row>1</xdr:row>
      <xdr:rowOff>394154</xdr:rowOff>
    </xdr:from>
    <xdr:to>
      <xdr:col>1</xdr:col>
      <xdr:colOff>1104900</xdr:colOff>
      <xdr:row>1</xdr:row>
      <xdr:rowOff>1695449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327057" y="584654"/>
          <a:ext cx="1873343" cy="1301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30</xdr:row>
      <xdr:rowOff>176893</xdr:rowOff>
    </xdr:from>
    <xdr:to>
      <xdr:col>7</xdr:col>
      <xdr:colOff>1061357</xdr:colOff>
      <xdr:row>60</xdr:row>
      <xdr:rowOff>108857</xdr:rowOff>
    </xdr:to>
    <xdr:graphicFrame macro="">
      <xdr:nvGraphicFramePr>
        <xdr:cNvPr id="5" name="4 Gráfico">
          <a:extLst>
            <a:ext uri="{FF2B5EF4-FFF2-40B4-BE49-F238E27FC236}">
              <a16:creationId xmlns:a16="http://schemas.microsoft.com/office/drawing/2014/main" id="{00000000-0008-0000-2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8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twoCellAnchor>
    <xdr:from>
      <xdr:col>7</xdr:col>
      <xdr:colOff>884463</xdr:colOff>
      <xdr:row>29</xdr:row>
      <xdr:rowOff>54429</xdr:rowOff>
    </xdr:from>
    <xdr:to>
      <xdr:col>16</xdr:col>
      <xdr:colOff>721176</xdr:colOff>
      <xdr:row>60</xdr:row>
      <xdr:rowOff>122464</xdr:rowOff>
    </xdr:to>
    <xdr:graphicFrame macro="">
      <xdr:nvGraphicFramePr>
        <xdr:cNvPr id="2" name="Gráfico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3.xml><?xml version="1.0" encoding="utf-8"?>
<c:userShapes xmlns:c="http://schemas.openxmlformats.org/drawingml/2006/chart">
  <cdr:relSizeAnchor xmlns:cdr="http://schemas.openxmlformats.org/drawingml/2006/chartDrawing">
    <cdr:from>
      <cdr:x>0.01786</cdr:x>
      <cdr:y>0.91653</cdr:y>
    </cdr:from>
    <cdr:to>
      <cdr:x>0.60981</cdr:x>
      <cdr:y>0.97476</cdr:y>
    </cdr:to>
    <cdr:sp macro="" textlink="">
      <cdr:nvSpPr>
        <cdr:cNvPr id="2" name="CuadroTexto 1"/>
        <cdr:cNvSpPr txBox="1"/>
      </cdr:nvSpPr>
      <cdr:spPr>
        <a:xfrm xmlns:a="http://schemas.openxmlformats.org/drawingml/2006/main">
          <a:off x="279461" y="5526067"/>
          <a:ext cx="9261445" cy="35108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4.xml><?xml version="1.0" encoding="utf-8"?>
<c:userShapes xmlns:c="http://schemas.openxmlformats.org/drawingml/2006/chart">
  <cdr:relSizeAnchor xmlns:cdr="http://schemas.openxmlformats.org/drawingml/2006/chartDrawing">
    <cdr:from>
      <cdr:x>0.00292</cdr:x>
      <cdr:y>0.91948</cdr:y>
    </cdr:from>
    <cdr:to>
      <cdr:x>0.558</cdr:x>
      <cdr:y>0.97811</cdr:y>
    </cdr:to>
    <cdr:sp macro="" textlink="">
      <cdr:nvSpPr>
        <cdr:cNvPr id="2" name="CuadroTexto 1"/>
        <cdr:cNvSpPr txBox="1"/>
      </cdr:nvSpPr>
      <cdr:spPr>
        <a:xfrm xmlns:a="http://schemas.openxmlformats.org/drawingml/2006/main">
          <a:off x="23585" y="5480050"/>
          <a:ext cx="4486495" cy="349424"/>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5.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9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142875</xdr:colOff>
      <xdr:row>29</xdr:row>
      <xdr:rowOff>47624</xdr:rowOff>
    </xdr:from>
    <xdr:to>
      <xdr:col>15</xdr:col>
      <xdr:colOff>904874</xdr:colOff>
      <xdr:row>56</xdr:row>
      <xdr:rowOff>93085</xdr:rowOff>
    </xdr:to>
    <xdr:graphicFrame macro="">
      <xdr:nvGraphicFramePr>
        <xdr:cNvPr id="2" name="Gráfico 1">
          <a:extLst>
            <a:ext uri="{FF2B5EF4-FFF2-40B4-BE49-F238E27FC236}">
              <a16:creationId xmlns:a16="http://schemas.microsoft.com/office/drawing/2014/main" id="{00000000-0008-0000-2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6.xml><?xml version="1.0" encoding="utf-8"?>
<c:userShapes xmlns:c="http://schemas.openxmlformats.org/drawingml/2006/chart">
  <cdr:relSizeAnchor xmlns:cdr="http://schemas.openxmlformats.org/drawingml/2006/chartDrawing">
    <cdr:from>
      <cdr:x>0.00823</cdr:x>
      <cdr:y>0.96678</cdr:y>
    </cdr:from>
    <cdr:to>
      <cdr:x>0.45111</cdr:x>
      <cdr:y>1</cdr:y>
    </cdr:to>
    <cdr:sp macro="" textlink="">
      <cdr:nvSpPr>
        <cdr:cNvPr id="2" name="CuadroTexto 1"/>
        <cdr:cNvSpPr txBox="1"/>
      </cdr:nvSpPr>
      <cdr:spPr>
        <a:xfrm xmlns:a="http://schemas.openxmlformats.org/drawingml/2006/main">
          <a:off x="172028" y="10218632"/>
          <a:ext cx="9261445" cy="351087"/>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47.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237671</xdr:colOff>
      <xdr:row>27</xdr:row>
      <xdr:rowOff>45357</xdr:rowOff>
    </xdr:from>
    <xdr:to>
      <xdr:col>11</xdr:col>
      <xdr:colOff>2812143</xdr:colOff>
      <xdr:row>109</xdr:row>
      <xdr:rowOff>136072</xdr:rowOff>
    </xdr:to>
    <xdr:graphicFrame macro="">
      <xdr:nvGraphicFramePr>
        <xdr:cNvPr id="4"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49.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655409</xdr:colOff>
      <xdr:row>3</xdr:row>
      <xdr:rowOff>1115787</xdr:rowOff>
    </xdr:from>
    <xdr:to>
      <xdr:col>10</xdr:col>
      <xdr:colOff>244928</xdr:colOff>
      <xdr:row>19</xdr:row>
      <xdr:rowOff>68036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225541</xdr:colOff>
      <xdr:row>19</xdr:row>
      <xdr:rowOff>54429</xdr:rowOff>
    </xdr:from>
    <xdr:to>
      <xdr:col>10</xdr:col>
      <xdr:colOff>462643</xdr:colOff>
      <xdr:row>39</xdr:row>
      <xdr:rowOff>173935</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259772</xdr:colOff>
      <xdr:row>12</xdr:row>
      <xdr:rowOff>173181</xdr:rowOff>
    </xdr:from>
    <xdr:to>
      <xdr:col>16</xdr:col>
      <xdr:colOff>606136</xdr:colOff>
      <xdr:row>55</xdr:row>
      <xdr:rowOff>51955</xdr:rowOff>
    </xdr:to>
    <xdr:grpSp>
      <xdr:nvGrpSpPr>
        <xdr:cNvPr id="26" name="Grupo 25"/>
        <xdr:cNvGrpSpPr/>
      </xdr:nvGrpSpPr>
      <xdr:grpSpPr>
        <a:xfrm>
          <a:off x="259772" y="3117272"/>
          <a:ext cx="13837228" cy="8070274"/>
          <a:chOff x="259772" y="3117272"/>
          <a:chExt cx="13837228" cy="8070274"/>
        </a:xfrm>
      </xdr:grpSpPr>
      <xdr:sp macro="" textlink="">
        <xdr:nvSpPr>
          <xdr:cNvPr id="3" name="37 Rectángulo redondeado">
            <a:extLst>
              <a:ext uri="{FF2B5EF4-FFF2-40B4-BE49-F238E27FC236}">
                <a16:creationId xmlns:a16="http://schemas.microsoft.com/office/drawing/2014/main" id="{00000000-0008-0000-1300-000026000000}"/>
              </a:ext>
            </a:extLst>
          </xdr:cNvPr>
          <xdr:cNvSpPr/>
        </xdr:nvSpPr>
        <xdr:spPr>
          <a:xfrm>
            <a:off x="259772" y="5865206"/>
            <a:ext cx="2955343" cy="3381385"/>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4" name="38 Rectángulo redondeado">
            <a:extLst>
              <a:ext uri="{FF2B5EF4-FFF2-40B4-BE49-F238E27FC236}">
                <a16:creationId xmlns:a16="http://schemas.microsoft.com/office/drawing/2014/main" id="{00000000-0008-0000-1300-000027000000}"/>
              </a:ext>
            </a:extLst>
          </xdr:cNvPr>
          <xdr:cNvSpPr/>
        </xdr:nvSpPr>
        <xdr:spPr>
          <a:xfrm>
            <a:off x="3648782" y="3770609"/>
            <a:ext cx="2939282" cy="162382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5" name="39 Rectángulo redondeado">
            <a:extLst>
              <a:ext uri="{FF2B5EF4-FFF2-40B4-BE49-F238E27FC236}">
                <a16:creationId xmlns:a16="http://schemas.microsoft.com/office/drawing/2014/main" id="{00000000-0008-0000-1300-000028000000}"/>
              </a:ext>
            </a:extLst>
          </xdr:cNvPr>
          <xdr:cNvSpPr/>
        </xdr:nvSpPr>
        <xdr:spPr>
          <a:xfrm>
            <a:off x="3568471" y="6610257"/>
            <a:ext cx="3003529" cy="1681142"/>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6" name="40 Rectángulo redondeado">
            <a:extLst>
              <a:ext uri="{FF2B5EF4-FFF2-40B4-BE49-F238E27FC236}">
                <a16:creationId xmlns:a16="http://schemas.microsoft.com/office/drawing/2014/main" id="{00000000-0008-0000-1300-000029000000}"/>
              </a:ext>
            </a:extLst>
          </xdr:cNvPr>
          <xdr:cNvSpPr/>
        </xdr:nvSpPr>
        <xdr:spPr>
          <a:xfrm>
            <a:off x="3721341" y="9469186"/>
            <a:ext cx="2929647" cy="1593264"/>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7" name="42 Conector recto">
            <a:extLst>
              <a:ext uri="{FF2B5EF4-FFF2-40B4-BE49-F238E27FC236}">
                <a16:creationId xmlns:a16="http://schemas.microsoft.com/office/drawing/2014/main" id="{00000000-0008-0000-1300-00002B000000}"/>
              </a:ext>
            </a:extLst>
          </xdr:cNvPr>
          <xdr:cNvCxnSpPr/>
        </xdr:nvCxnSpPr>
        <xdr:spPr>
          <a:xfrm flipV="1">
            <a:off x="2497522" y="5158362"/>
            <a:ext cx="1151255" cy="731968"/>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8" name="54 Rectángulo redondeado">
            <a:extLst>
              <a:ext uri="{FF2B5EF4-FFF2-40B4-BE49-F238E27FC236}">
                <a16:creationId xmlns:a16="http://schemas.microsoft.com/office/drawing/2014/main" id="{00000000-0008-0000-1300-000037000000}"/>
              </a:ext>
            </a:extLst>
          </xdr:cNvPr>
          <xdr:cNvSpPr/>
        </xdr:nvSpPr>
        <xdr:spPr>
          <a:xfrm>
            <a:off x="7183666" y="3117272"/>
            <a:ext cx="6794078" cy="70684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9" name="55 Rectángulo redondeado">
            <a:extLst>
              <a:ext uri="{FF2B5EF4-FFF2-40B4-BE49-F238E27FC236}">
                <a16:creationId xmlns:a16="http://schemas.microsoft.com/office/drawing/2014/main" id="{00000000-0008-0000-1300-000038000000}"/>
              </a:ext>
            </a:extLst>
          </xdr:cNvPr>
          <xdr:cNvSpPr/>
        </xdr:nvSpPr>
        <xdr:spPr>
          <a:xfrm>
            <a:off x="7166282" y="4136826"/>
            <a:ext cx="6842262" cy="70009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10" name="56 Rectángulo redondeado">
            <a:extLst>
              <a:ext uri="{FF2B5EF4-FFF2-40B4-BE49-F238E27FC236}">
                <a16:creationId xmlns:a16="http://schemas.microsoft.com/office/drawing/2014/main" id="{00000000-0008-0000-1300-000039000000}"/>
              </a:ext>
            </a:extLst>
          </xdr:cNvPr>
          <xdr:cNvSpPr/>
        </xdr:nvSpPr>
        <xdr:spPr>
          <a:xfrm>
            <a:off x="7197150" y="5287421"/>
            <a:ext cx="6778016" cy="74123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11" name="62 Conector recto">
            <a:extLst>
              <a:ext uri="{FF2B5EF4-FFF2-40B4-BE49-F238E27FC236}">
                <a16:creationId xmlns:a16="http://schemas.microsoft.com/office/drawing/2014/main" id="{00000000-0008-0000-1300-00003F000000}"/>
              </a:ext>
            </a:extLst>
          </xdr:cNvPr>
          <xdr:cNvCxnSpPr/>
        </xdr:nvCxnSpPr>
        <xdr:spPr>
          <a:xfrm flipV="1">
            <a:off x="6588062" y="3531682"/>
            <a:ext cx="588214" cy="95804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 name="63 Conector recto">
            <a:extLst>
              <a:ext uri="{FF2B5EF4-FFF2-40B4-BE49-F238E27FC236}">
                <a16:creationId xmlns:a16="http://schemas.microsoft.com/office/drawing/2014/main" id="{00000000-0008-0000-1300-000040000000}"/>
              </a:ext>
            </a:extLst>
          </xdr:cNvPr>
          <xdr:cNvCxnSpPr>
            <a:endCxn id="5" idx="1"/>
          </xdr:cNvCxnSpPr>
        </xdr:nvCxnSpPr>
        <xdr:spPr>
          <a:xfrm>
            <a:off x="3215114" y="7450826"/>
            <a:ext cx="353357" cy="2"/>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3" name="70 Conector recto">
            <a:extLst>
              <a:ext uri="{FF2B5EF4-FFF2-40B4-BE49-F238E27FC236}">
                <a16:creationId xmlns:a16="http://schemas.microsoft.com/office/drawing/2014/main" id="{00000000-0008-0000-1300-000047000000}"/>
              </a:ext>
            </a:extLst>
          </xdr:cNvPr>
          <xdr:cNvCxnSpPr/>
        </xdr:nvCxnSpPr>
        <xdr:spPr>
          <a:xfrm flipH="1" flipV="1">
            <a:off x="2741640" y="9262685"/>
            <a:ext cx="1115944" cy="46150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4" name="78 Conector recto">
            <a:extLst>
              <a:ext uri="{FF2B5EF4-FFF2-40B4-BE49-F238E27FC236}">
                <a16:creationId xmlns:a16="http://schemas.microsoft.com/office/drawing/2014/main" id="{00000000-0008-0000-1300-00004F000000}"/>
              </a:ext>
            </a:extLst>
          </xdr:cNvPr>
          <xdr:cNvCxnSpPr>
            <a:endCxn id="9" idx="1"/>
          </xdr:cNvCxnSpPr>
        </xdr:nvCxnSpPr>
        <xdr:spPr>
          <a:xfrm flipV="1">
            <a:off x="6555938" y="4486872"/>
            <a:ext cx="610343" cy="89344"/>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5" name="87 Conector recto">
            <a:extLst>
              <a:ext uri="{FF2B5EF4-FFF2-40B4-BE49-F238E27FC236}">
                <a16:creationId xmlns:a16="http://schemas.microsoft.com/office/drawing/2014/main" id="{00000000-0008-0000-1300-000058000000}"/>
              </a:ext>
            </a:extLst>
          </xdr:cNvPr>
          <xdr:cNvCxnSpPr>
            <a:stCxn id="10" idx="1"/>
          </xdr:cNvCxnSpPr>
        </xdr:nvCxnSpPr>
        <xdr:spPr>
          <a:xfrm flipH="1" flipV="1">
            <a:off x="6570744" y="4733415"/>
            <a:ext cx="626405" cy="924623"/>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6" name="95 Rectángulo redondeado">
            <a:extLst>
              <a:ext uri="{FF2B5EF4-FFF2-40B4-BE49-F238E27FC236}">
                <a16:creationId xmlns:a16="http://schemas.microsoft.com/office/drawing/2014/main" id="{00000000-0008-0000-1300-000060000000}"/>
              </a:ext>
            </a:extLst>
          </xdr:cNvPr>
          <xdr:cNvSpPr/>
        </xdr:nvSpPr>
        <xdr:spPr>
          <a:xfrm>
            <a:off x="7306762" y="6658421"/>
            <a:ext cx="6665585" cy="68773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17" name="98 Rectángulo redondeado">
            <a:extLst>
              <a:ext uri="{FF2B5EF4-FFF2-40B4-BE49-F238E27FC236}">
                <a16:creationId xmlns:a16="http://schemas.microsoft.com/office/drawing/2014/main" id="{00000000-0008-0000-1300-000063000000}"/>
              </a:ext>
            </a:extLst>
          </xdr:cNvPr>
          <xdr:cNvSpPr/>
        </xdr:nvSpPr>
        <xdr:spPr>
          <a:xfrm>
            <a:off x="7262654" y="7756492"/>
            <a:ext cx="6713765" cy="68773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8" name="99 Conector recto">
            <a:extLst>
              <a:ext uri="{FF2B5EF4-FFF2-40B4-BE49-F238E27FC236}">
                <a16:creationId xmlns:a16="http://schemas.microsoft.com/office/drawing/2014/main" id="{00000000-0008-0000-1300-000064000000}"/>
              </a:ext>
            </a:extLst>
          </xdr:cNvPr>
          <xdr:cNvCxnSpPr>
            <a:stCxn id="5" idx="3"/>
          </xdr:cNvCxnSpPr>
        </xdr:nvCxnSpPr>
        <xdr:spPr>
          <a:xfrm flipV="1">
            <a:off x="6572000" y="7030545"/>
            <a:ext cx="770959" cy="42028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9" name="102 Conector recto">
            <a:extLst>
              <a:ext uri="{FF2B5EF4-FFF2-40B4-BE49-F238E27FC236}">
                <a16:creationId xmlns:a16="http://schemas.microsoft.com/office/drawing/2014/main" id="{00000000-0008-0000-1300-000067000000}"/>
              </a:ext>
            </a:extLst>
          </xdr:cNvPr>
          <xdr:cNvCxnSpPr>
            <a:endCxn id="17" idx="1"/>
          </xdr:cNvCxnSpPr>
        </xdr:nvCxnSpPr>
        <xdr:spPr>
          <a:xfrm>
            <a:off x="6539875" y="7469930"/>
            <a:ext cx="722779" cy="630430"/>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0" name="124 Conector recto">
            <a:extLst>
              <a:ext uri="{FF2B5EF4-FFF2-40B4-BE49-F238E27FC236}">
                <a16:creationId xmlns:a16="http://schemas.microsoft.com/office/drawing/2014/main" id="{00000000-0008-0000-1300-00007D000000}"/>
              </a:ext>
            </a:extLst>
          </xdr:cNvPr>
          <xdr:cNvCxnSpPr/>
        </xdr:nvCxnSpPr>
        <xdr:spPr>
          <a:xfrm>
            <a:off x="6620184" y="10373718"/>
            <a:ext cx="652106" cy="6552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21" name="125 Conector recto">
            <a:extLst>
              <a:ext uri="{FF2B5EF4-FFF2-40B4-BE49-F238E27FC236}">
                <a16:creationId xmlns:a16="http://schemas.microsoft.com/office/drawing/2014/main" id="{00000000-0008-0000-1300-00007E000000}"/>
              </a:ext>
            </a:extLst>
          </xdr:cNvPr>
          <xdr:cNvCxnSpPr>
            <a:endCxn id="23" idx="1"/>
          </xdr:cNvCxnSpPr>
        </xdr:nvCxnSpPr>
        <xdr:spPr>
          <a:xfrm flipV="1">
            <a:off x="6620184" y="9682679"/>
            <a:ext cx="682739" cy="729250"/>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22" name="127 Rectángulo redondeado">
            <a:extLst>
              <a:ext uri="{FF2B5EF4-FFF2-40B4-BE49-F238E27FC236}">
                <a16:creationId xmlns:a16="http://schemas.microsoft.com/office/drawing/2014/main" id="{00000000-0008-0000-1300-000080000000}"/>
              </a:ext>
            </a:extLst>
          </xdr:cNvPr>
          <xdr:cNvSpPr/>
        </xdr:nvSpPr>
        <xdr:spPr>
          <a:xfrm>
            <a:off x="7272290" y="10526549"/>
            <a:ext cx="6800501" cy="660997"/>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23" name="129 Rectángulo redondeado">
            <a:extLst>
              <a:ext uri="{FF2B5EF4-FFF2-40B4-BE49-F238E27FC236}">
                <a16:creationId xmlns:a16="http://schemas.microsoft.com/office/drawing/2014/main" id="{00000000-0008-0000-1300-000082000000}"/>
              </a:ext>
            </a:extLst>
          </xdr:cNvPr>
          <xdr:cNvSpPr/>
        </xdr:nvSpPr>
        <xdr:spPr>
          <a:xfrm>
            <a:off x="7302923" y="9367465"/>
            <a:ext cx="6794077" cy="63042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4" name="25 Rectángulo redondeado">
          <a:extLst>
            <a:ext uri="{FF2B5EF4-FFF2-40B4-BE49-F238E27FC236}">
              <a16:creationId xmlns:a16="http://schemas.microsoft.com/office/drawing/2014/main" id="{00000000-0008-0000-1300-00001A000000}"/>
            </a:ext>
          </a:extLst>
        </xdr:cNvPr>
        <xdr:cNvSpPr/>
      </xdr:nvSpPr>
      <xdr:spPr>
        <a:xfrm>
          <a:off x="17318" y="0"/>
          <a:ext cx="14235793"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5" name="40 Imagen" descr="Logo_2x4.bmp">
          <a:hlinkClick xmlns:r="http://schemas.openxmlformats.org/officeDocument/2006/relationships" r:id="rId1"/>
          <a:extLst>
            <a:ext uri="{FF2B5EF4-FFF2-40B4-BE49-F238E27FC236}">
              <a16:creationId xmlns:a16="http://schemas.microsoft.com/office/drawing/2014/main" id="{00000000-0008-0000-13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c:userShapes xmlns:c="http://schemas.openxmlformats.org/drawingml/2006/chart">
  <cdr:relSizeAnchor xmlns:cdr="http://schemas.openxmlformats.org/drawingml/2006/chartDrawing">
    <cdr:from>
      <cdr:x>0.22143</cdr:x>
      <cdr:y>0.92461</cdr:y>
    </cdr:from>
    <cdr:to>
      <cdr:x>0.48767</cdr:x>
      <cdr:y>0.98927</cdr:y>
    </cdr:to>
    <cdr:sp macro="" textlink="">
      <cdr:nvSpPr>
        <cdr:cNvPr id="2" name="CuadroTexto 1"/>
        <cdr:cNvSpPr txBox="1"/>
      </cdr:nvSpPr>
      <cdr:spPr>
        <a:xfrm xmlns:a="http://schemas.openxmlformats.org/drawingml/2006/main">
          <a:off x="1818565" y="2745452"/>
          <a:ext cx="2186602" cy="191996"/>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1.xml><?xml version="1.0" encoding="utf-8"?>
<c:userShapes xmlns:c="http://schemas.openxmlformats.org/drawingml/2006/chart">
  <cdr:relSizeAnchor xmlns:cdr="http://schemas.openxmlformats.org/drawingml/2006/chartDrawing">
    <cdr:from>
      <cdr:x>0.21045</cdr:x>
      <cdr:y>0.92947</cdr:y>
    </cdr:from>
    <cdr:to>
      <cdr:x>0.47669</cdr:x>
      <cdr:y>1</cdr:y>
    </cdr:to>
    <cdr:sp macro="" textlink="">
      <cdr:nvSpPr>
        <cdr:cNvPr id="2" name="CuadroTexto 1"/>
        <cdr:cNvSpPr txBox="1"/>
      </cdr:nvSpPr>
      <cdr:spPr>
        <a:xfrm xmlns:a="http://schemas.openxmlformats.org/drawingml/2006/main">
          <a:off x="1744436" y="3179453"/>
          <a:ext cx="2206858" cy="24126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52.xml><?xml version="1.0" encoding="utf-8"?>
<xdr:wsDr xmlns:xdr="http://schemas.openxmlformats.org/drawingml/2006/spreadsheetDrawing" xmlns:a="http://schemas.openxmlformats.org/drawingml/2006/main">
  <xdr:twoCellAnchor editAs="oneCell">
    <xdr:from>
      <xdr:col>0</xdr:col>
      <xdr:colOff>204107</xdr:colOff>
      <xdr:row>0</xdr:row>
      <xdr:rowOff>124918</xdr:rowOff>
    </xdr:from>
    <xdr:to>
      <xdr:col>1</xdr:col>
      <xdr:colOff>830035</xdr:colOff>
      <xdr:row>0</xdr:row>
      <xdr:rowOff>762000</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4107" y="124918"/>
          <a:ext cx="921203"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46</xdr:row>
      <xdr:rowOff>95250</xdr:rowOff>
    </xdr:from>
    <xdr:to>
      <xdr:col>8</xdr:col>
      <xdr:colOff>309562</xdr:colOff>
      <xdr:row>123</xdr:row>
      <xdr:rowOff>142875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0.0915</cdr:x>
      <cdr:y>0.95762</cdr:y>
    </cdr:from>
    <cdr:to>
      <cdr:x>0.24226</cdr:x>
      <cdr:y>0.99212</cdr:y>
    </cdr:to>
    <cdr:sp macro="" textlink="">
      <cdr:nvSpPr>
        <cdr:cNvPr id="2" name="CuadroTexto 1"/>
        <cdr:cNvSpPr txBox="1"/>
      </cdr:nvSpPr>
      <cdr:spPr>
        <a:xfrm xmlns:a="http://schemas.openxmlformats.org/drawingml/2006/main">
          <a:off x="1408134" y="9837964"/>
          <a:ext cx="2320223" cy="354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400" b="1"/>
            <a:t>Fuente: </a:t>
          </a:r>
          <a:r>
            <a:rPr lang="es-DO" sz="1400"/>
            <a:t>SISALRIL</a:t>
          </a:r>
        </a:p>
      </cdr:txBody>
    </cdr:sp>
  </cdr:relSizeAnchor>
</c:userShapes>
</file>

<file path=xl/drawings/drawing54.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A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A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5.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B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B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195025</xdr:colOff>
      <xdr:row>0</xdr:row>
      <xdr:rowOff>397336</xdr:rowOff>
    </xdr:from>
    <xdr:to>
      <xdr:col>0</xdr:col>
      <xdr:colOff>818289</xdr:colOff>
      <xdr:row>1</xdr:row>
      <xdr:rowOff>257735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5025" y="397336"/>
          <a:ext cx="623264" cy="4655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168088</xdr:colOff>
      <xdr:row>31</xdr:row>
      <xdr:rowOff>100853</xdr:rowOff>
    </xdr:from>
    <xdr:to>
      <xdr:col>7</xdr:col>
      <xdr:colOff>459442</xdr:colOff>
      <xdr:row>62</xdr:row>
      <xdr:rowOff>112059</xdr:rowOff>
    </xdr:to>
    <xdr:graphicFrame macro="">
      <xdr:nvGraphicFramePr>
        <xdr:cNvPr id="2" name="Gráfico 1">
          <a:extLst>
            <a:ext uri="{FF2B5EF4-FFF2-40B4-BE49-F238E27FC236}">
              <a16:creationId xmlns:a16="http://schemas.microsoft.com/office/drawing/2014/main" id="{00000000-0008-0000-2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7.xml><?xml version="1.0" encoding="utf-8"?>
<c:userShapes xmlns:c="http://schemas.openxmlformats.org/drawingml/2006/chart">
  <cdr:relSizeAnchor xmlns:cdr="http://schemas.openxmlformats.org/drawingml/2006/chartDrawing">
    <cdr:from>
      <cdr:x>0</cdr:x>
      <cdr:y>0.95252</cdr:y>
    </cdr:from>
    <cdr:to>
      <cdr:x>1</cdr:x>
      <cdr:y>1</cdr:y>
    </cdr:to>
    <cdr:sp macro="" textlink="">
      <cdr:nvSpPr>
        <cdr:cNvPr id="2" name="4 CuadroTexto">
          <a:extLst xmlns:a="http://schemas.openxmlformats.org/drawingml/2006/main">
            <a:ext uri="{FF2B5EF4-FFF2-40B4-BE49-F238E27FC236}">
              <a16:creationId xmlns:a16="http://schemas.microsoft.com/office/drawing/2014/main" id="{00000000-0008-0000-2C00-000005000000}"/>
            </a:ext>
          </a:extLst>
        </cdr:cNvPr>
        <cdr:cNvSpPr txBox="1"/>
      </cdr:nvSpPr>
      <cdr:spPr>
        <a:xfrm xmlns:a="http://schemas.openxmlformats.org/drawingml/2006/main">
          <a:off x="0" y="5753180"/>
          <a:ext cx="7351060" cy="2867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cdr:txBody>
    </cdr:sp>
  </cdr:relSizeAnchor>
</c:userShapes>
</file>

<file path=xl/drawings/drawing58.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124239</xdr:colOff>
      <xdr:row>4</xdr:row>
      <xdr:rowOff>8282</xdr:rowOff>
    </xdr:from>
    <xdr:to>
      <xdr:col>9</xdr:col>
      <xdr:colOff>546653</xdr:colOff>
      <xdr:row>15</xdr:row>
      <xdr:rowOff>140802</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9.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14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1400-000016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123263</xdr:colOff>
      <xdr:row>8</xdr:row>
      <xdr:rowOff>67234</xdr:rowOff>
    </xdr:from>
    <xdr:to>
      <xdr:col>12</xdr:col>
      <xdr:colOff>593911</xdr:colOff>
      <xdr:row>39</xdr:row>
      <xdr:rowOff>78439</xdr:rowOff>
    </xdr:to>
    <xdr:graphicFrame macro="">
      <xdr:nvGraphicFramePr>
        <xdr:cNvPr id="5" name="Diagrama 4">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D00-000002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D00-000003000000}"/>
            </a:ext>
          </a:extLst>
        </xdr:cNvPr>
        <xdr:cNvPicPr>
          <a:picLocks noChangeAspect="1"/>
        </xdr:cNvPicPr>
      </xdr:nvPicPr>
      <xdr:blipFill>
        <a:blip xmlns:r="http://schemas.openxmlformats.org/officeDocument/2006/relationships" r:embed="rId2" cstate="print"/>
        <a:stretch>
          <a:fillRect/>
        </a:stretch>
      </xdr:blipFill>
      <xdr:spPr>
        <a:xfrm>
          <a:off x="3276600" y="49886"/>
          <a:ext cx="1066937" cy="157465"/>
        </a:xfrm>
        <a:prstGeom prst="rect">
          <a:avLst/>
        </a:prstGeom>
        <a:ln>
          <a:noFill/>
        </a:ln>
        <a:effectLst>
          <a:softEdge rad="112500"/>
        </a:effectLst>
      </xdr:spPr>
    </xdr:pic>
    <xdr:clientData/>
  </xdr:twoCellAnchor>
  <xdr:twoCellAnchor>
    <xdr:from>
      <xdr:col>0</xdr:col>
      <xdr:colOff>419100</xdr:colOff>
      <xdr:row>27</xdr:row>
      <xdr:rowOff>190500</xdr:rowOff>
    </xdr:from>
    <xdr:to>
      <xdr:col>10</xdr:col>
      <xdr:colOff>6947648</xdr:colOff>
      <xdr:row>116</xdr:row>
      <xdr:rowOff>112059</xdr:rowOff>
    </xdr:to>
    <xdr:graphicFrame macro="">
      <xdr:nvGraphicFramePr>
        <xdr:cNvPr id="4" name="1 Gráfico">
          <a:extLst>
            <a:ext uri="{FF2B5EF4-FFF2-40B4-BE49-F238E27FC236}">
              <a16:creationId xmlns:a16="http://schemas.microsoft.com/office/drawing/2014/main" id="{00000000-0008-0000-3D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1620980</xdr:colOff>
      <xdr:row>0</xdr:row>
      <xdr:rowOff>742209</xdr:rowOff>
    </xdr:from>
    <xdr:to>
      <xdr:col>1</xdr:col>
      <xdr:colOff>1485899</xdr:colOff>
      <xdr:row>1</xdr:row>
      <xdr:rowOff>383699</xdr:rowOff>
    </xdr:to>
    <xdr:pic>
      <xdr:nvPicPr>
        <xdr:cNvPr id="5" name="8 Imagen" descr="logo_2x4.bmp">
          <a:hlinkClick xmlns:r="http://schemas.openxmlformats.org/officeDocument/2006/relationships" r:id="rId4"/>
          <a:extLst>
            <a:ext uri="{FF2B5EF4-FFF2-40B4-BE49-F238E27FC236}">
              <a16:creationId xmlns:a16="http://schemas.microsoft.com/office/drawing/2014/main" id="{00000000-0008-0000-3D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0980" y="742209"/>
          <a:ext cx="2884344" cy="2060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1.xml><?xml version="1.0" encoding="utf-8"?>
<c:userShapes xmlns:c="http://schemas.openxmlformats.org/drawingml/2006/chart">
  <cdr:relSizeAnchor xmlns:cdr="http://schemas.openxmlformats.org/drawingml/2006/chartDrawing">
    <cdr:from>
      <cdr:x>0.05643</cdr:x>
      <cdr:y>0.97111</cdr:y>
    </cdr:from>
    <cdr:to>
      <cdr:x>0.32383</cdr:x>
      <cdr:y>1</cdr:y>
    </cdr:to>
    <cdr:sp macro="" textlink="">
      <cdr:nvSpPr>
        <cdr:cNvPr id="2" name="CuadroTexto 1"/>
        <cdr:cNvSpPr txBox="1"/>
      </cdr:nvSpPr>
      <cdr:spPr>
        <a:xfrm xmlns:a="http://schemas.openxmlformats.org/drawingml/2006/main">
          <a:off x="2590821" y="29451300"/>
          <a:ext cx="12276468" cy="8763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4800" b="1">
              <a:latin typeface="Arial" panose="020B0604020202020204" pitchFamily="34" charset="0"/>
              <a:cs typeface="Arial" panose="020B0604020202020204" pitchFamily="34" charset="0"/>
            </a:rPr>
            <a:t>Fuente: </a:t>
          </a:r>
          <a:r>
            <a:rPr lang="es-DO" sz="4800">
              <a:latin typeface="Arial" panose="020B0604020202020204" pitchFamily="34" charset="0"/>
              <a:cs typeface="Arial" panose="020B0604020202020204" pitchFamily="34" charset="0"/>
            </a:rPr>
            <a:t>SISALRIL</a:t>
          </a:r>
        </a:p>
      </cdr:txBody>
    </cdr:sp>
  </cdr:relSizeAnchor>
</c:userShapes>
</file>

<file path=xl/drawings/drawing62.xml><?xml version="1.0" encoding="utf-8"?>
<xdr:wsDr xmlns:xdr="http://schemas.openxmlformats.org/drawingml/2006/spreadsheetDrawing" xmlns:a="http://schemas.openxmlformats.org/drawingml/2006/main">
  <xdr:twoCellAnchor editAs="oneCell">
    <xdr:from>
      <xdr:col>0</xdr:col>
      <xdr:colOff>394126</xdr:colOff>
      <xdr:row>0</xdr:row>
      <xdr:rowOff>139211</xdr:rowOff>
    </xdr:from>
    <xdr:to>
      <xdr:col>0</xdr:col>
      <xdr:colOff>1062404</xdr:colOff>
      <xdr:row>1</xdr:row>
      <xdr:rowOff>147827</xdr:rowOff>
    </xdr:to>
    <xdr:pic>
      <xdr:nvPicPr>
        <xdr:cNvPr id="2" name="9 Imagen" descr="logo_2x4.bmp">
          <a:hlinkClick xmlns:r="http://schemas.openxmlformats.org/officeDocument/2006/relationships" r:id="rId1"/>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126" y="139211"/>
          <a:ext cx="668278" cy="5039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91106</xdr:colOff>
      <xdr:row>3</xdr:row>
      <xdr:rowOff>1093305</xdr:rowOff>
    </xdr:from>
    <xdr:to>
      <xdr:col>9</xdr:col>
      <xdr:colOff>513520</xdr:colOff>
      <xdr:row>21</xdr:row>
      <xdr:rowOff>99393</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3.xml><?xml version="1.0" encoding="utf-8"?>
<c:userShapes xmlns:c="http://schemas.openxmlformats.org/drawingml/2006/chart">
  <cdr:relSizeAnchor xmlns:cdr="http://schemas.openxmlformats.org/drawingml/2006/chartDrawing">
    <cdr:from>
      <cdr:x>0.0399</cdr:x>
      <cdr:y>0.91624</cdr:y>
    </cdr:from>
    <cdr:to>
      <cdr:x>0.30614</cdr:x>
      <cdr:y>0.9809</cdr:y>
    </cdr:to>
    <cdr:sp macro="" textlink="">
      <cdr:nvSpPr>
        <cdr:cNvPr id="2" name="CuadroTexto 1"/>
        <cdr:cNvSpPr txBox="1"/>
      </cdr:nvSpPr>
      <cdr:spPr>
        <a:xfrm xmlns:a="http://schemas.openxmlformats.org/drawingml/2006/main">
          <a:off x="175993" y="2736718"/>
          <a:ext cx="1174451" cy="19313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1000" b="1"/>
            <a:t>Fuente: </a:t>
          </a:r>
          <a:r>
            <a:rPr lang="es-DO" sz="1000"/>
            <a:t>SISALRIL</a:t>
          </a:r>
        </a:p>
      </cdr:txBody>
    </cdr:sp>
  </cdr:relSizeAnchor>
</c:userShapes>
</file>

<file path=xl/drawings/drawing64.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D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D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E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E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6.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0</xdr:colOff>
      <xdr:row>4</xdr:row>
      <xdr:rowOff>95249</xdr:rowOff>
    </xdr:to>
    <xdr:sp macro="" textlink="">
      <xdr:nvSpPr>
        <xdr:cNvPr id="3" name="2 Rectángulo redondeado">
          <a:extLst>
            <a:ext uri="{FF2B5EF4-FFF2-40B4-BE49-F238E27FC236}">
              <a16:creationId xmlns:a16="http://schemas.microsoft.com/office/drawing/2014/main" id="{00000000-0008-0000-2F00-000003000000}"/>
            </a:ext>
          </a:extLst>
        </xdr:cNvPr>
        <xdr:cNvSpPr/>
      </xdr:nvSpPr>
      <xdr:spPr>
        <a:xfrm>
          <a:off x="0" y="0"/>
          <a:ext cx="19502438" cy="1738312"/>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000" b="1" baseline="0">
              <a:solidFill>
                <a:schemeClr val="lt1"/>
              </a:solidFill>
              <a:effectLst/>
              <a:latin typeface="+mn-lt"/>
              <a:ea typeface="+mn-ea"/>
              <a:cs typeface="+mn-cs"/>
            </a:rPr>
            <a:t>Sistema Dominicano de Seguridad Social (SDSS)</a:t>
          </a:r>
          <a:endParaRPr lang="es-DO" sz="4000" b="1" i="0">
            <a:solidFill>
              <a:schemeClr val="lt1"/>
            </a:solidFill>
            <a:effectLst/>
            <a:latin typeface="+mn-lt"/>
            <a:ea typeface="+mn-ea"/>
            <a:cs typeface="+mn-cs"/>
          </a:endParaRPr>
        </a:p>
        <a:p>
          <a:pPr algn="ctr"/>
          <a:r>
            <a:rPr lang="es-DO" sz="4000" b="1">
              <a:solidFill>
                <a:schemeClr val="lt1"/>
              </a:solidFill>
              <a:effectLst/>
              <a:latin typeface="+mn-lt"/>
              <a:ea typeface="+mn-ea"/>
              <a:cs typeface="+mn-cs"/>
            </a:rPr>
            <a:t>Afiliación al Seguro de Vejez, Discapacidad y Sobrevivencia</a:t>
          </a:r>
          <a:r>
            <a:rPr lang="es-DO" sz="4000" b="1" baseline="0">
              <a:solidFill>
                <a:schemeClr val="lt1"/>
              </a:solidFill>
              <a:effectLst/>
              <a:latin typeface="+mn-lt"/>
              <a:ea typeface="+mn-ea"/>
              <a:cs typeface="+mn-cs"/>
            </a:rPr>
            <a:t> </a:t>
          </a:r>
          <a:r>
            <a:rPr lang="es-DO" sz="4000" b="1">
              <a:solidFill>
                <a:schemeClr val="lt1"/>
              </a:solidFill>
              <a:effectLst/>
              <a:latin typeface="+mn-lt"/>
              <a:ea typeface="+mn-ea"/>
              <a:cs typeface="+mn-cs"/>
            </a:rPr>
            <a:t>(SVDS)</a:t>
          </a:r>
          <a:endParaRPr lang="es-DO" sz="4000">
            <a:effectLst/>
          </a:endParaRPr>
        </a:p>
      </xdr:txBody>
    </xdr:sp>
    <xdr:clientData/>
  </xdr:twoCellAnchor>
  <xdr:twoCellAnchor editAs="oneCell">
    <xdr:from>
      <xdr:col>0</xdr:col>
      <xdr:colOff>505665</xdr:colOff>
      <xdr:row>0</xdr:row>
      <xdr:rowOff>333376</xdr:rowOff>
    </xdr:from>
    <xdr:to>
      <xdr:col>1</xdr:col>
      <xdr:colOff>1462086</xdr:colOff>
      <xdr:row>3</xdr:row>
      <xdr:rowOff>704543</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F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505665" y="333376"/>
          <a:ext cx="1718421" cy="10855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xdr:row>
      <xdr:rowOff>0</xdr:rowOff>
    </xdr:from>
    <xdr:to>
      <xdr:col>14</xdr:col>
      <xdr:colOff>304800</xdr:colOff>
      <xdr:row>3</xdr:row>
      <xdr:rowOff>304800</xdr:rowOff>
    </xdr:to>
    <xdr:sp macro="" textlink="">
      <xdr:nvSpPr>
        <xdr:cNvPr id="45057" name="AutoShape 1" descr="Listo">
          <a:extLst>
            <a:ext uri="{FF2B5EF4-FFF2-40B4-BE49-F238E27FC236}">
              <a16:creationId xmlns:a16="http://schemas.microsoft.com/office/drawing/2014/main" id="{00000000-0008-0000-2F00-000001B00000}"/>
            </a:ext>
          </a:extLst>
        </xdr:cNvPr>
        <xdr:cNvSpPr>
          <a:spLocks noChangeAspect="1" noChangeArrowheads="1"/>
        </xdr:cNvSpPr>
      </xdr:nvSpPr>
      <xdr:spPr bwMode="auto">
        <a:xfrm>
          <a:off x="19764375" y="71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5</xdr:row>
      <xdr:rowOff>0</xdr:rowOff>
    </xdr:from>
    <xdr:to>
      <xdr:col>14</xdr:col>
      <xdr:colOff>304800</xdr:colOff>
      <xdr:row>5</xdr:row>
      <xdr:rowOff>304800</xdr:rowOff>
    </xdr:to>
    <xdr:sp macro="" textlink="">
      <xdr:nvSpPr>
        <xdr:cNvPr id="45058" name="AutoShape 2" descr="Listo">
          <a:extLst>
            <a:ext uri="{FF2B5EF4-FFF2-40B4-BE49-F238E27FC236}">
              <a16:creationId xmlns:a16="http://schemas.microsoft.com/office/drawing/2014/main" id="{00000000-0008-0000-2F00-000002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5</xdr:row>
      <xdr:rowOff>0</xdr:rowOff>
    </xdr:from>
    <xdr:to>
      <xdr:col>14</xdr:col>
      <xdr:colOff>304800</xdr:colOff>
      <xdr:row>5</xdr:row>
      <xdr:rowOff>304800</xdr:rowOff>
    </xdr:to>
    <xdr:sp macro="" textlink="">
      <xdr:nvSpPr>
        <xdr:cNvPr id="45059" name="AutoShape 3" descr="Listo (@Listo24h) / X">
          <a:extLst>
            <a:ext uri="{FF2B5EF4-FFF2-40B4-BE49-F238E27FC236}">
              <a16:creationId xmlns:a16="http://schemas.microsoft.com/office/drawing/2014/main" id="{00000000-0008-0000-2F00-000003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7.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0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43226</xdr:colOff>
      <xdr:row>25</xdr:row>
      <xdr:rowOff>138546</xdr:rowOff>
    </xdr:from>
    <xdr:to>
      <xdr:col>11</xdr:col>
      <xdr:colOff>1143000</xdr:colOff>
      <xdr:row>69</xdr:row>
      <xdr:rowOff>86591</xdr:rowOff>
    </xdr:to>
    <xdr:graphicFrame macro="">
      <xdr:nvGraphicFramePr>
        <xdr:cNvPr id="5" name="4 Gráfico">
          <a:extLst>
            <a:ext uri="{FF2B5EF4-FFF2-40B4-BE49-F238E27FC236}">
              <a16:creationId xmlns:a16="http://schemas.microsoft.com/office/drawing/2014/main" id="{00000000-0008-0000-3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30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30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30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68.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r>
            <a:rPr lang="es-DO" sz="2000" b="1" baseline="0"/>
            <a:t/>
          </a:r>
          <a:br>
            <a:rPr lang="es-DO" sz="2000" b="1" baseline="0"/>
          </a:br>
          <a:endParaRPr lang="es-DO" sz="2000"/>
        </a:p>
      </cdr:txBody>
    </cdr:sp>
  </cdr:relSizeAnchor>
</c:userShapes>
</file>

<file path=xl/drawings/drawing69.xml><?xml version="1.0" encoding="utf-8"?>
<xdr:wsDr xmlns:xdr="http://schemas.openxmlformats.org/drawingml/2006/spreadsheetDrawing" xmlns:a="http://schemas.openxmlformats.org/drawingml/2006/main">
  <xdr:twoCellAnchor>
    <xdr:from>
      <xdr:col>0</xdr:col>
      <xdr:colOff>121227</xdr:colOff>
      <xdr:row>23</xdr:row>
      <xdr:rowOff>381000</xdr:rowOff>
    </xdr:from>
    <xdr:to>
      <xdr:col>8</xdr:col>
      <xdr:colOff>1142999</xdr:colOff>
      <xdr:row>67</xdr:row>
      <xdr:rowOff>142875</xdr:rowOff>
    </xdr:to>
    <xdr:graphicFrame macro="">
      <xdr:nvGraphicFramePr>
        <xdr:cNvPr id="3" name="2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7.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14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1400-000016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000" b="1">
              <a:solidFill>
                <a:schemeClr val="lt1"/>
              </a:solidFill>
              <a:effectLst/>
              <a:latin typeface="+mn-lt"/>
              <a:ea typeface="+mn-ea"/>
              <a:cs typeface="+mn-cs"/>
            </a:rPr>
            <a:t>ORGANIZACIÓN DEL SISTEMA DOMINICANO DE SEGURIDAD SOCIAL (SDSS) </a:t>
          </a:r>
          <a:endParaRPr lang="es-DO" sz="20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224119</xdr:colOff>
      <xdr:row>7</xdr:row>
      <xdr:rowOff>67235</xdr:rowOff>
    </xdr:from>
    <xdr:to>
      <xdr:col>12</xdr:col>
      <xdr:colOff>381000</xdr:colOff>
      <xdr:row>30</xdr:row>
      <xdr:rowOff>705969</xdr:rowOff>
    </xdr:to>
    <xdr:pic>
      <xdr:nvPicPr>
        <xdr:cNvPr id="5" name="Imagen 4"/>
        <xdr:cNvPicPr/>
      </xdr:nvPicPr>
      <xdr:blipFill rotWithShape="1">
        <a:blip xmlns:r="http://schemas.openxmlformats.org/officeDocument/2006/relationships" r:embed="rId3"/>
        <a:srcRect l="2473" t="5411" r="-291"/>
        <a:stretch/>
      </xdr:blipFill>
      <xdr:spPr bwMode="auto">
        <a:xfrm>
          <a:off x="224119" y="1804147"/>
          <a:ext cx="10724028" cy="5020234"/>
        </a:xfrm>
        <a:prstGeom prst="rect">
          <a:avLst/>
        </a:prstGeom>
        <a:ln>
          <a:noFill/>
        </a:ln>
        <a:extLst>
          <a:ext uri="{53640926-AAD7-44D8-BBD7-CCE9431645EC}">
            <a14:shadowObscured xmlns:a14="http://schemas.microsoft.com/office/drawing/2010/main"/>
          </a:ext>
        </a:extLst>
      </xdr:spPr>
    </xdr:pic>
    <xdr:clientData/>
  </xdr:twoCellAnchor>
</xdr:wsDr>
</file>

<file path=xl/drawings/drawing70.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71.xml><?xml version="1.0" encoding="utf-8"?>
<xdr:wsDr xmlns:xdr="http://schemas.openxmlformats.org/drawingml/2006/spreadsheetDrawing" xmlns:a="http://schemas.openxmlformats.org/drawingml/2006/main">
  <xdr:twoCellAnchor>
    <xdr:from>
      <xdr:col>0</xdr:col>
      <xdr:colOff>185552</xdr:colOff>
      <xdr:row>18</xdr:row>
      <xdr:rowOff>171945</xdr:rowOff>
    </xdr:from>
    <xdr:to>
      <xdr:col>9</xdr:col>
      <xdr:colOff>1070016</xdr:colOff>
      <xdr:row>50</xdr:row>
      <xdr:rowOff>9605</xdr:rowOff>
    </xdr:to>
    <xdr:graphicFrame macro="">
      <xdr:nvGraphicFramePr>
        <xdr:cNvPr id="4" name="3 Gráfico">
          <a:extLst>
            <a:ext uri="{FF2B5EF4-FFF2-40B4-BE49-F238E27FC236}">
              <a16:creationId xmlns:a16="http://schemas.microsoft.com/office/drawing/2014/main" id="{00000000-0008-0000-3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103401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73.xml><?xml version="1.0" encoding="utf-8"?>
<xdr:wsDr xmlns:xdr="http://schemas.openxmlformats.org/drawingml/2006/spreadsheetDrawing" xmlns:a="http://schemas.openxmlformats.org/drawingml/2006/main">
  <xdr:twoCellAnchor>
    <xdr:from>
      <xdr:col>0</xdr:col>
      <xdr:colOff>24818</xdr:colOff>
      <xdr:row>16</xdr:row>
      <xdr:rowOff>122465</xdr:rowOff>
    </xdr:from>
    <xdr:to>
      <xdr:col>5</xdr:col>
      <xdr:colOff>2054679</xdr:colOff>
      <xdr:row>38</xdr:row>
      <xdr:rowOff>68036</xdr:rowOff>
    </xdr:to>
    <xdr:graphicFrame macro="">
      <xdr:nvGraphicFramePr>
        <xdr:cNvPr id="2" name="1 Gráfico">
          <a:extLst>
            <a:ext uri="{FF2B5EF4-FFF2-40B4-BE49-F238E27FC236}">
              <a16:creationId xmlns:a16="http://schemas.microsoft.com/office/drawing/2014/main" id="{00000000-0008-0000-3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33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4.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600" b="1"/>
            <a:t>Fuente: </a:t>
          </a:r>
          <a:r>
            <a:rPr lang="en-US" sz="1600"/>
            <a:t>SIPEN</a:t>
          </a:r>
        </a:p>
      </cdr:txBody>
    </cdr:sp>
  </cdr:relSizeAnchor>
</c:userShapes>
</file>

<file path=xl/drawings/drawing75.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57</xdr:row>
      <xdr:rowOff>95249</xdr:rowOff>
    </xdr:from>
    <xdr:to>
      <xdr:col>18</xdr:col>
      <xdr:colOff>476250</xdr:colOff>
      <xdr:row>79</xdr:row>
      <xdr:rowOff>166687</xdr:rowOff>
    </xdr:to>
    <xdr:graphicFrame macro="">
      <xdr:nvGraphicFramePr>
        <xdr:cNvPr id="2" name="Gráfico 1">
          <a:extLst>
            <a:ext uri="{FF2B5EF4-FFF2-40B4-BE49-F238E27FC236}">
              <a16:creationId xmlns:a16="http://schemas.microsoft.com/office/drawing/2014/main" id="{00000000-0008-0000-3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75768</xdr:rowOff>
    </xdr:from>
    <xdr:to>
      <xdr:col>18</xdr:col>
      <xdr:colOff>595312</xdr:colOff>
      <xdr:row>57</xdr:row>
      <xdr:rowOff>142874</xdr:rowOff>
    </xdr:to>
    <xdr:graphicFrame macro="">
      <xdr:nvGraphicFramePr>
        <xdr:cNvPr id="4" name="Gráfico 3">
          <a:extLst>
            <a:ext uri="{FF2B5EF4-FFF2-40B4-BE49-F238E27FC236}">
              <a16:creationId xmlns:a16="http://schemas.microsoft.com/office/drawing/2014/main" id="{00000000-0008-0000-3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34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34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76.xml><?xml version="1.0" encoding="utf-8"?>
<c:userShapes xmlns:c="http://schemas.openxmlformats.org/drawingml/2006/chart">
  <cdr:relSizeAnchor xmlns:cdr="http://schemas.openxmlformats.org/drawingml/2006/chartDrawing">
    <cdr:from>
      <cdr:x>0.03636</cdr:x>
      <cdr:y>0.89883</cdr:y>
    </cdr:from>
    <cdr:to>
      <cdr:x>0.21502</cdr:x>
      <cdr:y>0.99222</cdr:y>
    </cdr:to>
    <cdr:sp macro="" textlink="">
      <cdr:nvSpPr>
        <cdr:cNvPr id="2" name="CuadroTexto 1"/>
        <cdr:cNvSpPr txBox="1"/>
      </cdr:nvSpPr>
      <cdr:spPr>
        <a:xfrm xmlns:a="http://schemas.openxmlformats.org/drawingml/2006/main">
          <a:off x="1095374" y="5500688"/>
          <a:ext cx="5381625" cy="5715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77.xml><?xml version="1.0" encoding="utf-8"?>
<c:userShapes xmlns:c="http://schemas.openxmlformats.org/drawingml/2006/chart">
  <cdr:relSizeAnchor xmlns:cdr="http://schemas.openxmlformats.org/drawingml/2006/chartDrawing">
    <cdr:from>
      <cdr:x>0.03168</cdr:x>
      <cdr:y>0.89179</cdr:y>
    </cdr:from>
    <cdr:to>
      <cdr:x>0.21005</cdr:x>
      <cdr:y>0.97376</cdr:y>
    </cdr:to>
    <cdr:sp macro="" textlink="">
      <cdr:nvSpPr>
        <cdr:cNvPr id="2" name="CuadroTexto 1"/>
        <cdr:cNvSpPr txBox="1"/>
      </cdr:nvSpPr>
      <cdr:spPr>
        <a:xfrm xmlns:a="http://schemas.openxmlformats.org/drawingml/2006/main">
          <a:off x="955675" y="6218237"/>
          <a:ext cx="5381625" cy="5715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DO" sz="2400" b="1"/>
            <a:t>Fuente:</a:t>
          </a:r>
          <a:r>
            <a:rPr lang="es-DO" sz="2400" b="1" baseline="0"/>
            <a:t>  </a:t>
          </a:r>
          <a:r>
            <a:rPr lang="es-DO" sz="2400" baseline="0"/>
            <a:t>SIPEN</a:t>
          </a:r>
          <a:endParaRPr lang="es-DO" sz="2400"/>
        </a:p>
      </cdr:txBody>
    </cdr:sp>
  </cdr:relSizeAnchor>
</c:userShapes>
</file>

<file path=xl/drawings/drawing78.xml><?xml version="1.0" encoding="utf-8"?>
<xdr:wsDr xmlns:xdr="http://schemas.openxmlformats.org/drawingml/2006/spreadsheetDrawing" xmlns:a="http://schemas.openxmlformats.org/drawingml/2006/main">
  <xdr:twoCellAnchor>
    <xdr:from>
      <xdr:col>0</xdr:col>
      <xdr:colOff>380999</xdr:colOff>
      <xdr:row>23</xdr:row>
      <xdr:rowOff>23811</xdr:rowOff>
    </xdr:from>
    <xdr:to>
      <xdr:col>16</xdr:col>
      <xdr:colOff>642935</xdr:colOff>
      <xdr:row>50</xdr:row>
      <xdr:rowOff>119061</xdr:rowOff>
    </xdr:to>
    <xdr:graphicFrame macro="">
      <xdr:nvGraphicFramePr>
        <xdr:cNvPr id="2" name="5 Gráfico">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3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25136</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35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79.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8.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 name="23 Conector recto">
          <a:extLst>
            <a:ext uri="{FF2B5EF4-FFF2-40B4-BE49-F238E27FC236}">
              <a16:creationId xmlns:a16="http://schemas.microsoft.com/office/drawing/2014/main" id="{00000000-0008-0000-14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3" name="21 Rectángulo redondeado">
          <a:extLst>
            <a:ext uri="{FF2B5EF4-FFF2-40B4-BE49-F238E27FC236}">
              <a16:creationId xmlns:a16="http://schemas.microsoft.com/office/drawing/2014/main" id="{00000000-0008-0000-1400-000016000000}"/>
            </a:ext>
          </a:extLst>
        </xdr:cNvPr>
        <xdr:cNvSpPr/>
      </xdr:nvSpPr>
      <xdr:spPr>
        <a:xfrm>
          <a:off x="0" y="0"/>
          <a:ext cx="11336430" cy="99052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lvl="0" algn="ctr"/>
          <a:r>
            <a:rPr lang="es-DO" sz="2800" b="1">
              <a:solidFill>
                <a:schemeClr val="lt1"/>
              </a:solidFill>
              <a:effectLst/>
              <a:latin typeface="+mn-lt"/>
              <a:ea typeface="+mn-ea"/>
              <a:cs typeface="+mn-cs"/>
            </a:rPr>
            <a:t>GOBERNANZA DEL CONSEJO DE SEGURIDAD SOCIAL</a:t>
          </a:r>
          <a:endParaRPr lang="es-DO" sz="2800">
            <a:solidFill>
              <a:schemeClr val="lt1"/>
            </a:solidFill>
            <a:effectLst/>
            <a:latin typeface="+mn-lt"/>
            <a:ea typeface="+mn-ea"/>
            <a:cs typeface="+mn-cs"/>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4" name="40 Imagen" descr="Logo_2x4.bmp">
          <a:hlinkClick xmlns:r="http://schemas.openxmlformats.org/officeDocument/2006/relationships" r:id="rId1"/>
          <a:extLst>
            <a:ext uri="{FF2B5EF4-FFF2-40B4-BE49-F238E27FC236}">
              <a16:creationId xmlns:a16="http://schemas.microsoft.com/office/drawing/2014/main" id="{00000000-0008-0000-1400-00001A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xdr:row>
      <xdr:rowOff>156882</xdr:rowOff>
    </xdr:from>
    <xdr:to>
      <xdr:col>12</xdr:col>
      <xdr:colOff>437029</xdr:colOff>
      <xdr:row>30</xdr:row>
      <xdr:rowOff>437030</xdr:rowOff>
    </xdr:to>
    <xdr:pic>
      <xdr:nvPicPr>
        <xdr:cNvPr id="5" name="Imagen 4" descr="C:\Users\francis.encarnacion\AppData\Local\Microsoft\Windows\INetCache\Content.Word\Mesa sesiones CNSS-01-01.pn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100" t="7344" r="1166" b="8347"/>
        <a:stretch/>
      </xdr:blipFill>
      <xdr:spPr bwMode="auto">
        <a:xfrm>
          <a:off x="0" y="2241176"/>
          <a:ext cx="11004176" cy="4661648"/>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80.xml><?xml version="1.0" encoding="utf-8"?>
<xdr:wsDr xmlns:xdr="http://schemas.openxmlformats.org/drawingml/2006/spreadsheetDrawing" xmlns:a="http://schemas.openxmlformats.org/drawingml/2006/main">
  <xdr:twoCellAnchor>
    <xdr:from>
      <xdr:col>8</xdr:col>
      <xdr:colOff>640774</xdr:colOff>
      <xdr:row>29</xdr:row>
      <xdr:rowOff>34636</xdr:rowOff>
    </xdr:from>
    <xdr:to>
      <xdr:col>14</xdr:col>
      <xdr:colOff>1387928</xdr:colOff>
      <xdr:row>67</xdr:row>
      <xdr:rowOff>81643</xdr:rowOff>
    </xdr:to>
    <xdr:graphicFrame macro="">
      <xdr:nvGraphicFramePr>
        <xdr:cNvPr id="2" name="11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28</xdr:row>
      <xdr:rowOff>122464</xdr:rowOff>
    </xdr:from>
    <xdr:to>
      <xdr:col>8</xdr:col>
      <xdr:colOff>155864</xdr:colOff>
      <xdr:row>67</xdr:row>
      <xdr:rowOff>17318</xdr:rowOff>
    </xdr:to>
    <xdr:graphicFrame macro="">
      <xdr:nvGraphicFramePr>
        <xdr:cNvPr id="3" name="13 Gráfico">
          <a:extLst>
            <a:ext uri="{FF2B5EF4-FFF2-40B4-BE49-F238E27FC236}">
              <a16:creationId xmlns:a16="http://schemas.microsoft.com/office/drawing/2014/main" id="{00000000-0008-0000-3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605518</xdr:colOff>
      <xdr:row>0</xdr:row>
      <xdr:rowOff>261938</xdr:rowOff>
    </xdr:from>
    <xdr:to>
      <xdr:col>1</xdr:col>
      <xdr:colOff>115276</xdr:colOff>
      <xdr:row>1</xdr:row>
      <xdr:rowOff>220791</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5518" y="261938"/>
          <a:ext cx="1414758" cy="9589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67</xdr:row>
      <xdr:rowOff>122465</xdr:rowOff>
    </xdr:from>
    <xdr:to>
      <xdr:col>3</xdr:col>
      <xdr:colOff>709466</xdr:colOff>
      <xdr:row>69</xdr:row>
      <xdr:rowOff>64251</xdr:rowOff>
    </xdr:to>
    <xdr:sp macro="" textlink="">
      <xdr:nvSpPr>
        <xdr:cNvPr id="7" name="1 CuadroTexto">
          <a:extLst>
            <a:ext uri="{FF2B5EF4-FFF2-40B4-BE49-F238E27FC236}">
              <a16:creationId xmlns:a16="http://schemas.microsoft.com/office/drawing/2014/main" id="{00000000-0008-0000-36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81.xml><?xml version="1.0" encoding="utf-8"?>
<xdr:wsDr xmlns:xdr="http://schemas.openxmlformats.org/drawingml/2006/spreadsheetDrawing" xmlns:a="http://schemas.openxmlformats.org/drawingml/2006/main">
  <xdr:twoCellAnchor>
    <xdr:from>
      <xdr:col>0</xdr:col>
      <xdr:colOff>0</xdr:colOff>
      <xdr:row>22</xdr:row>
      <xdr:rowOff>33618</xdr:rowOff>
    </xdr:from>
    <xdr:to>
      <xdr:col>7</xdr:col>
      <xdr:colOff>504265</xdr:colOff>
      <xdr:row>55</xdr:row>
      <xdr:rowOff>179293</xdr:rowOff>
    </xdr:to>
    <xdr:graphicFrame macro="">
      <xdr:nvGraphicFramePr>
        <xdr:cNvPr id="3" name="8 Gráfico">
          <a:extLst>
            <a:ext uri="{FF2B5EF4-FFF2-40B4-BE49-F238E27FC236}">
              <a16:creationId xmlns:a16="http://schemas.microsoft.com/office/drawing/2014/main" id="{00000000-0008-0000-3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22</xdr:row>
      <xdr:rowOff>51227</xdr:rowOff>
    </xdr:from>
    <xdr:to>
      <xdr:col>14</xdr:col>
      <xdr:colOff>1197429</xdr:colOff>
      <xdr:row>55</xdr:row>
      <xdr:rowOff>163286</xdr:rowOff>
    </xdr:to>
    <xdr:graphicFrame macro="">
      <xdr:nvGraphicFramePr>
        <xdr:cNvPr id="4" name="9 Gráfico">
          <a:extLst>
            <a:ext uri="{FF2B5EF4-FFF2-40B4-BE49-F238E27FC236}">
              <a16:creationId xmlns:a16="http://schemas.microsoft.com/office/drawing/2014/main" id="{00000000-0008-0000-3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7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2.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3.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84.xml><?xml version="1.0" encoding="utf-8"?>
<xdr:wsDr xmlns:xdr="http://schemas.openxmlformats.org/drawingml/2006/spreadsheetDrawing" xmlns:a="http://schemas.openxmlformats.org/drawingml/2006/main">
  <xdr:twoCellAnchor>
    <xdr:from>
      <xdr:col>0</xdr:col>
      <xdr:colOff>1</xdr:colOff>
      <xdr:row>23</xdr:row>
      <xdr:rowOff>173183</xdr:rowOff>
    </xdr:from>
    <xdr:to>
      <xdr:col>7</xdr:col>
      <xdr:colOff>329047</xdr:colOff>
      <xdr:row>59</xdr:row>
      <xdr:rowOff>17319</xdr:rowOff>
    </xdr:to>
    <xdr:graphicFrame macro="">
      <xdr:nvGraphicFramePr>
        <xdr:cNvPr id="2" name="5 Gráfico">
          <a:extLst>
            <a:ext uri="{FF2B5EF4-FFF2-40B4-BE49-F238E27FC236}">
              <a16:creationId xmlns:a16="http://schemas.microsoft.com/office/drawing/2014/main" id="{00000000-0008-0000-3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24</xdr:row>
      <xdr:rowOff>103909</xdr:rowOff>
    </xdr:from>
    <xdr:to>
      <xdr:col>14</xdr:col>
      <xdr:colOff>294409</xdr:colOff>
      <xdr:row>59</xdr:row>
      <xdr:rowOff>86591</xdr:rowOff>
    </xdr:to>
    <xdr:graphicFrame macro="">
      <xdr:nvGraphicFramePr>
        <xdr:cNvPr id="3" name="4 Gráfico">
          <a:extLst>
            <a:ext uri="{FF2B5EF4-FFF2-40B4-BE49-F238E27FC236}">
              <a16:creationId xmlns:a16="http://schemas.microsoft.com/office/drawing/2014/main" id="{00000000-0008-0000-3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8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466725</xdr:colOff>
      <xdr:row>55</xdr:row>
      <xdr:rowOff>104775</xdr:rowOff>
    </xdr:to>
    <xdr:pic>
      <xdr:nvPicPr>
        <xdr:cNvPr id="4" name="Imagen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772400" cy="10058400"/>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F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F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40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40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9.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42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640265</xdr:colOff>
      <xdr:row>0</xdr:row>
      <xdr:rowOff>118484</xdr:rowOff>
    </xdr:from>
    <xdr:to>
      <xdr:col>1</xdr:col>
      <xdr:colOff>700134</xdr:colOff>
      <xdr:row>3</xdr:row>
      <xdr:rowOff>311727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4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40265" y="118484"/>
          <a:ext cx="1081642" cy="7127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B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7200">
            <a:effectLst/>
            <a:latin typeface="Arial" panose="020B0604020202020204" pitchFamily="34" charset="0"/>
            <a:cs typeface="Arial" panose="020B0604020202020204" pitchFamily="34" charset="0"/>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B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173182</xdr:colOff>
      <xdr:row>22</xdr:row>
      <xdr:rowOff>225137</xdr:rowOff>
    </xdr:from>
    <xdr:to>
      <xdr:col>10</xdr:col>
      <xdr:colOff>2387744</xdr:colOff>
      <xdr:row>71</xdr:row>
      <xdr:rowOff>60613</xdr:rowOff>
    </xdr:to>
    <xdr:graphicFrame macro="">
      <xdr:nvGraphicFramePr>
        <xdr:cNvPr id="2" name="1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1.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92.xml><?xml version="1.0" encoding="utf-8"?>
<xdr:wsDr xmlns:xdr="http://schemas.openxmlformats.org/drawingml/2006/spreadsheetDrawing" xmlns:a="http://schemas.openxmlformats.org/drawingml/2006/main">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4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18</xdr:row>
      <xdr:rowOff>139515</xdr:rowOff>
    </xdr:from>
    <xdr:to>
      <xdr:col>6</xdr:col>
      <xdr:colOff>1165411</xdr:colOff>
      <xdr:row>35</xdr:row>
      <xdr:rowOff>123266</xdr:rowOff>
    </xdr:to>
    <xdr:graphicFrame macro="">
      <xdr:nvGraphicFramePr>
        <xdr:cNvPr id="3" name="Gráfico 2">
          <a:extLst>
            <a:ext uri="{FF2B5EF4-FFF2-40B4-BE49-F238E27FC236}">
              <a16:creationId xmlns:a16="http://schemas.microsoft.com/office/drawing/2014/main" id="{00000000-0008-0000-4400-000003000000}"/>
            </a:ext>
            <a:ext uri="{147F2762-F138-4A5C-976F-8EAC2B608ADB}">
              <a16:predDERef xmlns:a16="http://schemas.microsoft.com/office/drawing/2014/main" pred="{00000000-0008-0000-3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571500</xdr:colOff>
      <xdr:row>35</xdr:row>
      <xdr:rowOff>100853</xdr:rowOff>
    </xdr:from>
    <xdr:ext cx="2454088" cy="387825"/>
    <xdr:sp macro="" textlink="">
      <xdr:nvSpPr>
        <xdr:cNvPr id="2" name="CuadroTexto 1"/>
        <xdr:cNvSpPr txBox="1"/>
      </xdr:nvSpPr>
      <xdr:spPr>
        <a:xfrm>
          <a:off x="571500" y="9704294"/>
          <a:ext cx="2454088" cy="3878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DO" sz="1100"/>
        </a:p>
      </xdr:txBody>
    </xdr:sp>
    <xdr:clientData/>
  </xdr:oneCellAnchor>
</xdr:wsDr>
</file>

<file path=xl/drawings/drawing93.xml><?xml version="1.0" encoding="utf-8"?>
<c:userShapes xmlns:c="http://schemas.openxmlformats.org/drawingml/2006/chart">
  <cdr:relSizeAnchor xmlns:cdr="http://schemas.openxmlformats.org/drawingml/2006/chartDrawing">
    <cdr:from>
      <cdr:x>0.04024</cdr:x>
      <cdr:y>0.89358</cdr:y>
    </cdr:from>
    <cdr:to>
      <cdr:x>0.27383</cdr:x>
      <cdr:y>0.96495</cdr:y>
    </cdr:to>
    <cdr:sp macro="" textlink="">
      <cdr:nvSpPr>
        <cdr:cNvPr id="2" name="CuadroTexto 1"/>
        <cdr:cNvSpPr txBox="1"/>
      </cdr:nvSpPr>
      <cdr:spPr>
        <a:xfrm xmlns:a="http://schemas.openxmlformats.org/drawingml/2006/main">
          <a:off x="403412" y="3928221"/>
          <a:ext cx="2342029"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t>Fuente: </a:t>
          </a:r>
          <a:r>
            <a:rPr lang="es-DO" sz="1100"/>
            <a:t>TSS</a:t>
          </a:r>
        </a:p>
      </cdr:txBody>
    </cdr:sp>
  </cdr:relSizeAnchor>
</c:userShapes>
</file>

<file path=xl/drawings/drawing94.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6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5.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12</xdr:row>
      <xdr:rowOff>8281</xdr:rowOff>
    </xdr:from>
    <xdr:to>
      <xdr:col>6</xdr:col>
      <xdr:colOff>133350</xdr:colOff>
      <xdr:row>38</xdr:row>
      <xdr:rowOff>57149</xdr:rowOff>
    </xdr:to>
    <xdr:graphicFrame macro="">
      <xdr:nvGraphicFramePr>
        <xdr:cNvPr id="2" name="Gráfico 1">
          <a:extLst>
            <a:ext uri="{FF2B5EF4-FFF2-40B4-BE49-F238E27FC236}">
              <a16:creationId xmlns:a16="http://schemas.microsoft.com/office/drawing/2014/main" id="{00000000-0008-0000-4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6.xml><?xml version="1.0" encoding="utf-8"?>
<c:userShapes xmlns:c="http://schemas.openxmlformats.org/drawingml/2006/chart">
  <cdr:relSizeAnchor xmlns:cdr="http://schemas.openxmlformats.org/drawingml/2006/chartDrawing">
    <cdr:from>
      <cdr:x>0.11952</cdr:x>
      <cdr:y>0.92789</cdr:y>
    </cdr:from>
    <cdr:to>
      <cdr:x>0.45406</cdr:x>
      <cdr:y>1</cdr:y>
    </cdr:to>
    <cdr:sp macro="" textlink="">
      <cdr:nvSpPr>
        <cdr:cNvPr id="2" name="CuadroTexto 1"/>
        <cdr:cNvSpPr txBox="1"/>
      </cdr:nvSpPr>
      <cdr:spPr>
        <a:xfrm xmlns:a="http://schemas.openxmlformats.org/drawingml/2006/main">
          <a:off x="1380931" y="5781191"/>
          <a:ext cx="3865311" cy="449279"/>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400" b="1"/>
            <a:t>Fuente:</a:t>
          </a:r>
          <a:r>
            <a:rPr lang="es-DO" sz="1400" b="1" baseline="0"/>
            <a:t> </a:t>
          </a:r>
          <a:r>
            <a:rPr lang="es-DO" sz="1400" baseline="0"/>
            <a:t>TSS</a:t>
          </a:r>
          <a:endParaRPr lang="es-DO" sz="1400"/>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27212</xdr:colOff>
      <xdr:row>31</xdr:row>
      <xdr:rowOff>56030</xdr:rowOff>
    </xdr:from>
    <xdr:to>
      <xdr:col>4</xdr:col>
      <xdr:colOff>1467971</xdr:colOff>
      <xdr:row>74</xdr:row>
      <xdr:rowOff>22412</xdr:rowOff>
    </xdr:to>
    <xdr:graphicFrame macro="">
      <xdr:nvGraphicFramePr>
        <xdr:cNvPr id="2" name="6 Gráfico">
          <a:extLst>
            <a:ext uri="{FF2B5EF4-FFF2-40B4-BE49-F238E27FC236}">
              <a16:creationId xmlns:a16="http://schemas.microsoft.com/office/drawing/2014/main" id="{00000000-0008-0000-4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105615</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8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0.24794</cdr:x>
      <cdr:y>0.89158</cdr:y>
    </cdr:from>
    <cdr:to>
      <cdr:x>0.5072</cdr:x>
      <cdr:y>0.9272</cdr:y>
    </cdr:to>
    <cdr:sp macro="" textlink="">
      <cdr:nvSpPr>
        <cdr:cNvPr id="2" name="CuadroTexto 1"/>
        <cdr:cNvSpPr txBox="1"/>
      </cdr:nvSpPr>
      <cdr:spPr>
        <a:xfrm xmlns:a="http://schemas.openxmlformats.org/drawingml/2006/main">
          <a:off x="2226687" y="8031302"/>
          <a:ext cx="2328341" cy="32084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600" b="1"/>
            <a:t>Fuente:</a:t>
          </a:r>
          <a:r>
            <a:rPr lang="es-DO" sz="1600" b="1" baseline="0"/>
            <a:t> </a:t>
          </a:r>
          <a:r>
            <a:rPr lang="es-DO" sz="1600" baseline="0"/>
            <a:t>TSS</a:t>
          </a:r>
          <a:endParaRPr lang="es-DO" sz="1600"/>
        </a:p>
      </cdr:txBody>
    </cdr:sp>
  </cdr:relSizeAnchor>
</c:userShapes>
</file>

<file path=xl/drawings/drawing99.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9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2755367</xdr:colOff>
      <xdr:row>12</xdr:row>
      <xdr:rowOff>77161</xdr:rowOff>
    </xdr:from>
    <xdr:to>
      <xdr:col>2</xdr:col>
      <xdr:colOff>2217965</xdr:colOff>
      <xdr:row>44</xdr:row>
      <xdr:rowOff>0</xdr:rowOff>
    </xdr:to>
    <xdr:graphicFrame macro="">
      <xdr:nvGraphicFramePr>
        <xdr:cNvPr id="4" name="Gráfico 3">
          <a:extLst>
            <a:ext uri="{FF2B5EF4-FFF2-40B4-BE49-F238E27FC236}">
              <a16:creationId xmlns:a16="http://schemas.microsoft.com/office/drawing/2014/main" id="{00000000-0008-0000-4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microsoft.com/office/2006/relationships/xlExternalLinkPath/xlPathMissing" Target="IC-Office-Work-Schedule-Template16"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cnssgobdo.sharepoint.com/D/GS/OneDrive%20-%20cnss.gob.do/DPD/DPD-%20EST/02.%20Boletines%20Estadisticos/2024/04.%20Abril%202024/02.%20Boletin%20Con%20Formulas/01.%20Bolet&#237;n_Formula_Abril.2024.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cnssgobdo.sharepoint.com/D/GS/OneDrive%20-%20cnss.gob.do/DPD/DPD-%20EST/02.%20Boletines%20Estadisticos/2024/08.%20Agosto%202024/02.%20Boletin%20Con%20Formulas/01.%20Boletin%20con%20formula/0"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gilma.santana\Downloads\D_Afiliacion_RC_01.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gilma.santana\Downloads\D_Afiliacion_SFS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row r="2">
          <cell r="A2" t="str">
            <v>Composición Cartera de Inversiones</v>
          </cell>
        </row>
        <row r="3">
          <cell r="A3" t="str">
            <v>de los Fondos de Pensiones por Emisor</v>
          </cell>
        </row>
        <row r="4">
          <cell r="A4" t="str">
            <v>Al 30 de diciembre del 2005</v>
          </cell>
        </row>
        <row r="6">
          <cell r="A6" t="str">
            <v>Sub-Sector Económico / Emisor</v>
          </cell>
          <cell r="B6" t="str">
            <v>BBVA Crecer</v>
          </cell>
          <cell r="D6" t="str">
            <v>Caribalico</v>
          </cell>
          <cell r="F6" t="str">
            <v>León</v>
          </cell>
          <cell r="H6" t="str">
            <v>Popular</v>
          </cell>
          <cell r="J6" t="str">
            <v>Reservas</v>
          </cell>
          <cell r="L6" t="str">
            <v>Romana</v>
          </cell>
          <cell r="N6" t="str">
            <v>Siembra</v>
          </cell>
          <cell r="Q6" t="str">
            <v>Sub-Total Fondos CCI</v>
          </cell>
          <cell r="T6" t="str">
            <v>Fondo de Reparto -
 Banco Central</v>
          </cell>
          <cell r="V6" t="str">
            <v>Fondo de Reparto -              Banco de Reservas</v>
          </cell>
          <cell r="X6" t="str">
            <v>Fondo de                 Solidaridad Social</v>
          </cell>
          <cell r="AA6" t="str">
            <v>León T-3</v>
          </cell>
          <cell r="AC6" t="str">
            <v>Popular T-3</v>
          </cell>
          <cell r="AE6" t="str">
            <v>Romana T-3</v>
          </cell>
          <cell r="AG6" t="str">
            <v>Siembra T-3</v>
          </cell>
          <cell r="AI6" t="str">
            <v>Fondos Complementarios</v>
          </cell>
          <cell r="AL6" t="str">
            <v>TOTAL CCI + BRRD + FSS</v>
          </cell>
          <cell r="AO6" t="str">
            <v>TOTAL GENERAL</v>
          </cell>
        </row>
        <row r="7">
          <cell r="B7" t="str">
            <v>RD$</v>
          </cell>
          <cell r="C7" t="str">
            <v>%</v>
          </cell>
          <cell r="D7" t="str">
            <v>RD$</v>
          </cell>
          <cell r="E7" t="str">
            <v>%</v>
          </cell>
          <cell r="F7" t="str">
            <v>RD$</v>
          </cell>
          <cell r="G7" t="str">
            <v>%</v>
          </cell>
          <cell r="H7" t="str">
            <v>RD$</v>
          </cell>
          <cell r="I7" t="str">
            <v>%</v>
          </cell>
          <cell r="J7" t="str">
            <v>RD$</v>
          </cell>
          <cell r="K7" t="str">
            <v>%</v>
          </cell>
          <cell r="L7" t="str">
            <v>RD$</v>
          </cell>
          <cell r="M7" t="str">
            <v>%</v>
          </cell>
          <cell r="N7" t="str">
            <v>RD$</v>
          </cell>
          <cell r="O7" t="str">
            <v>%</v>
          </cell>
          <cell r="Q7" t="str">
            <v>RD$</v>
          </cell>
          <cell r="R7" t="str">
            <v>%</v>
          </cell>
          <cell r="T7" t="str">
            <v>RD$</v>
          </cell>
          <cell r="U7" t="str">
            <v>%</v>
          </cell>
          <cell r="V7" t="str">
            <v>RD$</v>
          </cell>
          <cell r="W7" t="str">
            <v>%</v>
          </cell>
          <cell r="AA7" t="str">
            <v>RD$</v>
          </cell>
          <cell r="AB7" t="str">
            <v>%</v>
          </cell>
          <cell r="AC7" t="str">
            <v>RD$</v>
          </cell>
          <cell r="AD7" t="str">
            <v>%</v>
          </cell>
          <cell r="AE7" t="str">
            <v>RD$</v>
          </cell>
          <cell r="AF7" t="str">
            <v>%</v>
          </cell>
          <cell r="AG7" t="str">
            <v>RD$</v>
          </cell>
          <cell r="AH7" t="str">
            <v>%</v>
          </cell>
          <cell r="AI7" t="str">
            <v>RD$</v>
          </cell>
          <cell r="AJ7" t="str">
            <v>%</v>
          </cell>
          <cell r="AL7" t="str">
            <v>RD$</v>
          </cell>
          <cell r="AM7" t="str">
            <v>%</v>
          </cell>
          <cell r="AO7" t="str">
            <v>RD$</v>
          </cell>
          <cell r="AP7" t="str">
            <v>%</v>
          </cell>
        </row>
        <row r="8">
          <cell r="A8" t="str">
            <v>Banco Central de la Republica Dominicana</v>
          </cell>
          <cell r="C8">
            <v>0</v>
          </cell>
          <cell r="E8">
            <v>0</v>
          </cell>
          <cell r="G8">
            <v>0</v>
          </cell>
          <cell r="I8">
            <v>0</v>
          </cell>
          <cell r="K8">
            <v>0</v>
          </cell>
          <cell r="M8">
            <v>0</v>
          </cell>
          <cell r="O8">
            <v>0</v>
          </cell>
          <cell r="Q8">
            <v>0</v>
          </cell>
          <cell r="R8">
            <v>0</v>
          </cell>
          <cell r="T8">
            <v>4826121601.3500004</v>
          </cell>
          <cell r="U8">
            <v>0.7206989332031517</v>
          </cell>
          <cell r="W8">
            <v>0</v>
          </cell>
          <cell r="X8" t="str">
            <v>RD$</v>
          </cell>
          <cell r="Y8" t="str">
            <v>%</v>
          </cell>
          <cell r="AB8">
            <v>0</v>
          </cell>
          <cell r="AD8">
            <v>0</v>
          </cell>
          <cell r="AF8">
            <v>0</v>
          </cell>
          <cell r="AH8">
            <v>0</v>
          </cell>
          <cell r="AJ8">
            <v>0</v>
          </cell>
          <cell r="AL8">
            <v>0</v>
          </cell>
          <cell r="AM8">
            <v>0</v>
          </cell>
          <cell r="AO8">
            <v>4826121601.3500004</v>
          </cell>
          <cell r="AP8">
            <v>0.20978448735781141</v>
          </cell>
        </row>
        <row r="9">
          <cell r="Y9">
            <v>0</v>
          </cell>
        </row>
        <row r="10">
          <cell r="A10" t="str">
            <v>Bancos Múltiples</v>
          </cell>
          <cell r="B10">
            <v>1349063641.55</v>
          </cell>
          <cell r="C10">
            <v>0.45378942057814325</v>
          </cell>
          <cell r="D10">
            <v>68217626.650000006</v>
          </cell>
          <cell r="E10">
            <v>0.26899289512651497</v>
          </cell>
          <cell r="F10">
            <v>124927816.73999999</v>
          </cell>
          <cell r="G10">
            <v>0.34726608836448641</v>
          </cell>
          <cell r="H10">
            <v>2586313391.0999999</v>
          </cell>
          <cell r="I10">
            <v>0.54317025409501396</v>
          </cell>
          <cell r="J10">
            <v>729768409.72000003</v>
          </cell>
          <cell r="K10">
            <v>0.399008177499867</v>
          </cell>
          <cell r="L10">
            <v>150307961.51000002</v>
          </cell>
          <cell r="M10">
            <v>0.69565853700323099</v>
          </cell>
          <cell r="N10">
            <v>1061396233.7900001</v>
          </cell>
          <cell r="O10">
            <v>0.43287825412781256</v>
          </cell>
          <cell r="Q10">
            <v>6069995081.0600004</v>
          </cell>
          <cell r="R10">
            <v>0.47256722210415697</v>
          </cell>
          <cell r="T10">
            <v>1184751820.3899999</v>
          </cell>
          <cell r="U10">
            <v>0.17692247390258872</v>
          </cell>
          <cell r="V10">
            <v>679798648.63999999</v>
          </cell>
          <cell r="W10">
            <v>0.40571293289109112</v>
          </cell>
          <cell r="AA10">
            <v>171479773.22</v>
          </cell>
          <cell r="AB10">
            <v>0.47904811569565098</v>
          </cell>
          <cell r="AC10">
            <v>92416010.239999995</v>
          </cell>
          <cell r="AD10">
            <v>1</v>
          </cell>
          <cell r="AE10">
            <v>138448735</v>
          </cell>
          <cell r="AF10">
            <v>0.78356879658187584</v>
          </cell>
          <cell r="AG10">
            <v>9876761.6699999999</v>
          </cell>
          <cell r="AH10">
            <v>0.11780992520662209</v>
          </cell>
          <cell r="AI10">
            <v>396083729.13</v>
          </cell>
          <cell r="AJ10">
            <v>0.57009805151022253</v>
          </cell>
          <cell r="AL10">
            <v>7156133388.3899994</v>
          </cell>
          <cell r="AM10">
            <v>0.45831724259709561</v>
          </cell>
          <cell r="AO10">
            <v>8736968937.9099998</v>
          </cell>
          <cell r="AP10">
            <v>0.37978333351315963</v>
          </cell>
        </row>
        <row r="11">
          <cell r="A11" t="str">
            <v>Banco BDI</v>
          </cell>
          <cell r="C11">
            <v>0</v>
          </cell>
          <cell r="E11">
            <v>0</v>
          </cell>
          <cell r="F11">
            <v>22993113.699999999</v>
          </cell>
          <cell r="G11">
            <v>6.391473782445678E-2</v>
          </cell>
          <cell r="I11">
            <v>0</v>
          </cell>
          <cell r="J11">
            <v>98959439.329999998</v>
          </cell>
          <cell r="K11">
            <v>5.4107063292342203E-2</v>
          </cell>
          <cell r="M11">
            <v>0</v>
          </cell>
          <cell r="N11">
            <v>24314122.710000001</v>
          </cell>
          <cell r="O11">
            <v>9.9162354776516082E-3</v>
          </cell>
          <cell r="Q11">
            <v>146266675.74000001</v>
          </cell>
          <cell r="R11">
            <v>1.1387296977642816E-2</v>
          </cell>
          <cell r="U11">
            <v>0</v>
          </cell>
          <cell r="V11">
            <v>166201650.94999999</v>
          </cell>
          <cell r="W11">
            <v>9.919136996398295E-2</v>
          </cell>
          <cell r="X11">
            <v>406339658.69</v>
          </cell>
          <cell r="Y11">
            <v>0.371547426089752</v>
          </cell>
          <cell r="AA11">
            <v>173553.86</v>
          </cell>
          <cell r="AB11">
            <v>4.8484231139051892E-4</v>
          </cell>
          <cell r="AD11">
            <v>0</v>
          </cell>
          <cell r="AF11">
            <v>0</v>
          </cell>
          <cell r="AG11">
            <v>242523.48</v>
          </cell>
          <cell r="AH11">
            <v>2.8928179087720873E-3</v>
          </cell>
          <cell r="AI11">
            <v>416077.33999999997</v>
          </cell>
          <cell r="AJ11">
            <v>5.9887559969347426E-4</v>
          </cell>
          <cell r="AL11">
            <v>328233591.52999997</v>
          </cell>
          <cell r="AM11">
            <v>2.1021843282272322E-2</v>
          </cell>
          <cell r="AO11">
            <v>328649668.86999995</v>
          </cell>
          <cell r="AP11">
            <v>1.4285923148915563E-2</v>
          </cell>
        </row>
        <row r="12">
          <cell r="A12" t="str">
            <v>Banco BHD</v>
          </cell>
          <cell r="B12">
            <v>88547317.359999999</v>
          </cell>
          <cell r="C12">
            <v>2.9784981672455899E-2</v>
          </cell>
          <cell r="E12">
            <v>0</v>
          </cell>
          <cell r="G12">
            <v>0</v>
          </cell>
          <cell r="H12">
            <v>310647216.66000003</v>
          </cell>
          <cell r="I12">
            <v>6.5241253510795794E-2</v>
          </cell>
          <cell r="K12">
            <v>0</v>
          </cell>
          <cell r="L12">
            <v>15406625.93</v>
          </cell>
          <cell r="M12">
            <v>7.1305277158634009E-2</v>
          </cell>
          <cell r="O12">
            <v>0</v>
          </cell>
          <cell r="Q12">
            <v>414601159.95000005</v>
          </cell>
          <cell r="R12">
            <v>3.2277936937721234E-2</v>
          </cell>
          <cell r="T12">
            <v>95651245.519999996</v>
          </cell>
          <cell r="U12">
            <v>1.4283881820659781E-2</v>
          </cell>
          <cell r="W12">
            <v>0</v>
          </cell>
          <cell r="X12">
            <v>15765264.84</v>
          </cell>
          <cell r="Y12">
            <v>1.4415387343212875E-2</v>
          </cell>
          <cell r="AA12">
            <v>24795623.800000001</v>
          </cell>
          <cell r="AB12">
            <v>6.9269375832734362E-2</v>
          </cell>
          <cell r="AD12">
            <v>0</v>
          </cell>
          <cell r="AF12">
            <v>0</v>
          </cell>
          <cell r="AH12">
            <v>0</v>
          </cell>
          <cell r="AI12">
            <v>24795623.800000001</v>
          </cell>
          <cell r="AJ12">
            <v>3.5689264099310919E-2</v>
          </cell>
          <cell r="AL12">
            <v>414601159.95000005</v>
          </cell>
          <cell r="AM12">
            <v>2.6553286543557878E-2</v>
          </cell>
          <cell r="AO12">
            <v>535048029.27000004</v>
          </cell>
          <cell r="AP12">
            <v>2.325775970933187E-2</v>
          </cell>
        </row>
        <row r="13">
          <cell r="A13" t="str">
            <v>Banco Caribe Internacional</v>
          </cell>
          <cell r="B13">
            <v>27591707.43</v>
          </cell>
          <cell r="C13">
            <v>9.2811225073382072E-3</v>
          </cell>
          <cell r="E13">
            <v>0</v>
          </cell>
          <cell r="G13">
            <v>0</v>
          </cell>
          <cell r="I13">
            <v>0</v>
          </cell>
          <cell r="K13">
            <v>0</v>
          </cell>
          <cell r="M13">
            <v>0</v>
          </cell>
          <cell r="N13">
            <v>35508834.759999998</v>
          </cell>
          <cell r="O13">
            <v>1.4481870113798589E-2</v>
          </cell>
          <cell r="Q13">
            <v>63100542.189999998</v>
          </cell>
          <cell r="R13">
            <v>4.9125654201991774E-3</v>
          </cell>
          <cell r="U13">
            <v>0</v>
          </cell>
          <cell r="W13">
            <v>0</v>
          </cell>
          <cell r="Y13">
            <v>0</v>
          </cell>
          <cell r="AB13">
            <v>0</v>
          </cell>
          <cell r="AD13">
            <v>0</v>
          </cell>
          <cell r="AF13">
            <v>0</v>
          </cell>
          <cell r="AH13">
            <v>0</v>
          </cell>
          <cell r="AI13">
            <v>0</v>
          </cell>
          <cell r="AJ13">
            <v>0</v>
          </cell>
          <cell r="AL13">
            <v>63100542.189999998</v>
          </cell>
          <cell r="AM13">
            <v>4.0412978536456525E-3</v>
          </cell>
          <cell r="AO13">
            <v>63100542.189999998</v>
          </cell>
          <cell r="AP13">
            <v>2.7428888015640137E-3</v>
          </cell>
        </row>
        <row r="14">
          <cell r="A14" t="str">
            <v>Banco de Reservas</v>
          </cell>
          <cell r="B14">
            <v>526002453.79000002</v>
          </cell>
          <cell r="C14">
            <v>0.17693334945547787</v>
          </cell>
          <cell r="E14">
            <v>0</v>
          </cell>
          <cell r="F14">
            <v>35739799.43</v>
          </cell>
          <cell r="G14">
            <v>9.9347132374991043E-2</v>
          </cell>
          <cell r="H14">
            <v>949865283.0999999</v>
          </cell>
          <cell r="I14">
            <v>0.19948803147866875</v>
          </cell>
          <cell r="J14">
            <v>53377278.579999998</v>
          </cell>
          <cell r="K14">
            <v>2.9184560968157233E-2</v>
          </cell>
          <cell r="L14">
            <v>35137773.100000001</v>
          </cell>
          <cell r="M14">
            <v>0.16262539643764135</v>
          </cell>
          <cell r="N14">
            <v>220416452.03999999</v>
          </cell>
          <cell r="O14">
            <v>8.9894316469752739E-2</v>
          </cell>
          <cell r="Q14">
            <v>1820539040.0399997</v>
          </cell>
          <cell r="R14">
            <v>0.14173439440969576</v>
          </cell>
          <cell r="T14">
            <v>651636421.36000001</v>
          </cell>
          <cell r="U14">
            <v>9.731078337916349E-2</v>
          </cell>
          <cell r="V14">
            <v>63893223.670000002</v>
          </cell>
          <cell r="W14">
            <v>3.8132331123167364E-2</v>
          </cell>
          <cell r="Y14">
            <v>0</v>
          </cell>
          <cell r="AA14">
            <v>44137065.109999999</v>
          </cell>
          <cell r="AB14">
            <v>0.12330187681176454</v>
          </cell>
          <cell r="AD14">
            <v>0</v>
          </cell>
          <cell r="AE14">
            <v>37090455</v>
          </cell>
          <cell r="AF14">
            <v>0.2099183007271552</v>
          </cell>
          <cell r="AG14">
            <v>4168114.35</v>
          </cell>
          <cell r="AH14">
            <v>4.9717230832618461E-2</v>
          </cell>
          <cell r="AI14">
            <v>85395634.459999993</v>
          </cell>
          <cell r="AJ14">
            <v>0.12291311465901318</v>
          </cell>
          <cell r="AL14">
            <v>1909646113.5299997</v>
          </cell>
          <cell r="AM14">
            <v>0.12230400044097546</v>
          </cell>
          <cell r="AO14">
            <v>2646678169.3499999</v>
          </cell>
          <cell r="AP14">
            <v>0.11504725094429587</v>
          </cell>
        </row>
        <row r="15">
          <cell r="A15" t="str">
            <v>Banco Dominicano del Progreso</v>
          </cell>
          <cell r="B15">
            <v>112835111.51000001</v>
          </cell>
          <cell r="C15">
            <v>3.7954754909978308E-2</v>
          </cell>
          <cell r="D15">
            <v>50475886.539999999</v>
          </cell>
          <cell r="E15">
            <v>0.19903440681298004</v>
          </cell>
          <cell r="F15">
            <v>9177341.5399999991</v>
          </cell>
          <cell r="G15">
            <v>2.5510567472842811E-2</v>
          </cell>
          <cell r="H15">
            <v>461886666.67000002</v>
          </cell>
          <cell r="I15">
            <v>9.7004136838783631E-2</v>
          </cell>
          <cell r="J15">
            <v>297949911.81</v>
          </cell>
          <cell r="K15">
            <v>0.16290709451669494</v>
          </cell>
          <cell r="L15">
            <v>40727323.68</v>
          </cell>
          <cell r="M15">
            <v>0.18849507453004008</v>
          </cell>
          <cell r="N15">
            <v>222013575.11000001</v>
          </cell>
          <cell r="O15">
            <v>9.0545684756316344E-2</v>
          </cell>
          <cell r="Q15">
            <v>1195065816.8599999</v>
          </cell>
          <cell r="R15">
            <v>9.3039438379008299E-2</v>
          </cell>
          <cell r="U15">
            <v>0</v>
          </cell>
          <cell r="V15">
            <v>296672223.81</v>
          </cell>
          <cell r="W15">
            <v>0.17705795424877074</v>
          </cell>
          <cell r="X15">
            <v>25213849.82</v>
          </cell>
          <cell r="Y15">
            <v>2.3054951201752105E-2</v>
          </cell>
          <cell r="AB15">
            <v>0</v>
          </cell>
          <cell r="AD15">
            <v>0</v>
          </cell>
          <cell r="AE15">
            <v>12261785</v>
          </cell>
          <cell r="AF15">
            <v>6.9397182403982932E-2</v>
          </cell>
          <cell r="AG15">
            <v>414938.34</v>
          </cell>
          <cell r="AH15">
            <v>4.9493808227894526E-3</v>
          </cell>
          <cell r="AI15">
            <v>12676723.34</v>
          </cell>
          <cell r="AJ15">
            <v>1.8246079664878557E-2</v>
          </cell>
          <cell r="AL15">
            <v>1673904116.9699998</v>
          </cell>
          <cell r="AM15">
            <v>0.10720581599363088</v>
          </cell>
          <cell r="AO15">
            <v>1686580840.3099997</v>
          </cell>
          <cell r="AP15">
            <v>7.3313216325292599E-2</v>
          </cell>
        </row>
        <row r="16">
          <cell r="A16" t="str">
            <v>Banco León</v>
          </cell>
          <cell r="B16">
            <v>317670638.44999999</v>
          </cell>
          <cell r="C16">
            <v>0.10685602259007401</v>
          </cell>
          <cell r="D16">
            <v>17741740.109999999</v>
          </cell>
          <cell r="E16">
            <v>6.9958488313534933E-2</v>
          </cell>
          <cell r="F16">
            <v>17931734.280000001</v>
          </cell>
          <cell r="G16">
            <v>4.98454498245718E-2</v>
          </cell>
          <cell r="H16">
            <v>306332202.77999997</v>
          </cell>
          <cell r="I16">
            <v>6.4335026448874941E-2</v>
          </cell>
          <cell r="K16">
            <v>0</v>
          </cell>
          <cell r="L16">
            <v>11843328.359999999</v>
          </cell>
          <cell r="M16">
            <v>5.4813546783537073E-2</v>
          </cell>
          <cell r="O16">
            <v>0</v>
          </cell>
          <cell r="Q16">
            <v>671519643.98000002</v>
          </cell>
          <cell r="R16">
            <v>5.2279807233152564E-2</v>
          </cell>
          <cell r="T16">
            <v>107809878</v>
          </cell>
          <cell r="U16">
            <v>1.609956616957756E-2</v>
          </cell>
          <cell r="W16">
            <v>0</v>
          </cell>
          <cell r="X16">
            <v>182166076.30000001</v>
          </cell>
          <cell r="Y16">
            <v>0.16656837530537616</v>
          </cell>
          <cell r="AA16">
            <v>17109058.23</v>
          </cell>
          <cell r="AB16">
            <v>4.779608669002338E-2</v>
          </cell>
          <cell r="AD16">
            <v>0</v>
          </cell>
          <cell r="AF16">
            <v>0</v>
          </cell>
          <cell r="AG16">
            <v>185486.82</v>
          </cell>
          <cell r="AH16">
            <v>2.2124851364378599E-3</v>
          </cell>
          <cell r="AI16">
            <v>17294545.050000001</v>
          </cell>
          <cell r="AJ16">
            <v>2.4892682303353883E-2</v>
          </cell>
          <cell r="AL16">
            <v>671519643.98000002</v>
          </cell>
          <cell r="AM16">
            <v>4.3007727060819838E-2</v>
          </cell>
          <cell r="AO16">
            <v>796624067.02999997</v>
          </cell>
          <cell r="AP16">
            <v>3.4628089659414177E-2</v>
          </cell>
        </row>
        <row r="17">
          <cell r="A17" t="str">
            <v>Banco Popular</v>
          </cell>
          <cell r="B17">
            <v>39268526.75</v>
          </cell>
          <cell r="C17">
            <v>1.3208896490877205E-2</v>
          </cell>
          <cell r="E17">
            <v>0</v>
          </cell>
          <cell r="F17">
            <v>10351067.300000001</v>
          </cell>
          <cell r="G17">
            <v>2.8773212767734362E-2</v>
          </cell>
          <cell r="H17">
            <v>6775004.3300000001</v>
          </cell>
          <cell r="I17">
            <v>1.4228673277122714E-3</v>
          </cell>
          <cell r="J17">
            <v>49604356.619999997</v>
          </cell>
          <cell r="K17">
            <v>2.7121678147994554E-2</v>
          </cell>
          <cell r="L17">
            <v>36677209.200000003</v>
          </cell>
          <cell r="M17">
            <v>0.1697502476722495</v>
          </cell>
          <cell r="N17">
            <v>72351006.769999996</v>
          </cell>
          <cell r="O17">
            <v>2.9507526499461579E-2</v>
          </cell>
          <cell r="Q17">
            <v>215027170.96999997</v>
          </cell>
          <cell r="R17">
            <v>1.6740506624012549E-2</v>
          </cell>
          <cell r="T17">
            <v>182080479.34999999</v>
          </cell>
          <cell r="U17">
            <v>2.7190613512091399E-2</v>
          </cell>
          <cell r="V17">
            <v>6224489.5999999996</v>
          </cell>
          <cell r="W17">
            <v>3.7148587106171837E-3</v>
          </cell>
          <cell r="Y17">
            <v>0</v>
          </cell>
          <cell r="AB17">
            <v>0</v>
          </cell>
          <cell r="AC17">
            <v>92416010.239999995</v>
          </cell>
          <cell r="AD17">
            <v>1</v>
          </cell>
          <cell r="AF17">
            <v>0</v>
          </cell>
          <cell r="AH17">
            <v>0</v>
          </cell>
          <cell r="AI17">
            <v>92416010.239999995</v>
          </cell>
          <cell r="AJ17">
            <v>0.1330178027809884</v>
          </cell>
          <cell r="AL17">
            <v>222791432.07999995</v>
          </cell>
          <cell r="AM17">
            <v>1.4268760695660593E-2</v>
          </cell>
          <cell r="AO17">
            <v>497287921.66999996</v>
          </cell>
          <cell r="AP17">
            <v>2.1616382746673914E-2</v>
          </cell>
        </row>
        <row r="18">
          <cell r="A18" t="str">
            <v>Banco Santa Cruz</v>
          </cell>
          <cell r="B18">
            <v>71375007.049999997</v>
          </cell>
          <cell r="C18">
            <v>2.4008669491505194E-2</v>
          </cell>
          <cell r="E18">
            <v>0</v>
          </cell>
          <cell r="F18">
            <v>10051530.039999999</v>
          </cell>
          <cell r="G18">
            <v>2.7940578889115466E-2</v>
          </cell>
          <cell r="H18">
            <v>74494820.760000005</v>
          </cell>
          <cell r="I18">
            <v>1.5645192442731007E-2</v>
          </cell>
          <cell r="J18">
            <v>84432034.739999995</v>
          </cell>
          <cell r="K18">
            <v>4.6164059522854371E-2</v>
          </cell>
          <cell r="M18">
            <v>0</v>
          </cell>
          <cell r="N18">
            <v>236181626.75</v>
          </cell>
          <cell r="O18">
            <v>9.6323961768301034E-2</v>
          </cell>
          <cell r="Q18">
            <v>476535019.34000003</v>
          </cell>
          <cell r="R18">
            <v>3.7099672622062305E-2</v>
          </cell>
          <cell r="U18">
            <v>0</v>
          </cell>
          <cell r="V18">
            <v>19868311.469999999</v>
          </cell>
          <cell r="W18">
            <v>1.185767423076501E-2</v>
          </cell>
          <cell r="X18">
            <v>1539771.51</v>
          </cell>
          <cell r="Y18">
            <v>1.4079308506366821E-3</v>
          </cell>
          <cell r="AA18">
            <v>26543974.949999999</v>
          </cell>
          <cell r="AB18">
            <v>7.4153592252284295E-2</v>
          </cell>
          <cell r="AD18">
            <v>0</v>
          </cell>
          <cell r="AF18">
            <v>0</v>
          </cell>
          <cell r="AH18">
            <v>0</v>
          </cell>
          <cell r="AI18">
            <v>26543974.949999999</v>
          </cell>
          <cell r="AJ18">
            <v>3.820573097402951E-2</v>
          </cell>
          <cell r="AL18">
            <v>549547903.01000011</v>
          </cell>
          <cell r="AM18">
            <v>3.5196001235972628E-2</v>
          </cell>
          <cell r="AO18">
            <v>576091877.96000016</v>
          </cell>
          <cell r="AP18">
            <v>2.5041876121610976E-2</v>
          </cell>
        </row>
        <row r="19">
          <cell r="A19" t="str">
            <v>Banco Vimenca</v>
          </cell>
          <cell r="C19">
            <v>0</v>
          </cell>
          <cell r="E19">
            <v>0</v>
          </cell>
          <cell r="G19">
            <v>0</v>
          </cell>
          <cell r="I19">
            <v>0</v>
          </cell>
          <cell r="K19">
            <v>0</v>
          </cell>
          <cell r="M19">
            <v>0</v>
          </cell>
          <cell r="N19">
            <v>14725029.130000001</v>
          </cell>
          <cell r="O19">
            <v>6.0054338793110165E-3</v>
          </cell>
          <cell r="Q19">
            <v>14725029.130000001</v>
          </cell>
          <cell r="R19">
            <v>1.1463874382830177E-3</v>
          </cell>
          <cell r="U19">
            <v>0</v>
          </cell>
          <cell r="W19">
            <v>0</v>
          </cell>
          <cell r="X19">
            <v>53144572.200000003</v>
          </cell>
          <cell r="Y19">
            <v>4.8594146766794362E-2</v>
          </cell>
          <cell r="AB19">
            <v>0</v>
          </cell>
          <cell r="AD19">
            <v>0</v>
          </cell>
          <cell r="AF19">
            <v>0</v>
          </cell>
          <cell r="AH19">
            <v>0</v>
          </cell>
          <cell r="AI19">
            <v>0</v>
          </cell>
          <cell r="AJ19">
            <v>0</v>
          </cell>
          <cell r="AL19">
            <v>14725029.130000001</v>
          </cell>
          <cell r="AM19">
            <v>9.4307000467215346E-4</v>
          </cell>
          <cell r="AO19">
            <v>14725029.130000001</v>
          </cell>
          <cell r="AP19">
            <v>6.4007560159731324E-4</v>
          </cell>
        </row>
        <row r="20">
          <cell r="A20" t="str">
            <v>Citibank N A</v>
          </cell>
          <cell r="C20">
            <v>0</v>
          </cell>
          <cell r="E20">
            <v>0</v>
          </cell>
          <cell r="G20">
            <v>0</v>
          </cell>
          <cell r="I20">
            <v>0</v>
          </cell>
          <cell r="K20">
            <v>0</v>
          </cell>
          <cell r="M20">
            <v>0</v>
          </cell>
          <cell r="O20">
            <v>0</v>
          </cell>
          <cell r="R20">
            <v>0</v>
          </cell>
          <cell r="U20">
            <v>0</v>
          </cell>
          <cell r="W20">
            <v>0</v>
          </cell>
          <cell r="Y20">
            <v>0</v>
          </cell>
          <cell r="AB20">
            <v>0</v>
          </cell>
          <cell r="AD20">
            <v>0</v>
          </cell>
          <cell r="AE20">
            <v>16137551</v>
          </cell>
          <cell r="AF20">
            <v>9.1332589039897299E-2</v>
          </cell>
          <cell r="AH20">
            <v>0</v>
          </cell>
          <cell r="AJ20">
            <v>0</v>
          </cell>
          <cell r="AL20">
            <v>0</v>
          </cell>
          <cell r="AM20">
            <v>0</v>
          </cell>
          <cell r="AO20">
            <v>0</v>
          </cell>
          <cell r="AP20">
            <v>0</v>
          </cell>
        </row>
        <row r="21">
          <cell r="A21" t="str">
            <v>Republic Bank</v>
          </cell>
          <cell r="B21">
            <v>165772879.21000001</v>
          </cell>
          <cell r="C21">
            <v>5.5761623460436539E-2</v>
          </cell>
          <cell r="E21">
            <v>0</v>
          </cell>
          <cell r="F21">
            <v>18683230.449999999</v>
          </cell>
          <cell r="G21">
            <v>5.193440921077417E-2</v>
          </cell>
          <cell r="H21">
            <v>90709393.390000001</v>
          </cell>
          <cell r="I21">
            <v>1.9050531318439833E-2</v>
          </cell>
          <cell r="J21">
            <v>122566784.17</v>
          </cell>
          <cell r="K21">
            <v>6.7014615215332959E-2</v>
          </cell>
          <cell r="M21">
            <v>0</v>
          </cell>
          <cell r="N21">
            <v>210065125.44</v>
          </cell>
          <cell r="O21">
            <v>8.5672646895408516E-2</v>
          </cell>
          <cell r="Q21">
            <v>607797412.66000009</v>
          </cell>
          <cell r="R21">
            <v>4.7318841459863627E-2</v>
          </cell>
          <cell r="T21">
            <v>108940940.31</v>
          </cell>
          <cell r="U21">
            <v>1.6268471030983302E-2</v>
          </cell>
          <cell r="V21">
            <v>126938749.14</v>
          </cell>
          <cell r="W21">
            <v>7.5758744613787871E-2</v>
          </cell>
          <cell r="Y21">
            <v>0</v>
          </cell>
          <cell r="AA21">
            <v>28051822.170000002</v>
          </cell>
          <cell r="AB21">
            <v>7.8365933777667651E-2</v>
          </cell>
          <cell r="AD21">
            <v>0</v>
          </cell>
          <cell r="AF21">
            <v>0</v>
          </cell>
          <cell r="AG21">
            <v>4031729.26</v>
          </cell>
          <cell r="AH21">
            <v>4.8090430694167977E-2</v>
          </cell>
          <cell r="AI21">
            <v>32083551.43</v>
          </cell>
          <cell r="AJ21">
            <v>4.6179049555877455E-2</v>
          </cell>
          <cell r="AL21">
            <v>852856731.82000005</v>
          </cell>
          <cell r="AM21">
            <v>5.4621528756334956E-2</v>
          </cell>
          <cell r="AO21">
            <v>993881223.56000006</v>
          </cell>
          <cell r="AP21">
            <v>4.3202571381700264E-2</v>
          </cell>
        </row>
        <row r="22">
          <cell r="A22" t="str">
            <v>The Bank of Nova Scotia</v>
          </cell>
          <cell r="C22">
            <v>0</v>
          </cell>
          <cell r="E22">
            <v>0</v>
          </cell>
          <cell r="G22">
            <v>0</v>
          </cell>
          <cell r="H22">
            <v>385602803.41000003</v>
          </cell>
          <cell r="I22">
            <v>8.0983214729007713E-2</v>
          </cell>
          <cell r="J22">
            <v>22878604.469999999</v>
          </cell>
          <cell r="K22">
            <v>1.2509105836490729E-2</v>
          </cell>
          <cell r="L22">
            <v>10515701.24</v>
          </cell>
          <cell r="M22">
            <v>4.8668994421129E-2</v>
          </cell>
          <cell r="N22">
            <v>25820461.079999998</v>
          </cell>
          <cell r="O22">
            <v>1.0530578267811109E-2</v>
          </cell>
          <cell r="Q22">
            <v>444817570.19999999</v>
          </cell>
          <cell r="R22">
            <v>3.4630374602515598E-2</v>
          </cell>
          <cell r="T22">
            <v>38632855.850000001</v>
          </cell>
          <cell r="U22">
            <v>5.7691579901131742E-3</v>
          </cell>
          <cell r="W22">
            <v>0</v>
          </cell>
          <cell r="X22">
            <v>118120570.02</v>
          </cell>
          <cell r="Y22">
            <v>0.10800667082478255</v>
          </cell>
          <cell r="AA22">
            <v>30668675.100000001</v>
          </cell>
          <cell r="AB22">
            <v>8.5676408019786224E-2</v>
          </cell>
          <cell r="AD22">
            <v>0</v>
          </cell>
          <cell r="AE22">
            <v>72958944</v>
          </cell>
          <cell r="AF22">
            <v>0.41292072441084032</v>
          </cell>
          <cell r="AG22">
            <v>833969.42</v>
          </cell>
          <cell r="AH22">
            <v>9.9475798118362421E-3</v>
          </cell>
          <cell r="AI22">
            <v>104461588.52</v>
          </cell>
          <cell r="AJ22">
            <v>0.15035545187307711</v>
          </cell>
          <cell r="AL22">
            <v>455207124.19999999</v>
          </cell>
          <cell r="AM22">
            <v>2.9153910729553274E-2</v>
          </cell>
          <cell r="AO22">
            <v>598301568.56999993</v>
          </cell>
          <cell r="AP22">
            <v>2.6007299072763113E-2</v>
          </cell>
        </row>
        <row r="23">
          <cell r="X23">
            <v>10389554</v>
          </cell>
          <cell r="Y23">
            <v>9.4999637971972511E-3</v>
          </cell>
        </row>
        <row r="24">
          <cell r="A24" t="str">
            <v>Asociaciones de Ahorros y Préstamos</v>
          </cell>
          <cell r="B24">
            <v>900674342.55999994</v>
          </cell>
          <cell r="C24">
            <v>0.30296308895428364</v>
          </cell>
          <cell r="D24">
            <v>162287991.72</v>
          </cell>
          <cell r="E24">
            <v>0.6399272282075309</v>
          </cell>
          <cell r="F24">
            <v>203305182.5</v>
          </cell>
          <cell r="G24">
            <v>0.56513430966249867</v>
          </cell>
          <cell r="H24">
            <v>1474207712.3000002</v>
          </cell>
          <cell r="I24">
            <v>0.30960895165850355</v>
          </cell>
          <cell r="J24">
            <v>684175996.34000003</v>
          </cell>
          <cell r="K24">
            <v>0.37408006944767791</v>
          </cell>
          <cell r="L24">
            <v>31639794.689999998</v>
          </cell>
          <cell r="M24">
            <v>0.14643597760231505</v>
          </cell>
          <cell r="N24">
            <v>1166598783.3099999</v>
          </cell>
          <cell r="O24">
            <v>0.47578390473804694</v>
          </cell>
          <cell r="Q24">
            <v>4622889803.4199991</v>
          </cell>
          <cell r="R24">
            <v>0.35990575994244811</v>
          </cell>
          <cell r="T24">
            <v>685572734.90999997</v>
          </cell>
          <cell r="U24">
            <v>0.10237859289425966</v>
          </cell>
          <cell r="V24">
            <v>736197200.15999997</v>
          </cell>
          <cell r="W24">
            <v>0.43937234335588882</v>
          </cell>
          <cell r="AA24">
            <v>144486240.28</v>
          </cell>
          <cell r="AB24">
            <v>0.40363863241924491</v>
          </cell>
          <cell r="AC24">
            <v>0</v>
          </cell>
          <cell r="AD24">
            <v>0</v>
          </cell>
          <cell r="AE24">
            <v>34256592.219999999</v>
          </cell>
          <cell r="AF24">
            <v>0.19387968218576679</v>
          </cell>
          <cell r="AG24">
            <v>38759922.740000002</v>
          </cell>
          <cell r="AH24">
            <v>0.46232801312637628</v>
          </cell>
          <cell r="AI24">
            <v>217502755.23999998</v>
          </cell>
          <cell r="AJ24">
            <v>0.31305980993662846</v>
          </cell>
          <cell r="AL24">
            <v>5815946299.3499994</v>
          </cell>
          <cell r="AM24">
            <v>0.3724844586233424</v>
          </cell>
          <cell r="AO24">
            <v>6719021789.5</v>
          </cell>
          <cell r="AP24">
            <v>0.29206610568244545</v>
          </cell>
        </row>
        <row r="25">
          <cell r="A25" t="str">
            <v>Asociación Central de Ahorros y Préstamos</v>
          </cell>
          <cell r="B25">
            <v>66070912.090000004</v>
          </cell>
          <cell r="C25">
            <v>2.2224511869538301E-2</v>
          </cell>
          <cell r="E25">
            <v>0</v>
          </cell>
          <cell r="F25">
            <v>28899620.02</v>
          </cell>
          <cell r="G25">
            <v>8.0333253725645801E-2</v>
          </cell>
          <cell r="I25">
            <v>0</v>
          </cell>
          <cell r="J25">
            <v>124638528.48999999</v>
          </cell>
          <cell r="K25">
            <v>6.8147362144850052E-2</v>
          </cell>
          <cell r="M25">
            <v>0</v>
          </cell>
          <cell r="N25">
            <v>29177591.760000002</v>
          </cell>
          <cell r="O25">
            <v>1.1899745428361672E-2</v>
          </cell>
          <cell r="Q25">
            <v>248786652.35999998</v>
          </cell>
          <cell r="R25">
            <v>1.9368782945014658E-2</v>
          </cell>
          <cell r="U25">
            <v>0</v>
          </cell>
          <cell r="V25">
            <v>166607120.80000001</v>
          </cell>
          <cell r="W25">
            <v>9.9433359797842624E-2</v>
          </cell>
          <cell r="X25">
            <v>456859295.76999998</v>
          </cell>
          <cell r="Y25">
            <v>0.41774139392586351</v>
          </cell>
          <cell r="AA25">
            <v>10733818.23</v>
          </cell>
          <cell r="AB25">
            <v>2.9986133645652648E-2</v>
          </cell>
          <cell r="AD25">
            <v>0</v>
          </cell>
          <cell r="AF25">
            <v>0</v>
          </cell>
          <cell r="AH25">
            <v>0</v>
          </cell>
          <cell r="AI25">
            <v>10733818.23</v>
          </cell>
          <cell r="AJ25">
            <v>1.54495840352469E-2</v>
          </cell>
          <cell r="AL25">
            <v>556322958.56999993</v>
          </cell>
          <cell r="AM25">
            <v>3.5629912206349305E-2</v>
          </cell>
          <cell r="AO25">
            <v>567056776.79999995</v>
          </cell>
          <cell r="AP25">
            <v>2.464913341397874E-2</v>
          </cell>
        </row>
        <row r="26">
          <cell r="A26" t="str">
            <v>Asociación Cibao de Ahorros y Préstamos</v>
          </cell>
          <cell r="C26">
            <v>0</v>
          </cell>
          <cell r="E26">
            <v>0</v>
          </cell>
          <cell r="F26">
            <v>35101310.329999998</v>
          </cell>
          <cell r="G26">
            <v>9.7572302573219846E-2</v>
          </cell>
          <cell r="I26">
            <v>0</v>
          </cell>
          <cell r="K26">
            <v>0</v>
          </cell>
          <cell r="M26">
            <v>0</v>
          </cell>
          <cell r="N26">
            <v>183638351.47</v>
          </cell>
          <cell r="O26">
            <v>7.4894790884448462E-2</v>
          </cell>
          <cell r="Q26">
            <v>218739661.80000001</v>
          </cell>
          <cell r="R26">
            <v>1.702953510841684E-2</v>
          </cell>
          <cell r="U26">
            <v>0</v>
          </cell>
          <cell r="W26">
            <v>0</v>
          </cell>
          <cell r="X26">
            <v>140929185.41</v>
          </cell>
          <cell r="Y26">
            <v>0.128862332239045</v>
          </cell>
          <cell r="AB26">
            <v>0</v>
          </cell>
          <cell r="AD26">
            <v>0</v>
          </cell>
          <cell r="AF26">
            <v>0</v>
          </cell>
          <cell r="AG26">
            <v>4112919.05</v>
          </cell>
          <cell r="AH26">
            <v>4.9058861785959355E-2</v>
          </cell>
          <cell r="AI26">
            <v>4112919.05</v>
          </cell>
          <cell r="AJ26">
            <v>5.9198774500900829E-3</v>
          </cell>
          <cell r="AL26">
            <v>218739661.80000001</v>
          </cell>
          <cell r="AM26">
            <v>1.4009263550822685E-2</v>
          </cell>
          <cell r="AO26">
            <v>222852580.85000002</v>
          </cell>
          <cell r="AP26">
            <v>9.6870775939223996E-3</v>
          </cell>
        </row>
        <row r="27">
          <cell r="A27" t="str">
            <v>Asociación Dominicana de Ahorros y Préstamos</v>
          </cell>
          <cell r="B27">
            <v>272607687.82999998</v>
          </cell>
          <cell r="C27">
            <v>9.1698034766833594E-2</v>
          </cell>
          <cell r="D27">
            <v>32022115.510000002</v>
          </cell>
          <cell r="E27">
            <v>0.12626826792589066</v>
          </cell>
          <cell r="F27">
            <v>55542439.439999998</v>
          </cell>
          <cell r="G27">
            <v>0.15439320229771092</v>
          </cell>
          <cell r="H27">
            <v>471926715.06999999</v>
          </cell>
          <cell r="I27">
            <v>9.9112719526141091E-2</v>
          </cell>
          <cell r="J27">
            <v>190667837.84999999</v>
          </cell>
          <cell r="K27">
            <v>0.10424954749351034</v>
          </cell>
          <cell r="M27">
            <v>0</v>
          </cell>
          <cell r="N27">
            <v>132435618.09999999</v>
          </cell>
          <cell r="O27">
            <v>5.4012344610230002E-2</v>
          </cell>
          <cell r="Q27">
            <v>1155202413.8</v>
          </cell>
          <cell r="R27">
            <v>8.9935953549759834E-2</v>
          </cell>
          <cell r="T27">
            <v>200401530.33000001</v>
          </cell>
          <cell r="U27">
            <v>2.9926549940372249E-2</v>
          </cell>
          <cell r="V27">
            <v>211785714.43000001</v>
          </cell>
          <cell r="W27">
            <v>0.12639654921016641</v>
          </cell>
          <cell r="Y27">
            <v>0</v>
          </cell>
          <cell r="AA27">
            <v>66000001.780000001</v>
          </cell>
          <cell r="AB27">
            <v>0.18437845989016646</v>
          </cell>
          <cell r="AD27">
            <v>0</v>
          </cell>
          <cell r="AF27">
            <v>0</v>
          </cell>
          <cell r="AH27">
            <v>0</v>
          </cell>
          <cell r="AI27">
            <v>66000001.780000001</v>
          </cell>
          <cell r="AJ27">
            <v>9.4996258738262146E-2</v>
          </cell>
          <cell r="AL27">
            <v>1535908761.8800001</v>
          </cell>
          <cell r="AM27">
            <v>9.8367851802149409E-2</v>
          </cell>
          <cell r="AO27">
            <v>1802310293.9900002</v>
          </cell>
          <cell r="AP27">
            <v>7.8343807370836752E-2</v>
          </cell>
        </row>
        <row r="28">
          <cell r="A28" t="str">
            <v>Asociación Duarte de Ahorros y Préstamos</v>
          </cell>
          <cell r="C28">
            <v>0</v>
          </cell>
          <cell r="E28">
            <v>0</v>
          </cell>
          <cell r="G28">
            <v>0</v>
          </cell>
          <cell r="I28">
            <v>0</v>
          </cell>
          <cell r="K28">
            <v>0</v>
          </cell>
          <cell r="M28">
            <v>0</v>
          </cell>
          <cell r="N28">
            <v>125893850.69</v>
          </cell>
          <cell r="O28">
            <v>5.1344359963968952E-2</v>
          </cell>
          <cell r="Q28">
            <v>125893850.69</v>
          </cell>
          <cell r="R28">
            <v>9.8012117812424186E-3</v>
          </cell>
          <cell r="U28">
            <v>0</v>
          </cell>
          <cell r="W28">
            <v>0</v>
          </cell>
          <cell r="X28">
            <v>168920633.65000001</v>
          </cell>
          <cell r="Y28">
            <v>0.15445705410209329</v>
          </cell>
          <cell r="AB28">
            <v>0</v>
          </cell>
          <cell r="AD28">
            <v>0</v>
          </cell>
          <cell r="AF28">
            <v>0</v>
          </cell>
          <cell r="AH28">
            <v>0</v>
          </cell>
          <cell r="AI28">
            <v>0</v>
          </cell>
          <cell r="AJ28">
            <v>0</v>
          </cell>
          <cell r="AL28">
            <v>125893850.69</v>
          </cell>
          <cell r="AM28">
            <v>8.0629188105662969E-3</v>
          </cell>
          <cell r="AO28">
            <v>125893850.69</v>
          </cell>
          <cell r="AP28">
            <v>5.4724226014352248E-3</v>
          </cell>
        </row>
        <row r="29">
          <cell r="A29" t="str">
            <v>Asociación La Nacional de Ahorros y Préstamos</v>
          </cell>
          <cell r="B29">
            <v>171243830.03</v>
          </cell>
          <cell r="C29">
            <v>5.7601906992032478E-2</v>
          </cell>
          <cell r="D29">
            <v>45345250.289999999</v>
          </cell>
          <cell r="E29">
            <v>0.17880349632104275</v>
          </cell>
          <cell r="F29">
            <v>20259688.050000001</v>
          </cell>
          <cell r="G29">
            <v>5.6316541857531467E-2</v>
          </cell>
          <cell r="H29">
            <v>264224275.03999999</v>
          </cell>
          <cell r="I29">
            <v>5.5491638061119439E-2</v>
          </cell>
          <cell r="J29">
            <v>316052329.61000001</v>
          </cell>
          <cell r="K29">
            <v>0.17280477251770693</v>
          </cell>
          <cell r="M29">
            <v>0</v>
          </cell>
          <cell r="N29">
            <v>361224890.32999998</v>
          </cell>
          <cell r="O29">
            <v>0.147321419556213</v>
          </cell>
          <cell r="Q29">
            <v>1178350263.3499999</v>
          </cell>
          <cell r="R29">
            <v>9.1738082680582492E-2</v>
          </cell>
          <cell r="T29">
            <v>305733611.81999999</v>
          </cell>
          <cell r="U29">
            <v>4.5656099469475603E-2</v>
          </cell>
          <cell r="V29">
            <v>200777764.53</v>
          </cell>
          <cell r="W29">
            <v>0.11982685736393815</v>
          </cell>
          <cell r="Y29">
            <v>0</v>
          </cell>
          <cell r="AB29">
            <v>0</v>
          </cell>
          <cell r="AD29">
            <v>0</v>
          </cell>
          <cell r="AF29">
            <v>0</v>
          </cell>
          <cell r="AG29">
            <v>17987866.219999999</v>
          </cell>
          <cell r="AH29">
            <v>0.21455910801631439</v>
          </cell>
          <cell r="AI29">
            <v>17987866.219999999</v>
          </cell>
          <cell r="AJ29">
            <v>2.5890605265137697E-2</v>
          </cell>
          <cell r="AL29">
            <v>1505704981.3899999</v>
          </cell>
          <cell r="AM29">
            <v>9.6433439370340435E-2</v>
          </cell>
          <cell r="AO29">
            <v>1829426459.4299998</v>
          </cell>
          <cell r="AP29">
            <v>7.9522507647337995E-2</v>
          </cell>
        </row>
        <row r="30">
          <cell r="A30" t="str">
            <v>Asociación La Previsora de Ahorros y Préstamos</v>
          </cell>
          <cell r="C30">
            <v>0</v>
          </cell>
          <cell r="E30">
            <v>0</v>
          </cell>
          <cell r="G30">
            <v>0</v>
          </cell>
          <cell r="H30">
            <v>49138074.950000003</v>
          </cell>
          <cell r="I30">
            <v>1.0319840104520171E-2</v>
          </cell>
          <cell r="K30">
            <v>0</v>
          </cell>
          <cell r="M30">
            <v>0</v>
          </cell>
          <cell r="O30">
            <v>0</v>
          </cell>
          <cell r="Q30">
            <v>49138074.950000003</v>
          </cell>
          <cell r="R30">
            <v>3.8255456995547163E-3</v>
          </cell>
          <cell r="U30">
            <v>0</v>
          </cell>
          <cell r="W30">
            <v>0</v>
          </cell>
          <cell r="X30">
            <v>126576953.51000001</v>
          </cell>
          <cell r="Y30">
            <v>0.11573898897917269</v>
          </cell>
          <cell r="AB30">
            <v>0</v>
          </cell>
          <cell r="AD30">
            <v>0</v>
          </cell>
          <cell r="AF30">
            <v>0</v>
          </cell>
          <cell r="AH30">
            <v>0</v>
          </cell>
          <cell r="AI30">
            <v>0</v>
          </cell>
          <cell r="AJ30">
            <v>0</v>
          </cell>
          <cell r="AL30">
            <v>49138074.950000003</v>
          </cell>
          <cell r="AM30">
            <v>3.1470664107730107E-3</v>
          </cell>
          <cell r="AO30">
            <v>49138074.950000003</v>
          </cell>
          <cell r="AP30">
            <v>2.1359606563274157E-3</v>
          </cell>
        </row>
        <row r="31">
          <cell r="A31" t="str">
            <v>Asociación La Vega Real de Ahorros y Préstamos</v>
          </cell>
          <cell r="C31">
            <v>0</v>
          </cell>
          <cell r="E31">
            <v>0</v>
          </cell>
          <cell r="G31">
            <v>0</v>
          </cell>
          <cell r="H31">
            <v>63053282.990000002</v>
          </cell>
          <cell r="I31">
            <v>1.3242272905155018E-2</v>
          </cell>
          <cell r="K31">
            <v>0</v>
          </cell>
          <cell r="M31">
            <v>0</v>
          </cell>
          <cell r="N31">
            <v>94766271.060000002</v>
          </cell>
          <cell r="O31">
            <v>3.8649334396236613E-2</v>
          </cell>
          <cell r="Q31">
            <v>157819554.05000001</v>
          </cell>
          <cell r="R31">
            <v>1.2286723012978363E-2</v>
          </cell>
          <cell r="U31">
            <v>0</v>
          </cell>
          <cell r="W31">
            <v>0</v>
          </cell>
          <cell r="Y31">
            <v>0</v>
          </cell>
          <cell r="AB31">
            <v>0</v>
          </cell>
          <cell r="AD31">
            <v>0</v>
          </cell>
          <cell r="AF31">
            <v>0</v>
          </cell>
          <cell r="AH31">
            <v>0</v>
          </cell>
          <cell r="AI31">
            <v>0</v>
          </cell>
          <cell r="AJ31">
            <v>0</v>
          </cell>
          <cell r="AL31">
            <v>157819554.05000001</v>
          </cell>
          <cell r="AM31">
            <v>1.0107612437388142E-2</v>
          </cell>
          <cell r="AO31">
            <v>157819554.05000001</v>
          </cell>
          <cell r="AP31">
            <v>6.8601864967837546E-3</v>
          </cell>
        </row>
        <row r="32">
          <cell r="A32" t="str">
            <v>Asociación Mocana de Ahorros y Préstamos</v>
          </cell>
          <cell r="C32">
            <v>0</v>
          </cell>
          <cell r="D32">
            <v>34239623.939999998</v>
          </cell>
          <cell r="E32">
            <v>0.1350122545147755</v>
          </cell>
          <cell r="G32">
            <v>0</v>
          </cell>
          <cell r="I32">
            <v>0</v>
          </cell>
          <cell r="K32">
            <v>0</v>
          </cell>
          <cell r="M32">
            <v>0</v>
          </cell>
          <cell r="O32">
            <v>0</v>
          </cell>
          <cell r="Q32">
            <v>34239623.939999998</v>
          </cell>
          <cell r="R32">
            <v>2.6656568506462767E-3</v>
          </cell>
          <cell r="U32">
            <v>0</v>
          </cell>
          <cell r="W32">
            <v>0</v>
          </cell>
          <cell r="Y32">
            <v>0</v>
          </cell>
          <cell r="AB32">
            <v>0</v>
          </cell>
          <cell r="AD32">
            <v>0</v>
          </cell>
          <cell r="AF32">
            <v>0</v>
          </cell>
          <cell r="AH32">
            <v>0</v>
          </cell>
          <cell r="AI32">
            <v>0</v>
          </cell>
          <cell r="AJ32">
            <v>0</v>
          </cell>
          <cell r="AL32">
            <v>34239623.939999998</v>
          </cell>
          <cell r="AM32">
            <v>2.1928895368554407E-3</v>
          </cell>
          <cell r="AO32">
            <v>34239623.939999998</v>
          </cell>
          <cell r="AP32">
            <v>1.488346657814813E-3</v>
          </cell>
        </row>
        <row r="33">
          <cell r="A33" t="str">
            <v>Asociación Norestana de Ahorros y Préstamos</v>
          </cell>
          <cell r="C33">
            <v>0</v>
          </cell>
          <cell r="D33">
            <v>50681001.980000004</v>
          </cell>
          <cell r="E33">
            <v>0.19984320944582201</v>
          </cell>
          <cell r="G33">
            <v>0</v>
          </cell>
          <cell r="I33">
            <v>0</v>
          </cell>
          <cell r="K33">
            <v>0</v>
          </cell>
          <cell r="M33">
            <v>0</v>
          </cell>
          <cell r="N33">
            <v>59165823.450000003</v>
          </cell>
          <cell r="O33">
            <v>2.4130101034575288E-2</v>
          </cell>
          <cell r="Q33">
            <v>109846825.43000001</v>
          </cell>
          <cell r="R33">
            <v>8.55190300110595E-3</v>
          </cell>
          <cell r="U33">
            <v>0</v>
          </cell>
          <cell r="W33">
            <v>0</v>
          </cell>
          <cell r="Y33">
            <v>0</v>
          </cell>
          <cell r="AB33">
            <v>0</v>
          </cell>
          <cell r="AD33">
            <v>0</v>
          </cell>
          <cell r="AF33">
            <v>0</v>
          </cell>
          <cell r="AH33">
            <v>0</v>
          </cell>
          <cell r="AI33">
            <v>0</v>
          </cell>
          <cell r="AJ33">
            <v>0</v>
          </cell>
          <cell r="AL33">
            <v>109846825.43000001</v>
          </cell>
          <cell r="AM33">
            <v>7.0351810687040266E-3</v>
          </cell>
          <cell r="AO33">
            <v>109846825.43000001</v>
          </cell>
          <cell r="AP33">
            <v>4.7748817506524212E-3</v>
          </cell>
        </row>
        <row r="34">
          <cell r="A34" t="str">
            <v>Asociación Norteña de Ahorros y Préstamos</v>
          </cell>
          <cell r="B34">
            <v>26277167.309999999</v>
          </cell>
          <cell r="C34">
            <v>8.8389458886753928E-3</v>
          </cell>
          <cell r="E34">
            <v>0</v>
          </cell>
          <cell r="G34">
            <v>0</v>
          </cell>
          <cell r="I34">
            <v>0</v>
          </cell>
          <cell r="J34">
            <v>18917120.09</v>
          </cell>
          <cell r="K34">
            <v>1.0343124627103404E-2</v>
          </cell>
          <cell r="M34">
            <v>0</v>
          </cell>
          <cell r="N34">
            <v>59183592.090000004</v>
          </cell>
          <cell r="O34">
            <v>2.4137347770164276E-2</v>
          </cell>
          <cell r="Q34">
            <v>104377879.49000001</v>
          </cell>
          <cell r="R34">
            <v>8.1261292473894502E-3</v>
          </cell>
          <cell r="U34">
            <v>0</v>
          </cell>
          <cell r="V34">
            <v>130531538.62</v>
          </cell>
          <cell r="W34">
            <v>7.7902969466407401E-2</v>
          </cell>
          <cell r="Y34">
            <v>0</v>
          </cell>
          <cell r="AB34">
            <v>0</v>
          </cell>
          <cell r="AD34">
            <v>0</v>
          </cell>
          <cell r="AF34">
            <v>0</v>
          </cell>
          <cell r="AH34">
            <v>0</v>
          </cell>
          <cell r="AI34">
            <v>0</v>
          </cell>
          <cell r="AJ34">
            <v>0</v>
          </cell>
          <cell r="AL34">
            <v>241009748.55000001</v>
          </cell>
          <cell r="AM34">
            <v>1.5435559596144788E-2</v>
          </cell>
          <cell r="AO34">
            <v>241009748.55000001</v>
          </cell>
          <cell r="AP34">
            <v>1.047634326778126E-2</v>
          </cell>
        </row>
        <row r="35">
          <cell r="A35" t="str">
            <v>Asociación Popular de Ahorros y Préstamos</v>
          </cell>
          <cell r="B35">
            <v>364474745.30000001</v>
          </cell>
          <cell r="C35">
            <v>0.12259968943720388</v>
          </cell>
          <cell r="E35">
            <v>0</v>
          </cell>
          <cell r="F35">
            <v>63502124.660000004</v>
          </cell>
          <cell r="G35">
            <v>0.17651900920839061</v>
          </cell>
          <cell r="H35">
            <v>625865364.25</v>
          </cell>
          <cell r="I35">
            <v>0.13144248106156781</v>
          </cell>
          <cell r="J35">
            <v>33900180.299999997</v>
          </cell>
          <cell r="K35">
            <v>1.8535262664507179E-2</v>
          </cell>
          <cell r="M35">
            <v>0</v>
          </cell>
          <cell r="N35">
            <v>121112794.36</v>
          </cell>
          <cell r="O35">
            <v>4.9394461093848596E-2</v>
          </cell>
          <cell r="Q35">
            <v>1208855208.8699999</v>
          </cell>
          <cell r="R35">
            <v>9.4112983676763795E-2</v>
          </cell>
          <cell r="T35">
            <v>179437592.75999999</v>
          </cell>
          <cell r="U35">
            <v>2.6795943484411798E-2</v>
          </cell>
          <cell r="V35">
            <v>26495061.780000001</v>
          </cell>
          <cell r="W35">
            <v>1.5812607517534199E-2</v>
          </cell>
          <cell r="X35">
            <v>6100330.4400000004</v>
          </cell>
          <cell r="Y35">
            <v>5.5779986639407598E-3</v>
          </cell>
          <cell r="AA35">
            <v>67752420.269999996</v>
          </cell>
          <cell r="AB35">
            <v>0.18927403888342584</v>
          </cell>
          <cell r="AD35">
            <v>0</v>
          </cell>
          <cell r="AF35">
            <v>0</v>
          </cell>
          <cell r="AG35">
            <v>16659137.470000001</v>
          </cell>
          <cell r="AH35">
            <v>0.19871004332410255</v>
          </cell>
          <cell r="AI35">
            <v>84411557.739999995</v>
          </cell>
          <cell r="AJ35">
            <v>0.12149669641370718</v>
          </cell>
          <cell r="AL35">
            <v>1249682463.4099998</v>
          </cell>
          <cell r="AM35">
            <v>8.0036381334260678E-2</v>
          </cell>
          <cell r="AO35">
            <v>1513531613.9099998</v>
          </cell>
          <cell r="AP35">
            <v>6.5791018120043301E-2</v>
          </cell>
        </row>
        <row r="36">
          <cell r="A36" t="str">
            <v>Asociación Romana de Ahorros y Préstamos</v>
          </cell>
          <cell r="C36">
            <v>0</v>
          </cell>
          <cell r="E36">
            <v>0</v>
          </cell>
          <cell r="G36">
            <v>0</v>
          </cell>
          <cell r="I36">
            <v>0</v>
          </cell>
          <cell r="K36">
            <v>0</v>
          </cell>
          <cell r="L36">
            <v>31639794.689999998</v>
          </cell>
          <cell r="M36">
            <v>0.14643597760231505</v>
          </cell>
          <cell r="O36">
            <v>0</v>
          </cell>
          <cell r="Q36">
            <v>31639794.689999998</v>
          </cell>
          <cell r="R36">
            <v>2.4632523889933874E-3</v>
          </cell>
          <cell r="U36">
            <v>0</v>
          </cell>
          <cell r="W36">
            <v>0</v>
          </cell>
          <cell r="X36">
            <v>14332192.76</v>
          </cell>
          <cell r="Y36">
            <v>1.3105019941611789E-2</v>
          </cell>
          <cell r="AB36">
            <v>0</v>
          </cell>
          <cell r="AD36">
            <v>0</v>
          </cell>
          <cell r="AE36">
            <v>34256592.219999999</v>
          </cell>
          <cell r="AF36">
            <v>0.19387968218576679</v>
          </cell>
          <cell r="AH36">
            <v>0</v>
          </cell>
          <cell r="AI36">
            <v>34256592.219999999</v>
          </cell>
          <cell r="AJ36">
            <v>4.9306788034184472E-2</v>
          </cell>
          <cell r="AL36">
            <v>31639794.689999998</v>
          </cell>
          <cell r="AM36">
            <v>2.0263824989882567E-3</v>
          </cell>
          <cell r="AO36">
            <v>65896386.909999996</v>
          </cell>
          <cell r="AP36">
            <v>2.8644201055314017E-3</v>
          </cell>
        </row>
        <row r="37">
          <cell r="Y37">
            <v>0</v>
          </cell>
        </row>
        <row r="38">
          <cell r="A38" t="str">
            <v>Bancos de Ahorro y Credito</v>
          </cell>
          <cell r="B38">
            <v>319615553.38</v>
          </cell>
          <cell r="C38">
            <v>0.10751024066546773</v>
          </cell>
          <cell r="D38">
            <v>11163724.99</v>
          </cell>
          <cell r="E38">
            <v>4.4020333936028611E-2</v>
          </cell>
          <cell r="F38">
            <v>10536202.880000001</v>
          </cell>
          <cell r="G38">
            <v>2.9287840417215289E-2</v>
          </cell>
          <cell r="H38">
            <v>401251055.31999999</v>
          </cell>
          <cell r="I38">
            <v>8.4269616522133967E-2</v>
          </cell>
          <cell r="J38">
            <v>415011617.57999998</v>
          </cell>
          <cell r="K38">
            <v>0.22691175305245517</v>
          </cell>
          <cell r="L38">
            <v>34117962.129999995</v>
          </cell>
          <cell r="M38">
            <v>0.15790548539445384</v>
          </cell>
          <cell r="N38">
            <v>201038488.28999996</v>
          </cell>
          <cell r="O38">
            <v>8.199123668709761E-2</v>
          </cell>
          <cell r="Q38">
            <v>1392734604.5699999</v>
          </cell>
          <cell r="R38">
            <v>0.10842854309118188</v>
          </cell>
          <cell r="T38">
            <v>0</v>
          </cell>
          <cell r="U38">
            <v>0</v>
          </cell>
          <cell r="V38">
            <v>254763821.25999999</v>
          </cell>
          <cell r="W38">
            <v>0.15204645864583505</v>
          </cell>
          <cell r="AA38">
            <v>30238738.809999999</v>
          </cell>
          <cell r="AB38">
            <v>8.4475332430950192E-2</v>
          </cell>
          <cell r="AC38">
            <v>0</v>
          </cell>
          <cell r="AD38">
            <v>0</v>
          </cell>
          <cell r="AE38">
            <v>3984627.26</v>
          </cell>
          <cell r="AF38">
            <v>2.2551521232357499E-2</v>
          </cell>
          <cell r="AG38">
            <v>0</v>
          </cell>
          <cell r="AH38">
            <v>0</v>
          </cell>
          <cell r="AI38">
            <v>34223366.07</v>
          </cell>
          <cell r="AJ38">
            <v>4.9258964399985221E-2</v>
          </cell>
          <cell r="AL38">
            <v>1877940902.2</v>
          </cell>
          <cell r="AM38">
            <v>0.12027342830878203</v>
          </cell>
          <cell r="AO38">
            <v>1912164268.27</v>
          </cell>
          <cell r="AP38">
            <v>8.311899987160204E-2</v>
          </cell>
        </row>
        <row r="39">
          <cell r="A39" t="str">
            <v>Banco de Ahorro y Credito ADEMI</v>
          </cell>
          <cell r="B39">
            <v>272261761.90999997</v>
          </cell>
          <cell r="C39">
            <v>9.1581674412907363E-2</v>
          </cell>
          <cell r="E39">
            <v>0</v>
          </cell>
          <cell r="G39">
            <v>0</v>
          </cell>
          <cell r="H39">
            <v>313996944.24000001</v>
          </cell>
          <cell r="I39">
            <v>6.5944753862701655E-2</v>
          </cell>
          <cell r="J39">
            <v>281528350.94</v>
          </cell>
          <cell r="K39">
            <v>0.15392844185487878</v>
          </cell>
          <cell r="M39">
            <v>0</v>
          </cell>
          <cell r="N39">
            <v>142504412.00999999</v>
          </cell>
          <cell r="O39">
            <v>5.8118786474424422E-2</v>
          </cell>
          <cell r="Q39">
            <v>1010291469.0999999</v>
          </cell>
          <cell r="R39">
            <v>7.8654204277335465E-2</v>
          </cell>
          <cell r="U39">
            <v>0</v>
          </cell>
          <cell r="V39">
            <v>90435373.950000003</v>
          </cell>
          <cell r="W39">
            <v>5.3973041687800379E-2</v>
          </cell>
          <cell r="X39">
            <v>230442476.36999997</v>
          </cell>
          <cell r="Y39">
            <v>0.21071117998438457</v>
          </cell>
          <cell r="AB39">
            <v>0</v>
          </cell>
          <cell r="AD39">
            <v>0</v>
          </cell>
          <cell r="AF39">
            <v>0</v>
          </cell>
          <cell r="AH39">
            <v>0</v>
          </cell>
          <cell r="AI39">
            <v>0</v>
          </cell>
          <cell r="AJ39">
            <v>0</v>
          </cell>
          <cell r="AL39">
            <v>1264120392.4400001</v>
          </cell>
          <cell r="AM39">
            <v>8.0961063905518757E-2</v>
          </cell>
          <cell r="AO39">
            <v>1264120392.4400001</v>
          </cell>
          <cell r="AP39">
            <v>5.4949475042733897E-2</v>
          </cell>
        </row>
        <row r="40">
          <cell r="A40" t="str">
            <v>Banco de Desarrollo Altas Cumbres</v>
          </cell>
          <cell r="B40">
            <v>1205426.8600000001</v>
          </cell>
          <cell r="C40">
            <v>4.0547379641797047E-4</v>
          </cell>
          <cell r="D40">
            <v>11163724.99</v>
          </cell>
          <cell r="E40">
            <v>4.4020333936028611E-2</v>
          </cell>
          <cell r="G40">
            <v>0</v>
          </cell>
          <cell r="I40">
            <v>0</v>
          </cell>
          <cell r="K40">
            <v>0</v>
          </cell>
          <cell r="M40">
            <v>0</v>
          </cell>
          <cell r="N40">
            <v>22917271.140000001</v>
          </cell>
          <cell r="O40">
            <v>9.3465456204168892E-3</v>
          </cell>
          <cell r="Q40">
            <v>35286422.990000002</v>
          </cell>
          <cell r="R40">
            <v>2.7471532789882557E-3</v>
          </cell>
          <cell r="U40">
            <v>0</v>
          </cell>
          <cell r="W40">
            <v>0</v>
          </cell>
          <cell r="X40">
            <v>163393549.38999999</v>
          </cell>
          <cell r="Y40">
            <v>0.14940321826139608</v>
          </cell>
          <cell r="AB40">
            <v>0</v>
          </cell>
          <cell r="AD40">
            <v>0</v>
          </cell>
          <cell r="AF40">
            <v>0</v>
          </cell>
          <cell r="AH40">
            <v>0</v>
          </cell>
          <cell r="AI40">
            <v>0</v>
          </cell>
          <cell r="AJ40">
            <v>0</v>
          </cell>
          <cell r="AL40">
            <v>35286422.990000002</v>
          </cell>
          <cell r="AM40">
            <v>2.2599321740046623E-3</v>
          </cell>
          <cell r="AO40">
            <v>35286422.990000002</v>
          </cell>
          <cell r="AP40">
            <v>1.5338494901531996E-3</v>
          </cell>
        </row>
        <row r="41">
          <cell r="A41" t="str">
            <v>Banco Lopez de Haro de Ahorro y Crédito</v>
          </cell>
          <cell r="B41">
            <v>22687763.23</v>
          </cell>
          <cell r="C41">
            <v>7.6315650450166144E-3</v>
          </cell>
          <cell r="E41">
            <v>0</v>
          </cell>
          <cell r="G41">
            <v>0</v>
          </cell>
          <cell r="I41">
            <v>0</v>
          </cell>
          <cell r="J41">
            <v>133483266.64</v>
          </cell>
          <cell r="K41">
            <v>7.2983311197576395E-2</v>
          </cell>
          <cell r="L41">
            <v>34117962.129999995</v>
          </cell>
          <cell r="M41">
            <v>0.15790548539445384</v>
          </cell>
          <cell r="O41">
            <v>0</v>
          </cell>
          <cell r="Q41">
            <v>190288992</v>
          </cell>
          <cell r="R41">
            <v>1.4814565604349173E-2</v>
          </cell>
          <cell r="U41">
            <v>0</v>
          </cell>
          <cell r="V41">
            <v>164328447.31</v>
          </cell>
          <cell r="W41">
            <v>9.8073416958034676E-2</v>
          </cell>
          <cell r="Y41">
            <v>0</v>
          </cell>
          <cell r="AB41">
            <v>0</v>
          </cell>
          <cell r="AD41">
            <v>0</v>
          </cell>
          <cell r="AE41">
            <v>3984627.26</v>
          </cell>
          <cell r="AF41">
            <v>2.2551521232357499E-2</v>
          </cell>
          <cell r="AH41">
            <v>0</v>
          </cell>
          <cell r="AI41">
            <v>3984627.26</v>
          </cell>
          <cell r="AJ41">
            <v>5.7352223023908605E-3</v>
          </cell>
          <cell r="AL41">
            <v>421666366.29000002</v>
          </cell>
          <cell r="AM41">
            <v>2.7005780329291632E-2</v>
          </cell>
          <cell r="AO41">
            <v>425650993.55000001</v>
          </cell>
          <cell r="AP41">
            <v>1.8502429663241712E-2</v>
          </cell>
        </row>
        <row r="42">
          <cell r="A42" t="str">
            <v>Banco de Ahorro y Crédito Pyme BHD</v>
          </cell>
          <cell r="B42">
            <v>13091196.550000001</v>
          </cell>
          <cell r="C42">
            <v>4.4035331722924584E-3</v>
          </cell>
          <cell r="E42">
            <v>0</v>
          </cell>
          <cell r="F42">
            <v>10536202.880000001</v>
          </cell>
          <cell r="G42">
            <v>2.9287840417215289E-2</v>
          </cell>
          <cell r="I42">
            <v>0</v>
          </cell>
          <cell r="K42">
            <v>0</v>
          </cell>
          <cell r="M42">
            <v>0</v>
          </cell>
          <cell r="N42">
            <v>28037901.010000002</v>
          </cell>
          <cell r="O42">
            <v>1.1434935655724749E-2</v>
          </cell>
          <cell r="Q42">
            <v>51665300.439999998</v>
          </cell>
          <cell r="R42">
            <v>4.022297741935541E-3</v>
          </cell>
          <cell r="U42">
            <v>0</v>
          </cell>
          <cell r="W42">
            <v>0</v>
          </cell>
          <cell r="X42">
            <v>67048926.979999997</v>
          </cell>
          <cell r="Y42">
            <v>6.130796172298849E-2</v>
          </cell>
          <cell r="AB42">
            <v>0</v>
          </cell>
          <cell r="AD42">
            <v>0</v>
          </cell>
          <cell r="AF42">
            <v>0</v>
          </cell>
          <cell r="AH42">
            <v>0</v>
          </cell>
          <cell r="AI42">
            <v>0</v>
          </cell>
          <cell r="AJ42">
            <v>0</v>
          </cell>
          <cell r="AL42">
            <v>51665300.439999998</v>
          </cell>
          <cell r="AM42">
            <v>3.3089235136432634E-3</v>
          </cell>
          <cell r="AO42">
            <v>51665300.439999998</v>
          </cell>
          <cell r="AP42">
            <v>2.2458154730209982E-3</v>
          </cell>
        </row>
        <row r="43">
          <cell r="A43" t="str">
            <v>Motor Credito Banco de Ahorro y Crédito</v>
          </cell>
          <cell r="B43">
            <v>10369404.83</v>
          </cell>
          <cell r="C43">
            <v>3.4879942388333206E-3</v>
          </cell>
          <cell r="E43">
            <v>0</v>
          </cell>
          <cell r="G43">
            <v>0</v>
          </cell>
          <cell r="H43">
            <v>25023048.710000001</v>
          </cell>
          <cell r="I43">
            <v>5.2552702131205432E-3</v>
          </cell>
          <cell r="K43">
            <v>0</v>
          </cell>
          <cell r="M43">
            <v>0</v>
          </cell>
          <cell r="N43">
            <v>7578904.1299999999</v>
          </cell>
          <cell r="O43">
            <v>3.0909689365315493E-3</v>
          </cell>
          <cell r="Q43">
            <v>42971357.670000002</v>
          </cell>
          <cell r="R43">
            <v>3.3454483657686727E-3</v>
          </cell>
          <cell r="U43">
            <v>0</v>
          </cell>
          <cell r="W43">
            <v>0</v>
          </cell>
          <cell r="Y43">
            <v>0</v>
          </cell>
          <cell r="AA43">
            <v>30238738.809999999</v>
          </cell>
          <cell r="AB43">
            <v>8.4475332430950192E-2</v>
          </cell>
          <cell r="AD43">
            <v>0</v>
          </cell>
          <cell r="AF43">
            <v>0</v>
          </cell>
          <cell r="AH43">
            <v>0</v>
          </cell>
          <cell r="AI43">
            <v>30238738.809999999</v>
          </cell>
          <cell r="AJ43">
            <v>4.352374209759436E-2</v>
          </cell>
          <cell r="AL43">
            <v>42971357.670000002</v>
          </cell>
          <cell r="AM43">
            <v>2.7521166933416911E-3</v>
          </cell>
          <cell r="AO43">
            <v>73210096.480000004</v>
          </cell>
          <cell r="AP43">
            <v>3.1823364241747578E-3</v>
          </cell>
        </row>
        <row r="44">
          <cell r="A44" t="str">
            <v>Banco de Ahorro y Crédito Popular</v>
          </cell>
          <cell r="C44">
            <v>0</v>
          </cell>
          <cell r="E44">
            <v>0</v>
          </cell>
          <cell r="G44">
            <v>0</v>
          </cell>
          <cell r="H44">
            <v>62231062.369999997</v>
          </cell>
          <cell r="I44">
            <v>1.3069592446311777E-2</v>
          </cell>
          <cell r="K44">
            <v>0</v>
          </cell>
          <cell r="M44">
            <v>0</v>
          </cell>
          <cell r="O44">
            <v>0</v>
          </cell>
          <cell r="Q44">
            <v>62231062.369999997</v>
          </cell>
          <cell r="R44">
            <v>4.84487382280479E-3</v>
          </cell>
          <cell r="U44">
            <v>0</v>
          </cell>
          <cell r="W44">
            <v>0</v>
          </cell>
          <cell r="Y44">
            <v>0</v>
          </cell>
          <cell r="AB44">
            <v>0</v>
          </cell>
          <cell r="AD44">
            <v>0</v>
          </cell>
          <cell r="AF44">
            <v>0</v>
          </cell>
          <cell r="AH44">
            <v>0</v>
          </cell>
          <cell r="AI44">
            <v>0</v>
          </cell>
          <cell r="AJ44">
            <v>0</v>
          </cell>
          <cell r="AL44">
            <v>62231062.369999997</v>
          </cell>
          <cell r="AM44">
            <v>3.9856116929820277E-3</v>
          </cell>
          <cell r="AO44">
            <v>62231062.369999997</v>
          </cell>
          <cell r="AP44">
            <v>2.7050937782774807E-3</v>
          </cell>
        </row>
        <row r="45">
          <cell r="Y45">
            <v>0</v>
          </cell>
        </row>
        <row r="46">
          <cell r="A46" t="str">
            <v>Financieras</v>
          </cell>
          <cell r="B46">
            <v>35380949.920000002</v>
          </cell>
          <cell r="C46">
            <v>1.1901218199946606E-2</v>
          </cell>
          <cell r="D46">
            <v>0</v>
          </cell>
          <cell r="E46">
            <v>0</v>
          </cell>
          <cell r="F46">
            <v>20977461.68</v>
          </cell>
          <cell r="G46">
            <v>5.8311761555799591E-2</v>
          </cell>
          <cell r="H46">
            <v>0</v>
          </cell>
          <cell r="I46">
            <v>0</v>
          </cell>
          <cell r="J46">
            <v>0</v>
          </cell>
          <cell r="K46">
            <v>0</v>
          </cell>
          <cell r="L46">
            <v>0</v>
          </cell>
          <cell r="M46">
            <v>0</v>
          </cell>
          <cell r="N46">
            <v>22917415.379999999</v>
          </cell>
          <cell r="O46">
            <v>9.3466044470429752E-3</v>
          </cell>
          <cell r="Q46">
            <v>79275826.980000004</v>
          </cell>
          <cell r="R46">
            <v>6.1718595873073113E-3</v>
          </cell>
          <cell r="T46">
            <v>0</v>
          </cell>
          <cell r="U46">
            <v>0</v>
          </cell>
          <cell r="V46">
            <v>0</v>
          </cell>
          <cell r="W46">
            <v>0</v>
          </cell>
          <cell r="AA46">
            <v>7254641.75</v>
          </cell>
          <cell r="AB46">
            <v>2.0266661164321895E-2</v>
          </cell>
          <cell r="AC46">
            <v>0</v>
          </cell>
          <cell r="AD46">
            <v>0</v>
          </cell>
          <cell r="AE46">
            <v>0</v>
          </cell>
          <cell r="AF46">
            <v>0</v>
          </cell>
          <cell r="AG46">
            <v>0</v>
          </cell>
          <cell r="AH46">
            <v>0</v>
          </cell>
          <cell r="AI46">
            <v>7254641.75</v>
          </cell>
          <cell r="AJ46">
            <v>1.0441875850755452E-2</v>
          </cell>
          <cell r="AL46">
            <v>79275826.980000004</v>
          </cell>
          <cell r="AM46">
            <v>5.0772500251357686E-3</v>
          </cell>
          <cell r="AO46">
            <v>86530468.730000004</v>
          </cell>
          <cell r="AP46">
            <v>3.7613536339980232E-3</v>
          </cell>
        </row>
        <row r="47">
          <cell r="A47" t="str">
            <v>Promerica</v>
          </cell>
          <cell r="B47">
            <v>35380949.920000002</v>
          </cell>
          <cell r="C47">
            <v>1.1901218199946606E-2</v>
          </cell>
          <cell r="F47">
            <v>20977461.68</v>
          </cell>
          <cell r="G47">
            <v>5.8311761555799591E-2</v>
          </cell>
          <cell r="N47">
            <v>22917415.379999999</v>
          </cell>
          <cell r="O47">
            <v>9.3466044470429752E-3</v>
          </cell>
          <cell r="Q47">
            <v>79275826.980000004</v>
          </cell>
          <cell r="R47">
            <v>6.1718595873073113E-3</v>
          </cell>
          <cell r="U47">
            <v>0</v>
          </cell>
          <cell r="X47">
            <v>0</v>
          </cell>
          <cell r="Y47">
            <v>0</v>
          </cell>
          <cell r="AA47">
            <v>7254641.75</v>
          </cell>
          <cell r="AB47">
            <v>2.0266661164321895E-2</v>
          </cell>
          <cell r="AF47">
            <v>0</v>
          </cell>
          <cell r="AI47">
            <v>7254641.75</v>
          </cell>
          <cell r="AJ47">
            <v>1.0441875850755452E-2</v>
          </cell>
          <cell r="AL47">
            <v>79275826.980000004</v>
          </cell>
          <cell r="AM47">
            <v>5.0772500251357686E-3</v>
          </cell>
          <cell r="AO47">
            <v>86530468.730000004</v>
          </cell>
          <cell r="AP47">
            <v>3.7613536339980232E-3</v>
          </cell>
        </row>
        <row r="49">
          <cell r="A49" t="str">
            <v>Banco Nacional de la Vivienda</v>
          </cell>
          <cell r="B49">
            <v>131256138.84</v>
          </cell>
          <cell r="C49">
            <v>4.4151102555172052E-2</v>
          </cell>
          <cell r="D49">
            <v>11934479.960000001</v>
          </cell>
          <cell r="E49">
            <v>4.7059542729925435E-2</v>
          </cell>
          <cell r="G49">
            <v>0</v>
          </cell>
          <cell r="H49">
            <v>131256138</v>
          </cell>
          <cell r="I49">
            <v>2.7566044422276129E-2</v>
          </cell>
          <cell r="K49">
            <v>0</v>
          </cell>
          <cell r="M49">
            <v>0</v>
          </cell>
          <cell r="O49">
            <v>0</v>
          </cell>
          <cell r="Q49">
            <v>274446756.80000001</v>
          </cell>
          <cell r="R49">
            <v>2.1366498612355164E-2</v>
          </cell>
          <cell r="U49">
            <v>0</v>
          </cell>
          <cell r="V49">
            <v>4805966.45</v>
          </cell>
          <cell r="W49">
            <v>2.8682651071850851E-3</v>
          </cell>
          <cell r="AB49">
            <v>0</v>
          </cell>
          <cell r="AD49">
            <v>0</v>
          </cell>
          <cell r="AF49">
            <v>0</v>
          </cell>
          <cell r="AH49">
            <v>0</v>
          </cell>
          <cell r="AI49">
            <v>0</v>
          </cell>
          <cell r="AJ49">
            <v>0</v>
          </cell>
          <cell r="AL49">
            <v>279252723.25</v>
          </cell>
          <cell r="AM49">
            <v>1.7884845231548215E-2</v>
          </cell>
          <cell r="AO49">
            <v>279252723.25</v>
          </cell>
          <cell r="AP49">
            <v>1.2138709761040164E-2</v>
          </cell>
        </row>
        <row r="50">
          <cell r="Y50">
            <v>0</v>
          </cell>
        </row>
        <row r="51">
          <cell r="A51" t="str">
            <v>Empresas Privadas</v>
          </cell>
          <cell r="B51">
            <v>236894109.20999998</v>
          </cell>
          <cell r="C51">
            <v>7.9684929046986722E-2</v>
          </cell>
          <cell r="D51">
            <v>0</v>
          </cell>
          <cell r="E51">
            <v>0</v>
          </cell>
          <cell r="F51">
            <v>0</v>
          </cell>
          <cell r="G51">
            <v>0</v>
          </cell>
          <cell r="H51">
            <v>168486848.12</v>
          </cell>
          <cell r="I51">
            <v>3.5385133302072408E-2</v>
          </cell>
          <cell r="J51">
            <v>0</v>
          </cell>
          <cell r="K51">
            <v>0</v>
          </cell>
          <cell r="L51">
            <v>0</v>
          </cell>
          <cell r="M51">
            <v>0</v>
          </cell>
          <cell r="N51">
            <v>0</v>
          </cell>
          <cell r="O51">
            <v>0</v>
          </cell>
          <cell r="Q51">
            <v>405380957.32999998</v>
          </cell>
          <cell r="R51">
            <v>3.1560116662550597E-2</v>
          </cell>
          <cell r="T51">
            <v>0</v>
          </cell>
          <cell r="U51">
            <v>0</v>
          </cell>
          <cell r="V51">
            <v>0</v>
          </cell>
          <cell r="W51">
            <v>0</v>
          </cell>
          <cell r="AA51">
            <v>4500000</v>
          </cell>
          <cell r="AB51">
            <v>1.2571258289831959E-2</v>
          </cell>
          <cell r="AC51">
            <v>0</v>
          </cell>
          <cell r="AD51">
            <v>0</v>
          </cell>
          <cell r="AE51">
            <v>0</v>
          </cell>
          <cell r="AF51">
            <v>0</v>
          </cell>
          <cell r="AG51">
            <v>35199729.649999999</v>
          </cell>
          <cell r="AH51">
            <v>0.41986206166700157</v>
          </cell>
          <cell r="AI51">
            <v>39699729.649999999</v>
          </cell>
          <cell r="AJ51">
            <v>5.7141298302408272E-2</v>
          </cell>
          <cell r="AL51">
            <v>405380957.32999998</v>
          </cell>
          <cell r="AM51">
            <v>2.5962775214095967E-2</v>
          </cell>
          <cell r="AO51">
            <v>445080686.97999996</v>
          </cell>
          <cell r="AP51">
            <v>1.9347010179943117E-2</v>
          </cell>
        </row>
        <row r="52">
          <cell r="A52" t="str">
            <v>Leasing Popular</v>
          </cell>
          <cell r="B52">
            <v>236894109.20999998</v>
          </cell>
          <cell r="C52">
            <v>7.9684929046986722E-2</v>
          </cell>
          <cell r="E52">
            <v>0</v>
          </cell>
          <cell r="G52">
            <v>0</v>
          </cell>
          <cell r="H52">
            <v>168486848.12</v>
          </cell>
          <cell r="I52">
            <v>3.5385133302072408E-2</v>
          </cell>
          <cell r="K52">
            <v>0</v>
          </cell>
          <cell r="M52">
            <v>0</v>
          </cell>
          <cell r="O52">
            <v>0</v>
          </cell>
          <cell r="Q52">
            <v>405380957.32999998</v>
          </cell>
          <cell r="R52">
            <v>3.1560116662550597E-2</v>
          </cell>
          <cell r="U52">
            <v>0</v>
          </cell>
          <cell r="W52">
            <v>0</v>
          </cell>
          <cell r="X52">
            <v>0</v>
          </cell>
          <cell r="Y52">
            <v>0</v>
          </cell>
          <cell r="AB52">
            <v>0</v>
          </cell>
          <cell r="AD52">
            <v>0</v>
          </cell>
          <cell r="AF52">
            <v>0</v>
          </cell>
          <cell r="AH52">
            <v>0</v>
          </cell>
          <cell r="AI52">
            <v>0</v>
          </cell>
          <cell r="AJ52">
            <v>0</v>
          </cell>
          <cell r="AL52">
            <v>405380957.32999998</v>
          </cell>
          <cell r="AM52">
            <v>2.5962775214095967E-2</v>
          </cell>
          <cell r="AO52">
            <v>405380957.32999998</v>
          </cell>
          <cell r="AP52">
            <v>1.7621320667573749E-2</v>
          </cell>
        </row>
        <row r="53">
          <cell r="A53" t="str">
            <v>Inmobiliaria BHD</v>
          </cell>
          <cell r="C53">
            <v>0</v>
          </cell>
          <cell r="E53">
            <v>0</v>
          </cell>
          <cell r="G53">
            <v>0</v>
          </cell>
          <cell r="I53">
            <v>0</v>
          </cell>
          <cell r="K53">
            <v>0</v>
          </cell>
          <cell r="M53">
            <v>0</v>
          </cell>
          <cell r="O53">
            <v>0</v>
          </cell>
          <cell r="R53">
            <v>0</v>
          </cell>
          <cell r="U53">
            <v>0</v>
          </cell>
          <cell r="W53">
            <v>0</v>
          </cell>
          <cell r="Y53">
            <v>0</v>
          </cell>
          <cell r="AB53">
            <v>0</v>
          </cell>
          <cell r="AD53">
            <v>0</v>
          </cell>
          <cell r="AF53">
            <v>0</v>
          </cell>
          <cell r="AG53">
            <v>30094384.469999999</v>
          </cell>
          <cell r="AH53">
            <v>0.35896554984403395</v>
          </cell>
          <cell r="AI53">
            <v>30094384.469999999</v>
          </cell>
          <cell r="AJ53">
            <v>4.3315967523915692E-2</v>
          </cell>
          <cell r="AL53">
            <v>0</v>
          </cell>
          <cell r="AM53">
            <v>0</v>
          </cell>
          <cell r="AO53">
            <v>30094384.469999999</v>
          </cell>
          <cell r="AP53">
            <v>1.3081591264964844E-3</v>
          </cell>
        </row>
        <row r="54">
          <cell r="A54" t="str">
            <v>Promotora BHD</v>
          </cell>
          <cell r="C54">
            <v>0</v>
          </cell>
          <cell r="E54">
            <v>0</v>
          </cell>
          <cell r="G54">
            <v>0</v>
          </cell>
          <cell r="I54">
            <v>0</v>
          </cell>
          <cell r="K54">
            <v>0</v>
          </cell>
          <cell r="M54">
            <v>0</v>
          </cell>
          <cell r="O54">
            <v>0</v>
          </cell>
          <cell r="R54">
            <v>0</v>
          </cell>
          <cell r="U54">
            <v>0</v>
          </cell>
          <cell r="W54">
            <v>0</v>
          </cell>
          <cell r="Y54">
            <v>0</v>
          </cell>
          <cell r="AA54">
            <v>4500000</v>
          </cell>
          <cell r="AB54">
            <v>1.2571258289831959E-2</v>
          </cell>
          <cell r="AD54">
            <v>0</v>
          </cell>
          <cell r="AF54">
            <v>0</v>
          </cell>
          <cell r="AG54">
            <v>5105345.18</v>
          </cell>
          <cell r="AH54">
            <v>6.0896511822967632E-2</v>
          </cell>
          <cell r="AI54">
            <v>9605345.1799999997</v>
          </cell>
          <cell r="AJ54">
            <v>1.3825330778492581E-2</v>
          </cell>
          <cell r="AL54">
            <v>0</v>
          </cell>
          <cell r="AM54">
            <v>0</v>
          </cell>
          <cell r="AO54">
            <v>9605345.1799999997</v>
          </cell>
          <cell r="AP54">
            <v>4.1753038587288366E-4</v>
          </cell>
        </row>
        <row r="55">
          <cell r="A55" t="str">
            <v>Rizek</v>
          </cell>
          <cell r="C55">
            <v>0</v>
          </cell>
          <cell r="E55">
            <v>0</v>
          </cell>
          <cell r="G55">
            <v>0</v>
          </cell>
          <cell r="I55">
            <v>0</v>
          </cell>
          <cell r="K55">
            <v>0</v>
          </cell>
          <cell r="M55">
            <v>0</v>
          </cell>
          <cell r="O55">
            <v>0</v>
          </cell>
          <cell r="R55">
            <v>0</v>
          </cell>
          <cell r="U55">
            <v>0</v>
          </cell>
          <cell r="W55">
            <v>0</v>
          </cell>
          <cell r="Y55">
            <v>0</v>
          </cell>
          <cell r="AB55">
            <v>0</v>
          </cell>
          <cell r="AD55">
            <v>0</v>
          </cell>
          <cell r="AF55">
            <v>0</v>
          </cell>
          <cell r="AH55">
            <v>0</v>
          </cell>
          <cell r="AI55">
            <v>0</v>
          </cell>
          <cell r="AJ55">
            <v>0</v>
          </cell>
          <cell r="AL55">
            <v>0</v>
          </cell>
          <cell r="AM55">
            <v>0</v>
          </cell>
          <cell r="AO55">
            <v>0</v>
          </cell>
          <cell r="AP55">
            <v>0</v>
          </cell>
        </row>
        <row r="56">
          <cell r="Y56">
            <v>0</v>
          </cell>
          <cell r="AL56" t="str">
            <v>TOTAL VERT</v>
          </cell>
          <cell r="AO56" t="str">
            <v>TOTAL VERT</v>
          </cell>
        </row>
        <row r="57">
          <cell r="A57" t="str">
            <v>TOTAL</v>
          </cell>
          <cell r="B57">
            <v>2972884735.46</v>
          </cell>
          <cell r="C57">
            <v>1</v>
          </cell>
          <cell r="D57">
            <v>253603823.32000002</v>
          </cell>
          <cell r="E57">
            <v>0.99999999999999978</v>
          </cell>
          <cell r="F57">
            <v>359746663.80000001</v>
          </cell>
          <cell r="G57">
            <v>1</v>
          </cell>
          <cell r="H57">
            <v>4761515144.8400002</v>
          </cell>
          <cell r="I57">
            <v>1</v>
          </cell>
          <cell r="J57">
            <v>1828956023.6399999</v>
          </cell>
          <cell r="K57">
            <v>1</v>
          </cell>
          <cell r="L57">
            <v>216065718.33000001</v>
          </cell>
          <cell r="M57">
            <v>0.99999999999999989</v>
          </cell>
          <cell r="N57">
            <v>2451950920.77</v>
          </cell>
          <cell r="O57">
            <v>1</v>
          </cell>
          <cell r="Q57">
            <v>12844723030.159998</v>
          </cell>
          <cell r="R57">
            <v>1</v>
          </cell>
          <cell r="T57">
            <v>6696446156.6499996</v>
          </cell>
          <cell r="U57">
            <v>1</v>
          </cell>
          <cell r="V57">
            <v>1675565636.51</v>
          </cell>
          <cell r="W57">
            <v>1.0000000000000002</v>
          </cell>
          <cell r="AA57">
            <v>357959394.06</v>
          </cell>
          <cell r="AB57">
            <v>0.99999999999999989</v>
          </cell>
          <cell r="AC57">
            <v>92416010.239999995</v>
          </cell>
          <cell r="AD57">
            <v>1</v>
          </cell>
          <cell r="AE57">
            <v>176689954.47999999</v>
          </cell>
          <cell r="AF57">
            <v>1.0000000000000002</v>
          </cell>
          <cell r="AG57">
            <v>83836414.060000002</v>
          </cell>
          <cell r="AH57">
            <v>0.99999999999999989</v>
          </cell>
          <cell r="AI57">
            <v>694764221.84000003</v>
          </cell>
          <cell r="AJ57">
            <v>0.99999999999999978</v>
          </cell>
          <cell r="AL57">
            <v>15613930097.499998</v>
          </cell>
          <cell r="AM57">
            <v>1.0000000000000002</v>
          </cell>
          <cell r="AO57">
            <v>23005140475.990002</v>
          </cell>
          <cell r="AP57">
            <v>0.99999999999999978</v>
          </cell>
        </row>
        <row r="58">
          <cell r="X58">
            <v>1093641430.8299999</v>
          </cell>
          <cell r="Y58">
            <v>1</v>
          </cell>
          <cell r="AL58" t="str">
            <v>TOTAL HORIZ</v>
          </cell>
          <cell r="AO58" t="str">
            <v>TOTAL HORIZ</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as Festivos"/>
      <sheetName val="Vacaciones"/>
      <sheetName val="Calendario"/>
      <sheetName val="TodoExcel"/>
    </sheetNames>
    <sheetDataSet>
      <sheetData sheetId="0">
        <row r="2">
          <cell r="A2" t="str">
            <v>Completa las fechas festivas (hemos puesto algunas de España de ejemplo)</v>
          </cell>
        </row>
        <row r="4">
          <cell r="A4" t="str">
            <v>Días Festivos</v>
          </cell>
          <cell r="B4" t="str">
            <v>Razón</v>
          </cell>
          <cell r="C4" t="str">
            <v>Comentarios</v>
          </cell>
        </row>
        <row r="5">
          <cell r="A5">
            <v>41640</v>
          </cell>
        </row>
        <row r="6">
          <cell r="A6">
            <v>41866</v>
          </cell>
        </row>
        <row r="7">
          <cell r="A7">
            <v>41760</v>
          </cell>
        </row>
        <row r="8">
          <cell r="A8">
            <v>41924</v>
          </cell>
        </row>
        <row r="9">
          <cell r="A9">
            <v>41981</v>
          </cell>
        </row>
        <row r="10">
          <cell r="A10">
            <v>41998</v>
          </cell>
        </row>
        <row r="11">
          <cell r="A11">
            <v>41747</v>
          </cell>
        </row>
        <row r="12">
          <cell r="A12">
            <v>41820</v>
          </cell>
        </row>
        <row r="13">
          <cell r="A13">
            <v>41827</v>
          </cell>
        </row>
        <row r="14">
          <cell r="A14">
            <v>41883</v>
          </cell>
        </row>
      </sheetData>
      <sheetData sheetId="1">
        <row r="2">
          <cell r="A2" t="str">
            <v>Completa las fechas de tus vacaciones (hemos puesto algunas de ejemplo)</v>
          </cell>
        </row>
      </sheetData>
      <sheetData sheetId="2">
        <row r="5">
          <cell r="B5">
            <v>2014</v>
          </cell>
        </row>
      </sheetData>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 val="III.5.13.Trasp"/>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 val="III.5.14.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 sheetId="1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ch.Publicacion"/>
      <sheetName val="Present. "/>
      <sheetName val="Present.Aprob."/>
      <sheetName val="Contenido"/>
      <sheetName val="Fecha_publicación "/>
      <sheetName val="INFOGRAFIA"/>
      <sheetName val="Resumen Febrero"/>
      <sheetName val="Evolucion_Capita"/>
      <sheetName val="SDSS Definiciones_1 "/>
      <sheetName val="SDSS Definiciones_2"/>
      <sheetName val=" SDSS Definiciones_3"/>
      <sheetName val="SDSS Definiciones_4"/>
      <sheetName val="I.1. Ley 87-01 (2)"/>
      <sheetName val="I.2. Org. SDSS"/>
      <sheetName val="I.3. Reg. y Seg."/>
      <sheetName val="I.4. Seg. y Ben."/>
      <sheetName val="II.SDSS"/>
      <sheetName val="II.1. SDSS.Definición"/>
      <sheetName val="II.2.Analisis SDSS"/>
      <sheetName val="II.3. Empl x sector "/>
      <sheetName val=" II.4.Empr x No. de empl"/>
      <sheetName val="III.1.SFS"/>
      <sheetName val="III.1.1a. Def. Afil. SFS1"/>
      <sheetName val="III.1.1b.Def. de Afili. SFS2  "/>
      <sheetName val="III.1.2.Analisis SFS"/>
      <sheetName val="III.1.3.Afil.SFSPob.Nac."/>
      <sheetName val="III.1.4.Afil. SFS"/>
      <sheetName val="III.1.5.Afil. SFS x sexo"/>
      <sheetName val="III.2. SFS.RC"/>
      <sheetName val="III.2.1.Afil. SFS.RC "/>
      <sheetName val="III.2.2. Afil. SFS RC Anual "/>
      <sheetName val="III.2.3.Afil. SFS RC X sex.tipo"/>
      <sheetName val="III.3.1.Analis.Afil. SFS.RS1  "/>
      <sheetName val="III.3.2. Afil anual SFS RS "/>
      <sheetName val="III.3.3.Afil.SFSRSsex tipo "/>
      <sheetName val="III.4.Afil.RET"/>
      <sheetName val="III.4.1.Afil.RET1"/>
      <sheetName val=" III.4.2.Afil. SFSP Anual."/>
      <sheetName val="III.3.SFS.RS"/>
      <sheetName val="III.5.SVDS"/>
      <sheetName val="III.5.1.Definición Afil. SVDS"/>
      <sheetName val="III.5.2.Analisis Afil. SVDS"/>
      <sheetName val="III.5.3.Afil. SVDS"/>
      <sheetName val="III.5.4.Afil. cotiz."/>
      <sheetName val="III.5.5.Cotiz. x rango de edad"/>
      <sheetName val="III.5.6.Cotiz x sal. min. cot."/>
      <sheetName val="III.5.7.Cot.Afil X Sexo"/>
      <sheetName val="III.5.8.Traspasos anual"/>
      <sheetName val="III.5.9.Trasp. recibidos"/>
      <sheetName val="III.5.10.Trasp. cedidos"/>
      <sheetName val="III.5.11.Trasp. netos"/>
      <sheetName val="III.6.SRL"/>
      <sheetName val="III.6.1.Definición Afil. SRL"/>
      <sheetName val="III.6.2.Afil. SRL.RC1 "/>
      <sheetName val="III.6.3.Afil. SRL"/>
      <sheetName val="III.6.4.Afil. SRL x sexoy edad"/>
      <sheetName val="III.6.6.ID. Accidentabilidad"/>
      <sheetName val="IV. ING._ EGR"/>
      <sheetName val="IV.1a.Definición Ing.Gastos)"/>
      <sheetName val="IV.1b.Definición Ing.Gastos"/>
      <sheetName val="IV.1.2. Analisis Ing.Egr"/>
      <sheetName val="IV.1.3. Ingr y egr SDSS"/>
      <sheetName val="IV.1.4. Recaudo x sector"/>
      <sheetName val="IV.1.5 Rec. x origen"/>
      <sheetName val="IV.1.6 Aport.Gob.SS"/>
      <sheetName val="IV.2.1 AnálisisIng.Egr.Seg"/>
      <sheetName val="IV.2.2. Pagos SFS A"/>
      <sheetName val="IV.2.4.Pagos x ARS"/>
      <sheetName val="IV.2.7.INV_SFS x Entidad"/>
      <sheetName val="IV.2.8.INV_SFS x cuentas"/>
      <sheetName val="IV.2.9.Aport. GOB. y Pagos RS"/>
      <sheetName val="IV.2.10 Pagos.SFS Pens."/>
      <sheetName val="IV.3.1.AnálisisIng.Eg.SVDS"/>
      <sheetName val="IV.3.2.Pagos_ SVDS"/>
      <sheetName val="IV.3.3.Pagos anuales x cuentas"/>
      <sheetName val="IV.3.4.Pago Entidades"/>
      <sheetName val="IV.3.5.Patrim. fp anual"/>
      <sheetName val="IV.3.6.Cartera de inv fp"/>
      <sheetName val="IV.3.7. Rent. nom. de los FP"/>
      <sheetName val="IV.3.8.Rentab.Real"/>
      <sheetName val="IV.3.9 Cartera Comp."/>
      <sheetName val="IV.4.1. Analisis "/>
      <sheetName val="IV.4.2.Pagos ARL A"/>
      <sheetName val="V.BENEFICIOS"/>
      <sheetName val="V.1.1 SUBSIDIO_SFS"/>
      <sheetName val="V.1.2.SUBSIDIO_SFS Def."/>
      <sheetName val="V.2.1.Análisis"/>
      <sheetName val=" V.2.2.Benef. subsid "/>
      <sheetName val="V.2.3. Monto subsid."/>
      <sheetName val="V.3.PENSIONES_SVDS"/>
      <sheetName val="V.3.1. Def-Análisis pens."/>
      <sheetName val="V.3.2 Pensiones por año"/>
      <sheetName val="V.3.3.Pens.Disc. AFP"/>
      <sheetName val="V.4.SOLIC_BEN_ARL"/>
      <sheetName val="V.4.1.Def-Analisis   "/>
      <sheetName val="V.4.2.NA. Reportes ARL"/>
      <sheetName val="V.4.3. NA.Cant. accid x región"/>
      <sheetName val="V.4.4.NA.Cant. accid x Prov"/>
      <sheetName val="V.4.5. NA.Cant. accid x sector"/>
      <sheetName val="V.4.6. Accid x sexo"/>
      <sheetName val="V.4.7. Accid x rango de edad"/>
      <sheetName val="VI.1. Analisis CBSS"/>
      <sheetName val="VII.2.CBSS-Tramit."/>
      <sheetName val="VII.3.CBSS-Benef"/>
      <sheetName val="Hoja1"/>
      <sheetName val="III.5.14.Trasp"/>
      <sheetName val="III.5.13.Trasp"/>
      <sheetName val="III.5.12.Tras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B4" t="str">
            <v>Titulares-Masc</v>
          </cell>
        </row>
      </sheetData>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32">
          <cell r="D32" t="str">
            <v>Mujeres</v>
          </cell>
          <cell r="E32" t="str">
            <v>Hombres</v>
          </cell>
        </row>
        <row r="33">
          <cell r="C33" t="str">
            <v>15-19</v>
          </cell>
          <cell r="D33">
            <v>-17596</v>
          </cell>
          <cell r="E33">
            <v>24804</v>
          </cell>
        </row>
        <row r="34">
          <cell r="C34" t="str">
            <v>20-24</v>
          </cell>
          <cell r="D34">
            <v>-137431</v>
          </cell>
          <cell r="E34">
            <v>161692</v>
          </cell>
        </row>
        <row r="35">
          <cell r="C35" t="str">
            <v>25-29</v>
          </cell>
          <cell r="D35">
            <v>-179110</v>
          </cell>
          <cell r="E35">
            <v>194205</v>
          </cell>
        </row>
        <row r="36">
          <cell r="C36" t="str">
            <v>30-34</v>
          </cell>
          <cell r="D36">
            <v>-185935</v>
          </cell>
          <cell r="E36">
            <v>200402</v>
          </cell>
        </row>
        <row r="37">
          <cell r="C37" t="str">
            <v>35-39</v>
          </cell>
          <cell r="D37">
            <v>-152786</v>
          </cell>
          <cell r="E37">
            <v>165290</v>
          </cell>
        </row>
        <row r="38">
          <cell r="C38" t="str">
            <v>40-44</v>
          </cell>
          <cell r="D38">
            <v>-135175</v>
          </cell>
          <cell r="E38">
            <v>150760</v>
          </cell>
        </row>
        <row r="39">
          <cell r="C39" t="str">
            <v>45-49</v>
          </cell>
          <cell r="D39">
            <v>-106994</v>
          </cell>
          <cell r="E39">
            <v>124550</v>
          </cell>
        </row>
        <row r="40">
          <cell r="C40" t="str">
            <v>50-54</v>
          </cell>
          <cell r="D40">
            <v>-84420</v>
          </cell>
          <cell r="E40">
            <v>104649</v>
          </cell>
        </row>
        <row r="41">
          <cell r="C41" t="str">
            <v>55-59</v>
          </cell>
          <cell r="D41">
            <v>-65620</v>
          </cell>
          <cell r="E41">
            <v>82495</v>
          </cell>
        </row>
        <row r="42">
          <cell r="C42" t="str">
            <v>60-64</v>
          </cell>
          <cell r="D42">
            <v>-40836</v>
          </cell>
          <cell r="E42">
            <v>55574</v>
          </cell>
        </row>
        <row r="43">
          <cell r="C43" t="str">
            <v>65-69</v>
          </cell>
          <cell r="D43">
            <v>-21574</v>
          </cell>
          <cell r="E43">
            <v>32870</v>
          </cell>
        </row>
        <row r="44">
          <cell r="C44" t="str">
            <v>70-74</v>
          </cell>
          <cell r="D44">
            <v>-11579</v>
          </cell>
          <cell r="E44">
            <v>18075</v>
          </cell>
        </row>
        <row r="45">
          <cell r="C45" t="str">
            <v>75-79</v>
          </cell>
          <cell r="D45">
            <v>-5820</v>
          </cell>
          <cell r="E45">
            <v>8579</v>
          </cell>
        </row>
        <row r="46">
          <cell r="C46" t="str">
            <v>80-84</v>
          </cell>
          <cell r="D46">
            <v>-2778</v>
          </cell>
          <cell r="E46">
            <v>3914</v>
          </cell>
        </row>
        <row r="47">
          <cell r="C47" t="str">
            <v>&gt;85</v>
          </cell>
          <cell r="D47">
            <v>-1872</v>
          </cell>
          <cell r="E47">
            <v>2403</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row r="4">
          <cell r="E4" t="str">
            <v>% Femenino</v>
          </cell>
          <cell r="F4" t="str">
            <v>% Masculino</v>
          </cell>
        </row>
      </sheetData>
      <sheetData sheetId="100"/>
      <sheetData sheetId="101"/>
      <sheetData sheetId="102"/>
      <sheetData sheetId="103"/>
      <sheetData sheetId="104"/>
      <sheetData sheetId="105" refreshError="1"/>
      <sheetData sheetId="106" refreshError="1"/>
      <sheetData sheetId="10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4.6. Accid x sexo"/>
      <sheetName val="III.5.14.Trasp"/>
      <sheetName val="III.2.2. Afil. SFS RC Anual "/>
      <sheetName val="III.3.2. Afil anual SFS RS "/>
      <sheetName val="IV.3.5.Patrim. fp anual"/>
      <sheetName val="II.3. Empl x sector "/>
      <sheetName val="V.4.2.NA. Reportes ARL"/>
      <sheetName val="V.4.5. NA.Cant. accid x sector"/>
      <sheetName val="IV.3.7. Rent. nom. de los FP"/>
      <sheetName val="IV.2.4.Pagos x ARS"/>
      <sheetName val="III.5.3.Afil. SVDS"/>
      <sheetName val="Graficos para CNSS_SVDS"/>
      <sheetName val="III.1.5.Afil. SFS x sexo"/>
      <sheetName val="III.5.13.Trasp"/>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filiacion_RC_01"/>
      <sheetName val="III.5.14.Trasp"/>
    </sheetNames>
    <sheetDataSet>
      <sheetData sheetId="0">
        <row r="223">
          <cell r="B223">
            <v>4797690</v>
          </cell>
        </row>
      </sheetData>
      <sheetData sheetId="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_Afiliación_SFS_01"/>
      <sheetName val="D_Afiliación_SFS_04"/>
      <sheetName val="D_Afiliación_PESPJ_01"/>
      <sheetName val="H_Indicadores_SFS_04"/>
      <sheetName val="D_Afiliación_PESPJ_02"/>
      <sheetName val="Hombres"/>
      <sheetName val="Mujeres"/>
      <sheetName val="D_Afiliación_RS_02"/>
      <sheetName val="Hombres (2)"/>
      <sheetName val="Mujeres (2)"/>
      <sheetName val="D_Afiliación_PESPJ_01 (2)"/>
      <sheetName val="D_Afiliación_RS_02 (2)"/>
      <sheetName val="Hombres (3)"/>
      <sheetName val="Mujeres (3)"/>
      <sheetName val="Hoja7"/>
      <sheetName val="D_Afiliación_RS_01"/>
      <sheetName val="D_Afiliación_RS_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231">
          <cell r="B231">
            <v>5656916</v>
          </cell>
        </row>
      </sheetData>
      <sheetData sheetId="16" refreshError="1"/>
    </sheetDataSet>
  </externalBook>
</externalLink>
</file>

<file path=xl/tables/table1.xml><?xml version="1.0" encoding="utf-8"?>
<table xmlns="http://schemas.openxmlformats.org/spreadsheetml/2006/main" id="3" name="Tabla324" displayName="Tabla324" ref="K119:M127" totalsRowShown="0" headerRowDxfId="84" dataDxfId="83" headerRowBorderDxfId="81" tableBorderDxfId="82" headerRowCellStyle="Millares 4">
  <tableColumns count="3">
    <tableColumn id="1" name="Cuentas" dataDxfId="80" dataCellStyle="Millares 4"/>
    <tableColumn id="2" name=" Total Invertido" dataDxfId="79"/>
    <tableColumn id="3" name="%" dataDxfId="78" dataCellStyle="Normal 2 12"/>
  </tableColumns>
  <tableStyleInfo name="TableStyleLight9" showFirstColumn="0" showLastColumn="0" showRowStripes="1" showColumnStripes="0"/>
</table>
</file>

<file path=xl/tables/table10.xml><?xml version="1.0" encoding="utf-8"?>
<table xmlns="http://schemas.openxmlformats.org/spreadsheetml/2006/main" id="10" name="Tabla10" displayName="Tabla10" ref="A4:L22" totalsRowShown="0" headerRowDxfId="742" dataDxfId="740" headerRowBorderDxfId="741" tableBorderDxfId="739" totalsRowBorderDxfId="738">
  <tableColumns count="12">
    <tableColumn id="1" name="Período" dataDxfId="737"/>
    <tableColumn id="2" name="Titulares-Masc" dataDxfId="736" dataCellStyle="Millares 2 4"/>
    <tableColumn id="3" name="Dep-Dir-Masc" dataDxfId="735" dataCellStyle="Millares 2 4"/>
    <tableColumn id="4" name="Dep_Adic-Masc" dataDxfId="734" dataCellStyle="Millares 2 4"/>
    <tableColumn id="5" name="Total de Dep-Masc" dataDxfId="733" dataCellStyle="Millares 2 4">
      <calculatedColumnFormula>+D5+C5</calculatedColumnFormula>
    </tableColumn>
    <tableColumn id="6" name="Total Masculino" dataDxfId="732" dataCellStyle="Millares 2 4">
      <calculatedColumnFormula>B5+C5+D5</calculatedColumnFormula>
    </tableColumn>
    <tableColumn id="7" name="Titulares-Fem" dataDxfId="731" dataCellStyle="Millares 2 4"/>
    <tableColumn id="8" name="Dep-Dir-Fem" dataDxfId="730" dataCellStyle="Millares 2 4"/>
    <tableColumn id="9" name="Dep_Adic-Fem" dataDxfId="729" dataCellStyle="Millares 2 4"/>
    <tableColumn id="10" name="Total Dep-Fem" dataDxfId="728" dataCellStyle="Millares 2 4">
      <calculatedColumnFormula>+I5+H5</calculatedColumnFormula>
    </tableColumn>
    <tableColumn id="11" name="Total _x000a_Femenino" dataDxfId="727" dataCellStyle="Millares 2 4">
      <calculatedColumnFormula>G5+H5+I5</calculatedColumnFormula>
    </tableColumn>
    <tableColumn id="12" name="Total Afiliados SFS RC" dataDxfId="726" dataCellStyle="Millares 2 4">
      <calculatedColumnFormula>F5+K5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id="48" name="Tabla2249" displayName="Tabla2249" ref="A8:G27" totalsRowShown="0" headerRowDxfId="725" dataDxfId="723" headerRowBorderDxfId="724" tableBorderDxfId="722" totalsRowBorderDxfId="721">
  <tableColumns count="7">
    <tableColumn id="1" name="Grupo" dataDxfId="720" dataCellStyle="Millares 2 4"/>
    <tableColumn id="2" name="Afiliados por Grupo de Edad" dataDxfId="719">
      <calculatedColumnFormula>+D9+F9</calculatedColumnFormula>
    </tableColumn>
    <tableColumn id="3" name="%" dataDxfId="718">
      <calculatedColumnFormula>+B9/$B$27</calculatedColumnFormula>
    </tableColumn>
    <tableColumn id="4" name="Hombres" dataDxfId="717"/>
    <tableColumn id="5" name=" % Hombres" dataDxfId="716">
      <calculatedColumnFormula>D9/B9</calculatedColumnFormula>
    </tableColumn>
    <tableColumn id="6" name="Mujeres" dataDxfId="715"/>
    <tableColumn id="7" name=" %  Mujeres" dataDxfId="714">
      <calculatedColumnFormula>+F9/B9</calculatedColumnFormula>
    </tableColumn>
  </tableColumns>
  <tableStyleInfo name="TableStyleLight9" showFirstColumn="0" showLastColumn="0" showRowStripes="1" showColumnStripes="0"/>
</table>
</file>

<file path=xl/tables/table12.xml><?xml version="1.0" encoding="utf-8"?>
<table xmlns="http://schemas.openxmlformats.org/spreadsheetml/2006/main" id="53" name="Tabla4754" displayName="Tabla4754" ref="A6:C12" totalsRowShown="0" headerRowDxfId="713" dataDxfId="711" headerRowBorderDxfId="712" tableBorderDxfId="710" totalsRowBorderDxfId="709">
  <tableColumns count="3">
    <tableColumn id="1" name="Región Geográfica" dataDxfId="708"/>
    <tableColumn id="3" name="Total" dataDxfId="707"/>
    <tableColumn id="4" name="%" dataDxfId="706"/>
  </tableColumns>
  <tableStyleInfo name="TableStyleLight9" showFirstColumn="0" showLastColumn="0" showRowStripes="1" showColumnStripes="0"/>
</table>
</file>

<file path=xl/tables/table13.xml><?xml version="1.0" encoding="utf-8"?>
<table xmlns="http://schemas.openxmlformats.org/spreadsheetml/2006/main" id="59" name="Tabla475460" displayName="Tabla475460" ref="A25:C36" totalsRowShown="0" headerRowDxfId="705" dataDxfId="703" headerRowBorderDxfId="704" tableBorderDxfId="702" totalsRowBorderDxfId="701">
  <tableColumns count="3">
    <tableColumn id="2" name="Región de Salud " dataDxfId="700"/>
    <tableColumn id="3" name="Total" dataDxfId="699"/>
    <tableColumn id="4" name="%" dataDxfId="698"/>
  </tableColumns>
  <tableStyleInfo name="TableStyleLight9" showFirstColumn="0" showLastColumn="0" showRowStripes="1" showColumnStripes="0"/>
</table>
</file>

<file path=xl/tables/table14.xml><?xml version="1.0" encoding="utf-8"?>
<table xmlns="http://schemas.openxmlformats.org/spreadsheetml/2006/main" id="56" name="Tabla48" displayName="Tabla48" ref="C12:E46" totalsRowShown="0" headerRowDxfId="697" dataDxfId="695" headerRowBorderDxfId="696" tableBorderDxfId="694" totalsRowBorderDxfId="693">
  <sortState ref="C13:E38">
    <sortCondition descending="1" ref="D5:D38"/>
  </sortState>
  <tableColumns count="3">
    <tableColumn id="1" name="Provincias" dataDxfId="692"/>
    <tableColumn id="10" name="Oct.25" dataDxfId="691">
      <calculatedColumnFormula>+#REF!</calculatedColumnFormula>
    </tableColumn>
    <tableColumn id="12" name="% Provincia" dataDxfId="690">
      <calculatedColumnFormula>+#REF!/#REF!</calculatedColumnFormula>
    </tableColumn>
  </tableColumns>
  <tableStyleInfo name="TableStyleLight9" showFirstColumn="0" showLastColumn="0" showRowStripes="1" showColumnStripes="0"/>
</table>
</file>

<file path=xl/tables/table15.xml><?xml version="1.0" encoding="utf-8"?>
<table xmlns="http://schemas.openxmlformats.org/spreadsheetml/2006/main" id="12" name="Tabla12" displayName="Tabla12" ref="B10:I28" totalsRowShown="0" headerRowDxfId="689" dataDxfId="687" headerRowBorderDxfId="688" tableBorderDxfId="686" totalsRowBorderDxfId="685">
  <tableColumns count="8">
    <tableColumn id="1" name="Año" dataDxfId="684" dataCellStyle="Normal 2 2"/>
    <tableColumn id="2" name="Afiliados Titulares " dataDxfId="683" dataCellStyle="Normal 2 2"/>
    <tableColumn id="3" name="Afiliados Dependientes " dataDxfId="682" dataCellStyle="Normal 2 2"/>
    <tableColumn id="4" name="Afiliados Totales" dataDxfId="681" dataCellStyle="Normal 2 2">
      <calculatedColumnFormula>C11+D11</calculatedColumnFormula>
    </tableColumn>
    <tableColumn id="5" name="% Afiliados   titulares " dataDxfId="680" dataCellStyle="Normal 2 2">
      <calculatedColumnFormula>C11/E11</calculatedColumnFormula>
    </tableColumn>
    <tableColumn id="6" name=" % Afiliados Dependientes" dataDxfId="679" dataCellStyle="Normal 2 2">
      <calculatedColumnFormula>D11/E11</calculatedColumnFormula>
    </tableColumn>
    <tableColumn id="7" name="Índice de dependencia RS" dataDxfId="678" dataCellStyle="Normal 2 2">
      <calculatedColumnFormula>D11/C11</calculatedColumnFormula>
    </tableColumn>
    <tableColumn id="8" name=" Dependendientes por cada 100 titulares" dataDxfId="677">
      <calculatedColumnFormula>100*Tabla12[[#This Row],[Índice de dependencia RS]]</calculatedColumnFormula>
    </tableColumn>
  </tableColumns>
  <tableStyleInfo name="TableStyleLight9" showFirstColumn="0" showLastColumn="0" showRowStripes="1" showColumnStripes="0"/>
</table>
</file>

<file path=xl/tables/table16.xml><?xml version="1.0" encoding="utf-8"?>
<table xmlns="http://schemas.openxmlformats.org/spreadsheetml/2006/main" id="15" name="Tabla15" displayName="Tabla15" ref="B10:I28" totalsRowShown="0" headerRowDxfId="676" dataDxfId="674" headerRowBorderDxfId="675" tableBorderDxfId="673" totalsRowBorderDxfId="672">
  <tableColumns count="8">
    <tableColumn id="1" name="Período" dataDxfId="671"/>
    <tableColumn id="2" name="Titulares_Masc" dataDxfId="670" dataCellStyle="Millares 2 4"/>
    <tableColumn id="3" name="Dependientes Directos_Masc" dataDxfId="669" dataCellStyle="Millares 2 4"/>
    <tableColumn id="4" name="Total Masculino" dataDxfId="668" dataCellStyle="Millares 2 4">
      <calculatedColumnFormula>C11+D11</calculatedColumnFormula>
    </tableColumn>
    <tableColumn id="5" name="Titulares_Fem" dataDxfId="667" dataCellStyle="Millares 2 4"/>
    <tableColumn id="6" name="Dependientes Directos_Fem" dataDxfId="666" dataCellStyle="Millares 2 4"/>
    <tableColumn id="7" name="Total Femenino" dataDxfId="665" dataCellStyle="Millares 2 4">
      <calculatedColumnFormula>F11+G11</calculatedColumnFormula>
    </tableColumn>
    <tableColumn id="8" name="Total Afiliados SFS RS" dataDxfId="664" dataCellStyle="Millares 2 4">
      <calculatedColumnFormula>E11+H11</calculatedColumnFormula>
    </tableColumn>
  </tableColumns>
  <tableStyleInfo name="TableStyleLight9" showFirstColumn="0" showLastColumn="0" showRowStripes="1" showColumnStripes="0"/>
</table>
</file>

<file path=xl/tables/table17.xml><?xml version="1.0" encoding="utf-8"?>
<table xmlns="http://schemas.openxmlformats.org/spreadsheetml/2006/main" id="71" name="Tabla224972" displayName="Tabla224972" ref="A8:G27" totalsRowShown="0" headerRowDxfId="663" dataDxfId="661" headerRowBorderDxfId="662" tableBorderDxfId="660" totalsRowBorderDxfId="659">
  <tableColumns count="7">
    <tableColumn id="1" name="Grupo" dataDxfId="658" dataCellStyle="Millares 2 4"/>
    <tableColumn id="2" name="Afiliados por Grupo de Edad" dataDxfId="657">
      <calculatedColumnFormula>+D9+F9</calculatedColumnFormula>
    </tableColumn>
    <tableColumn id="3" name="%" dataDxfId="656">
      <calculatedColumnFormula>+B9/$B$27</calculatedColumnFormula>
    </tableColumn>
    <tableColumn id="4" name="Hombres" dataDxfId="655"/>
    <tableColumn id="5" name=" % Hombres" dataDxfId="654">
      <calculatedColumnFormula>D9/B9</calculatedColumnFormula>
    </tableColumn>
    <tableColumn id="6" name="Mujeres" dataDxfId="653"/>
    <tableColumn id="7" name=" %  Mujeres" dataDxfId="652">
      <calculatedColumnFormula>+F9/B9</calculatedColumnFormula>
    </tableColumn>
  </tableColumns>
  <tableStyleInfo name="TableStyleLight9" showFirstColumn="0" showLastColumn="0" showRowStripes="1" showColumnStripes="0"/>
</table>
</file>

<file path=xl/tables/table18.xml><?xml version="1.0" encoding="utf-8"?>
<table xmlns="http://schemas.openxmlformats.org/spreadsheetml/2006/main" id="60" name="Tabla475461" displayName="Tabla475461" ref="A7:C13" totalsRowShown="0" headerRowDxfId="651" dataDxfId="649" headerRowBorderDxfId="650" tableBorderDxfId="648" totalsRowBorderDxfId="647" headerRowCellStyle="Millares">
  <tableColumns count="3">
    <tableColumn id="1" name="Región Geográfica" dataDxfId="646"/>
    <tableColumn id="3" name="Total" dataDxfId="645"/>
    <tableColumn id="4" name="%" dataDxfId="644"/>
  </tableColumns>
  <tableStyleInfo name="TableStyleLight9" showFirstColumn="0" showLastColumn="0" showRowStripes="1" showColumnStripes="0"/>
</table>
</file>

<file path=xl/tables/table19.xml><?xml version="1.0" encoding="utf-8"?>
<table xmlns="http://schemas.openxmlformats.org/spreadsheetml/2006/main" id="61" name="Tabla47546062" displayName="Tabla47546062" ref="A23:C34" totalsRowShown="0" headerRowDxfId="643" dataDxfId="641" headerRowBorderDxfId="642" tableBorderDxfId="640" totalsRowBorderDxfId="639">
  <tableColumns count="3">
    <tableColumn id="2" name="Región de Salud " dataDxfId="638"/>
    <tableColumn id="3" name="Total" dataDxfId="637"/>
    <tableColumn id="4" name="%" dataDxfId="636"/>
  </tableColumns>
  <tableStyleInfo name="TableStyleLight9" showFirstColumn="0" showLastColumn="0" showRowStripes="1" showColumnStripes="0"/>
</table>
</file>

<file path=xl/tables/table2.xml><?xml version="1.0" encoding="utf-8"?>
<table xmlns="http://schemas.openxmlformats.org/spreadsheetml/2006/main" id="5" name="Tabla5" displayName="Tabla5" ref="A5:F23" totalsRowShown="0" headerRowDxfId="838" dataDxfId="836" headerRowBorderDxfId="837" tableBorderDxfId="835" totalsRowBorderDxfId="834">
  <tableColumns count="6">
    <tableColumn id="1" name="Años" dataDxfId="833"/>
    <tableColumn id="2" name="Afiliación SFS" dataDxfId="832"/>
    <tableColumn id="6" name="Variación Porcentual Anual de la Poblacaion Afiliada" dataDxfId="831" dataCellStyle="Porcentaje">
      <calculatedColumnFormula>+(Tabla5[[#This Row],[Afiliación SFS]]-B5)/Tabla5[[#This Row],[Afiliación SFS]]</calculatedColumnFormula>
    </tableColumn>
    <tableColumn id="3" name="Población Nacional estimada" dataDxfId="830"/>
    <tableColumn id="4" name=" Evolucion del % Población Total Afiliada al  SFS" dataDxfId="829">
      <calculatedColumnFormula>B6/D6</calculatedColumnFormula>
    </tableColumn>
    <tableColumn id="5" name="Tasa de Crecimiento Anual" dataDxfId="828"/>
  </tableColumns>
  <tableStyleInfo name="TableStyleLight9" showFirstColumn="0" showLastColumn="0" showRowStripes="1" showColumnStripes="0"/>
</table>
</file>

<file path=xl/tables/table20.xml><?xml version="1.0" encoding="utf-8"?>
<table xmlns="http://schemas.openxmlformats.org/spreadsheetml/2006/main" id="62" name="Tabla4863" displayName="Tabla4863" ref="C12:E46" totalsRowShown="0" headerRowDxfId="635" dataDxfId="633" headerRowBorderDxfId="634" tableBorderDxfId="632" totalsRowBorderDxfId="631">
  <sortState ref="C13:E38">
    <sortCondition descending="1" ref="D5:D38"/>
  </sortState>
  <tableColumns count="3">
    <tableColumn id="1" name="Provincias" dataDxfId="630"/>
    <tableColumn id="10" name="Oct.25" dataDxfId="629">
      <calculatedColumnFormula>+#REF!</calculatedColumnFormula>
    </tableColumn>
    <tableColumn id="12" name="% Provincia" dataDxfId="628">
      <calculatedColumnFormula>+#REF!/#REF!</calculatedColumnFormula>
    </tableColumn>
  </tableColumns>
  <tableStyleInfo name="TableStyleLight9" showFirstColumn="0" showLastColumn="0" showRowStripes="1" showColumnStripes="0"/>
</table>
</file>

<file path=xl/tables/table21.xml><?xml version="1.0" encoding="utf-8"?>
<table xmlns="http://schemas.openxmlformats.org/spreadsheetml/2006/main" id="79" name="Tabla4754616580" displayName="Tabla4754616580" ref="A6:C10" totalsRowShown="0" headerRowDxfId="627" dataDxfId="625" headerRowBorderDxfId="626" tableBorderDxfId="624" totalsRowBorderDxfId="623">
  <tableColumns count="3">
    <tableColumn id="1" name="Pensionados" dataDxfId="622"/>
    <tableColumn id="3" name="Total" dataDxfId="621"/>
    <tableColumn id="4" name="%" dataDxfId="620"/>
  </tableColumns>
  <tableStyleInfo name="TableStyleLight9" showFirstColumn="0" showLastColumn="0" showRowStripes="1" showColumnStripes="0"/>
</table>
</file>

<file path=xl/tables/table22.xml><?xml version="1.0" encoding="utf-8"?>
<table xmlns="http://schemas.openxmlformats.org/spreadsheetml/2006/main" id="75" name="Tabla22497276" displayName="Tabla22497276" ref="A8:G27" totalsRowShown="0" headerRowDxfId="619" dataDxfId="617" headerRowBorderDxfId="618" tableBorderDxfId="616" totalsRowBorderDxfId="615">
  <tableColumns count="7">
    <tableColumn id="1" name="Grupo" dataDxfId="614" dataCellStyle="Millares 2 4"/>
    <tableColumn id="2" name="Afiliados por Grupo de Edad" dataDxfId="613">
      <calculatedColumnFormula>+D9+F9</calculatedColumnFormula>
    </tableColumn>
    <tableColumn id="3" name="%" dataDxfId="612">
      <calculatedColumnFormula>+B9/$B$27</calculatedColumnFormula>
    </tableColumn>
    <tableColumn id="4" name="Hombres" dataDxfId="611"/>
    <tableColumn id="5" name=" % Hombres" dataDxfId="610">
      <calculatedColumnFormula>D9/B9</calculatedColumnFormula>
    </tableColumn>
    <tableColumn id="6" name="Mujeres" dataDxfId="609"/>
    <tableColumn id="7" name=" %  Mujeres" dataDxfId="608">
      <calculatedColumnFormula>+F9/B9</calculatedColumnFormula>
    </tableColumn>
  </tableColumns>
  <tableStyleInfo name="TableStyleLight9" showFirstColumn="0" showLastColumn="0" showRowStripes="1" showColumnStripes="0"/>
</table>
</file>

<file path=xl/tables/table23.xml><?xml version="1.0" encoding="utf-8"?>
<table xmlns="http://schemas.openxmlformats.org/spreadsheetml/2006/main" id="64" name="Tabla47546165" displayName="Tabla47546165" ref="A7:C11" totalsRowShown="0" headerRowDxfId="607" dataDxfId="605" headerRowBorderDxfId="606" tableBorderDxfId="604" totalsRowBorderDxfId="603">
  <tableColumns count="3">
    <tableColumn id="1" name="Categoria de ARS" dataDxfId="602"/>
    <tableColumn id="3" name="Total" dataDxfId="601"/>
    <tableColumn id="4" name="%" dataDxfId="600"/>
  </tableColumns>
  <tableStyleInfo name="TableStyleLight9" showFirstColumn="0" showLastColumn="0" showRowStripes="1" showColumnStripes="0"/>
</table>
</file>

<file path=xl/tables/table24.xml><?xml version="1.0" encoding="utf-8"?>
<table xmlns="http://schemas.openxmlformats.org/spreadsheetml/2006/main" id="7" name="Tabla7" displayName="Tabla7" ref="A6:D24" totalsRowShown="0" headerRowDxfId="599" dataDxfId="597" headerRowBorderDxfId="598" tableBorderDxfId="596" totalsRowBorderDxfId="595">
  <tableColumns count="4">
    <tableColumn id="1" name="Año" dataDxfId="594" dataCellStyle="Normal 2"/>
    <tableColumn id="2" name="Cotizantes" dataDxfId="593" dataCellStyle="Millares 2"/>
    <tableColumn id="3" name="Afiliados " dataDxfId="592" dataCellStyle="Millares 2"/>
    <tableColumn id="4" name="Densidad de Cotizantes" dataDxfId="591" dataCellStyle="Normal 2">
      <calculatedColumnFormula>B7/C7</calculatedColumnFormula>
    </tableColumn>
  </tableColumns>
  <tableStyleInfo name="TableStyleLight9" showFirstColumn="0" showLastColumn="0" showRowStripes="1" showColumnStripes="0"/>
</table>
</file>

<file path=xl/tables/table25.xml><?xml version="1.0" encoding="utf-8"?>
<table xmlns="http://schemas.openxmlformats.org/spreadsheetml/2006/main" id="9" name="Tabla9" displayName="Tabla9" ref="A5:D23" totalsRowShown="0" headerRowDxfId="590" dataDxfId="588" headerRowBorderDxfId="589" tableBorderDxfId="587" totalsRowBorderDxfId="586">
  <tableColumns count="4">
    <tableColumn id="1" name="Años" dataDxfId="585" dataCellStyle="Normal 2"/>
    <tableColumn id="2" name="Trabajadores Cotizantes " dataDxfId="584" dataCellStyle="Millares 2">
      <calculatedColumnFormula>+'2. SVDS'!B7</calculatedColumnFormula>
    </tableColumn>
    <tableColumn id="3" name="Población Ocupada Formal" dataDxfId="583" dataCellStyle="Millares 2"/>
    <tableColumn id="4" name="% Cotizantes/ Pobl. Asalariada" dataDxfId="582">
      <calculatedColumnFormula>B6/C6</calculatedColumnFormula>
    </tableColumn>
  </tableColumns>
  <tableStyleInfo name="TableStyleLight9" showFirstColumn="0" showLastColumn="0" showRowStripes="1" showColumnStripes="0"/>
</table>
</file>

<file path=xl/tables/table26.xml><?xml version="1.0" encoding="utf-8"?>
<table xmlns="http://schemas.openxmlformats.org/spreadsheetml/2006/main" id="58" name="Tabla5759" displayName="Tabla5759" ref="A6:C18" totalsRowCount="1" headerRowDxfId="581" dataDxfId="579" totalsRowDxfId="577" headerRowBorderDxfId="580" tableBorderDxfId="578" headerRowCellStyle="Millares 5 2">
  <tableColumns count="3">
    <tableColumn id="1" name="Edad" totalsRowLabel="Fuente: SIPEN" dataDxfId="576" totalsRowDxfId="575" dataCellStyle="Normal 13 2"/>
    <tableColumn id="2" name="Cotizantes" dataDxfId="574" totalsRowDxfId="573"/>
    <tableColumn id="3" name="%" dataDxfId="572" totalsRowDxfId="571"/>
  </tableColumns>
  <tableStyleInfo name="TableStyleLight9" showFirstColumn="0" showLastColumn="0" showRowStripes="1" showColumnStripes="0"/>
</table>
</file>

<file path=xl/tables/table27.xml><?xml version="1.0" encoding="utf-8"?>
<table xmlns="http://schemas.openxmlformats.org/spreadsheetml/2006/main" id="20" name="Tabla20" displayName="Tabla20" ref="A5:C15" totalsRowShown="0" headerRowDxfId="570" dataDxfId="568" headerRowBorderDxfId="569" tableBorderDxfId="567" totalsRowBorderDxfId="566">
  <tableColumns count="3">
    <tableColumn id="1" name="Cantidad de Salarios Mínimos Cotizables" dataDxfId="565" dataCellStyle="Normal 13 2"/>
    <tableColumn id="2" name="Cotizantes" dataDxfId="564"/>
    <tableColumn id="3" name="%" dataDxfId="563"/>
  </tableColumns>
  <tableStyleInfo name="TableStyleLight9" showFirstColumn="0" showLastColumn="0" showRowStripes="1" showColumnStripes="0"/>
</table>
</file>

<file path=xl/tables/table28.xml><?xml version="1.0" encoding="utf-8"?>
<table xmlns="http://schemas.openxmlformats.org/spreadsheetml/2006/main" id="63" name="Tabla63" displayName="Tabla63" ref="B5:H23" totalsRowShown="0" headerRowDxfId="562" dataDxfId="560" headerRowBorderDxfId="561" tableBorderDxfId="559" totalsRowBorderDxfId="558">
  <tableColumns count="7">
    <tableColumn id="1" name="Mes" dataDxfId="557"/>
    <tableColumn id="2" name="Afiliados Masculino" dataDxfId="556"/>
    <tableColumn id="3" name="Afiliados Femeninos" dataDxfId="555"/>
    <tableColumn id="4" name="Total _x000a_Afiliados" dataDxfId="554">
      <calculatedColumnFormula>+Tabla63[[#This Row],[Afiliados Femeninos]]+Tabla63[[#This Row],[Afiliados Masculino]]</calculatedColumnFormula>
    </tableColumn>
    <tableColumn id="5" name="Cotizantes Masculinos" dataDxfId="553"/>
    <tableColumn id="6" name="Cotizantes Femenino " dataDxfId="552"/>
    <tableColumn id="7" name="Total _x000a_Cotizantes" dataDxfId="551">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29.xml><?xml version="1.0" encoding="utf-8"?>
<table xmlns="http://schemas.openxmlformats.org/spreadsheetml/2006/main" id="67" name="Tabla67" displayName="Tabla67" ref="A7:B23" totalsRowShown="0" headerRowDxfId="550" dataDxfId="548" headerRowBorderDxfId="549">
  <tableColumns count="2">
    <tableColumn id="1" name="Períodos" dataDxfId="547"/>
    <tableColumn id="2" name="Casos" dataDxfId="546"/>
  </tableColumns>
  <tableStyleInfo name="TableStyleLight9" showFirstColumn="0" showLastColumn="0" showRowStripes="1" showColumnStripes="0"/>
</table>
</file>

<file path=xl/tables/table3.xml><?xml version="1.0" encoding="utf-8"?>
<table xmlns="http://schemas.openxmlformats.org/spreadsheetml/2006/main" id="6" name="Tabla6" displayName="Tabla6" ref="A5:H23" totalsRowShown="0" headerRowDxfId="827" dataDxfId="825" headerRowBorderDxfId="826" tableBorderDxfId="824" totalsRowBorderDxfId="823">
  <tableColumns count="8">
    <tableColumn id="1" name="Mes / Año" dataDxfId="822"/>
    <tableColumn id="2" name="Afiliación  RC" dataDxfId="821"/>
    <tableColumn id="3" name="Afiliación RS" dataDxfId="820"/>
    <tableColumn id="4" name="Pensionados" dataDxfId="819"/>
    <tableColumn id="5" name="Total " dataDxfId="818">
      <calculatedColumnFormula>SUM(B6:D6)</calculatedColumnFormula>
    </tableColumn>
    <tableColumn id="6" name="%  RC " dataDxfId="817">
      <calculatedColumnFormula>B6/E6</calculatedColumnFormula>
    </tableColumn>
    <tableColumn id="7" name="%   RS " dataDxfId="816">
      <calculatedColumnFormula>C6/E6</calculatedColumnFormula>
    </tableColumn>
    <tableColumn id="8" name="%Pensionados " dataDxfId="815">
      <calculatedColumnFormula>+D6/E6</calculatedColumnFormula>
    </tableColumn>
  </tableColumns>
  <tableStyleInfo name="TableStyleLight9" showFirstColumn="0" showLastColumn="0" showRowStripes="1" showColumnStripes="0"/>
</table>
</file>

<file path=xl/tables/table30.xml><?xml version="1.0" encoding="utf-8"?>
<table xmlns="http://schemas.openxmlformats.org/spreadsheetml/2006/main" id="18" name="Tabla18" displayName="Tabla18" ref="A5:O22" totalsRowShown="0" headerRowDxfId="545" dataDxfId="543" headerRowBorderDxfId="544" tableBorderDxfId="542" totalsRowBorderDxfId="541">
  <tableColumns count="15">
    <tableColumn id="1" name="Período" dataDxfId="540"/>
    <tableColumn id="2" name="Atlántico" dataDxfId="539"/>
    <tableColumn id="3" name="Crecer" dataDxfId="538"/>
    <tableColumn id="4" name="JMMB-BDI" dataDxfId="537"/>
    <tableColumn id="5" name="Popular" dataDxfId="536"/>
    <tableColumn id="6" name="Reservas" dataDxfId="535"/>
    <tableColumn id="7" name="Romana" dataDxfId="534"/>
    <tableColumn id="8" name="Siembra" dataDxfId="533"/>
    <tableColumn id="9" name="Total" dataDxfId="532"/>
    <tableColumn id="10" name="Ministerio de Hacienda" dataDxfId="531"/>
    <tableColumn id="11" name="Plan  Sustitutivo del Banco Central" dataDxfId="530"/>
    <tableColumn id="12" name="Plan  Sustitutivo del Banco de Reservas" dataDxfId="529"/>
    <tableColumn id="13" name="Plan Sustitutivo INABIMA" dataDxfId="528"/>
    <tableColumn id="14" name="Total Reparto" dataDxfId="527"/>
    <tableColumn id="15" name="Total General" dataDxfId="526"/>
  </tableColumns>
  <tableStyleInfo name="TableStyleLight9" showFirstColumn="0" showLastColumn="0" showRowStripes="1" showColumnStripes="0"/>
</table>
</file>

<file path=xl/tables/table31.xml><?xml version="1.0" encoding="utf-8"?>
<table xmlns="http://schemas.openxmlformats.org/spreadsheetml/2006/main" id="19" name="Tabla19" displayName="Tabla19" ref="A4:O22" totalsRowShown="0" headerRowDxfId="525" dataDxfId="523" headerRowBorderDxfId="524" tableBorderDxfId="522" totalsRowBorderDxfId="521">
  <tableColumns count="15">
    <tableColumn id="1" name="Año" dataDxfId="520" totalsRowDxfId="519"/>
    <tableColumn id="2" name="Atlántico" dataDxfId="518" totalsRowDxfId="517"/>
    <tableColumn id="3" name="Crecer" dataDxfId="516" totalsRowDxfId="515"/>
    <tableColumn id="4" name="JMMB-BDI" dataDxfId="514" totalsRowDxfId="513"/>
    <tableColumn id="5" name="Popular" dataDxfId="512" totalsRowDxfId="511"/>
    <tableColumn id="6" name="Reservas" dataDxfId="510" totalsRowDxfId="509"/>
    <tableColumn id="7" name="Romana" dataDxfId="508" totalsRowDxfId="507"/>
    <tableColumn id="8" name="Siembra" dataDxfId="506" totalsRowDxfId="505"/>
    <tableColumn id="9" name="Total AFP" dataDxfId="504" totalsRowDxfId="503"/>
    <tableColumn id="10" name="FPBC" dataDxfId="502" totalsRowDxfId="501"/>
    <tableColumn id="11" name="Bco Reservas" dataDxfId="500" totalsRowDxfId="499"/>
    <tableColumn id="12" name="INABIMA" dataDxfId="498" totalsRowDxfId="497"/>
    <tableColumn id="13" name="Ministerio de Hacienda" dataDxfId="496" totalsRowDxfId="495"/>
    <tableColumn id="14" name="Total Reparto" dataDxfId="494" totalsRowDxfId="493"/>
    <tableColumn id="15" name="Total General" dataDxfId="492" totalsRowDxfId="491"/>
  </tableColumns>
  <tableStyleInfo name="TableStyleLight9" showFirstColumn="0" showLastColumn="0" showRowStripes="1" showColumnStripes="0"/>
</table>
</file>

<file path=xl/tables/table32.xml><?xml version="1.0" encoding="utf-8"?>
<table xmlns="http://schemas.openxmlformats.org/spreadsheetml/2006/main" id="16" name="Tabla16" displayName="Tabla16" ref="A5:N23" totalsRowShown="0" headerRowDxfId="490" dataDxfId="488" headerRowBorderDxfId="489">
  <tableColumns count="14">
    <tableColumn id="1" name="Años" dataDxfId="487"/>
    <tableColumn id="2" name="Atlántico" dataDxfId="486"/>
    <tableColumn id="3" name="Crecer" dataDxfId="485"/>
    <tableColumn id="4" name="JMMB-BDI" dataDxfId="484"/>
    <tableColumn id="5" name="Popular" dataDxfId="483"/>
    <tableColumn id="6" name="Reservas" dataDxfId="482"/>
    <tableColumn id="7" name="Romana" dataDxfId="481"/>
    <tableColumn id="8" name="Siembra" dataDxfId="480"/>
    <tableColumn id="9" name="Total" dataDxfId="479"/>
    <tableColumn id="10" name="Ministerio de Hacienda" dataDxfId="478"/>
    <tableColumn id="11" name="Plan  Sustitutivo del Banco Central" dataDxfId="477"/>
    <tableColumn id="12" name="Plan  Sustitutivo del Banco de Reservas" dataDxfId="476"/>
    <tableColumn id="13" name="Plan Sustitutivo INABIMA" dataDxfId="475"/>
    <tableColumn id="14" name="Total General" dataDxfId="474"/>
  </tableColumns>
  <tableStyleInfo name="TableStyleLight9" showFirstColumn="0" showLastColumn="0" showRowStripes="1" showColumnStripes="0"/>
</table>
</file>

<file path=xl/tables/table33.xml><?xml version="1.0" encoding="utf-8"?>
<table xmlns="http://schemas.openxmlformats.org/spreadsheetml/2006/main" id="24" name="Tabla24" displayName="Tabla24" ref="A7:K19" headerRowDxfId="473" dataDxfId="471" headerRowBorderDxfId="472" tableBorderDxfId="470" totalsRowBorderDxfId="469" headerRowCellStyle="Normal 2">
  <autoFilter ref="A7:K19"/>
  <tableColumns count="11">
    <tableColumn id="1" name="Años" totalsRowLabel="Total" dataDxfId="468" totalsRowDxfId="467"/>
    <tableColumn id="2" name="Recaudo RC_x000a_ (Incluye recargos e Intereses)" dataDxfId="466" totalsRowDxfId="465"/>
    <tableColumn id="3" name="Aportes del Gob._x000a_Según Presupuesto       (SFS RS)" dataDxfId="464" totalsRowDxfId="463"/>
    <tableColumn id="5" name="Fondos recibidos por el IDOPPRIL, segun resolucion del CNSS No. 619-08 de fecha 28 agosto de 2025 para proteccion salud de las personas. " dataDxfId="462" totalsRowDxfId="461" dataCellStyle="Millares"/>
    <tableColumn id="4" name="Rendimientos Inversiones *" dataDxfId="460" totalsRowDxfId="459"/>
    <tableColumn id="6" name="Aportes del Gob. Central Para pensionados" dataDxfId="458" totalsRowDxfId="457"/>
    <tableColumn id="7" name="Ingresos SDSS" dataDxfId="456"/>
    <tableColumn id="8" name="Pagos RC" dataDxfId="455" totalsRowDxfId="454"/>
    <tableColumn id="9" name="Pagos a SENASA RS " dataDxfId="453" totalsRowDxfId="452"/>
    <tableColumn id="10" name="Pago Salud Pensionados" dataDxfId="451" totalsRowDxfId="450"/>
    <tableColumn id="11" name="Egresos SDSS" totalsRowFunction="sum" dataDxfId="449"/>
  </tableColumns>
  <tableStyleInfo name="TableStyleLight9" showFirstColumn="0" showLastColumn="0" showRowStripes="1" showColumnStripes="0"/>
</table>
</file>

<file path=xl/tables/table34.xml><?xml version="1.0" encoding="utf-8"?>
<table xmlns="http://schemas.openxmlformats.org/spreadsheetml/2006/main" id="25" name="Tabla26" displayName="Tabla26" ref="A6:E19" totalsRowShown="0" headerRowDxfId="448" dataDxfId="446" headerRowBorderDxfId="447" tableBorderDxfId="445" totalsRowBorderDxfId="444">
  <tableColumns count="5">
    <tableColumn id="1" name="Períodos" dataDxfId="443" dataCellStyle="Normal 104"/>
    <tableColumn id="2" name="Sector  Público" dataDxfId="442"/>
    <tableColumn id="3" name="Sector Privado" dataDxfId="441"/>
    <tableColumn id="4" name="PE_Aportes Extraordinario Persona" dataDxfId="440"/>
    <tableColumn id="5" name="Recaudo Total" dataDxfId="439"/>
  </tableColumns>
  <tableStyleInfo name="TableStyleLight9" showFirstColumn="0" showLastColumn="0" showRowStripes="1" showColumnStripes="0"/>
</table>
</file>

<file path=xl/tables/table35.xml><?xml version="1.0" encoding="utf-8"?>
<table xmlns="http://schemas.openxmlformats.org/spreadsheetml/2006/main" id="28" name="Tabla29" displayName="Tabla29" ref="A6:D10" totalsRowShown="0" headerRowDxfId="438" dataDxfId="436" headerRowBorderDxfId="437" tableBorderDxfId="435" dataCellStyle="Millares 4">
  <tableColumns count="4">
    <tableColumn id="1" name="Cuentas" dataDxfId="434" dataCellStyle="Millares 4"/>
    <tableColumn id="8" name="2024" dataDxfId="433" dataCellStyle="Millares 4"/>
    <tableColumn id="5" name="Ene-Oct.25" dataDxfId="432" dataCellStyle="Millares 4"/>
    <tableColumn id="11" name="Total" dataDxfId="431" dataCellStyle="Millares 4">
      <calculatedColumnFormula>SUM(B7:C7)</calculatedColumnFormula>
    </tableColumn>
  </tableColumns>
  <tableStyleInfo name="TableStyleLight9" showFirstColumn="0" showLastColumn="0" showRowStripes="1" showColumnStripes="0"/>
</table>
</file>

<file path=xl/tables/table36.xml><?xml version="1.0" encoding="utf-8"?>
<table xmlns="http://schemas.openxmlformats.org/spreadsheetml/2006/main" id="29" name="Tabla30" displayName="Tabla30" ref="A4:F31" totalsRowCount="1" headerRowDxfId="430" dataDxfId="428" headerRowBorderDxfId="429" tableBorderDxfId="427" totalsRowBorderDxfId="426">
  <autoFilter ref="A4:F30"/>
  <tableColumns count="6">
    <tableColumn id="1" name="No." dataDxfId="425" totalsRowDxfId="90"/>
    <tableColumn id="2" name="ARS" dataDxfId="424" totalsRowDxfId="89"/>
    <tableColumn id="3" name="Total General" dataDxfId="423" totalsRowDxfId="88"/>
    <tableColumn id="5" name="Ene-Oct. 2025" dataDxfId="422" totalsRowDxfId="87">
      <calculatedColumnFormula>+'Resumen '!M75</calculatedColumnFormula>
    </tableColumn>
    <tableColumn id="4" name="2024" dataDxfId="421" totalsRowDxfId="86"/>
    <tableColumn id="7" name="2022-2023" dataDxfId="420" totalsRowDxfId="85">
      <calculatedColumnFormula>+#REF!+#REF!</calculatedColumnFormula>
    </tableColumn>
  </tableColumns>
  <tableStyleInfo name="TableStyleLight9" showFirstColumn="0" showLastColumn="0" showRowStripes="1" showColumnStripes="0"/>
</table>
</file>

<file path=xl/tables/table37.xml><?xml version="1.0" encoding="utf-8"?>
<table xmlns="http://schemas.openxmlformats.org/spreadsheetml/2006/main" id="30" name="Tabla31" displayName="Tabla31" ref="A6:C12" totalsRowShown="0" headerRowDxfId="419" dataDxfId="417" headerRowBorderDxfId="418" tableBorderDxfId="416" headerRowCellStyle="Normal 2 12">
  <tableColumns count="3">
    <tableColumn id="1" name="Instrumentos" dataDxfId="415" dataCellStyle="Normal 2 12"/>
    <tableColumn id="2" name=" Total Invertido" dataDxfId="414"/>
    <tableColumn id="3" name="%" dataDxfId="413" dataCellStyle="Normal 2 12"/>
  </tableColumns>
  <tableStyleInfo name="TableStyleLight9" showFirstColumn="0" showLastColumn="0" showRowStripes="1" showColumnStripes="0"/>
</table>
</file>

<file path=xl/tables/table38.xml><?xml version="1.0" encoding="utf-8"?>
<table xmlns="http://schemas.openxmlformats.org/spreadsheetml/2006/main" id="31" name="Tabla32" displayName="Tabla32" ref="A5:C13" totalsRowShown="0" headerRowDxfId="412" dataDxfId="410" headerRowBorderDxfId="411" tableBorderDxfId="409" headerRowCellStyle="Millares 4">
  <tableColumns count="3">
    <tableColumn id="1" name="Cuentas" dataDxfId="408" dataCellStyle="Millares 4"/>
    <tableColumn id="2" name=" Total Invertido" dataDxfId="407"/>
    <tableColumn id="3" name="%" dataDxfId="406" dataCellStyle="Normal 2 12"/>
  </tableColumns>
  <tableStyleInfo name="TableStyleLight9" showFirstColumn="0" showLastColumn="0" showRowStripes="1" showColumnStripes="0"/>
</table>
</file>

<file path=xl/tables/table39.xml><?xml version="1.0" encoding="utf-8"?>
<table xmlns="http://schemas.openxmlformats.org/spreadsheetml/2006/main" id="32" name="Tabla33" displayName="Tabla33" ref="A6:E18" totalsRowShown="0" headerRowDxfId="405" dataDxfId="403" headerRowBorderDxfId="404" tableBorderDxfId="402" totalsRowBorderDxfId="401">
  <tableColumns count="5">
    <tableColumn id="1" name="Años" dataDxfId="400"/>
    <tableColumn id="2" name="Aporte Gobierno (Presupuestado)" dataDxfId="399" dataCellStyle="Millares 3"/>
    <tableColumn id="3" name=" Pago a SENASA " dataDxfId="398"/>
    <tableColumn id="5" name="Columna1" dataDxfId="397">
      <calculatedColumnFormula>+#REF!*1000000</calculatedColumnFormula>
    </tableColumn>
    <tableColumn id="6" name="Columna2" dataDxfId="396">
      <calculatedColumnFormula>+Tabla33[[#This Row],[Aporte Gobierno (Presupuestado)]]/Tabla33[[#This Row],[Columna1]]</calculatedColumnFormula>
    </tableColumn>
  </tableColumns>
  <tableStyleInfo name="TableStyleLight9" showFirstColumn="0" showLastColumn="0" showRowStripes="1" showColumnStripes="0"/>
</table>
</file>

<file path=xl/tables/table4.xml><?xml version="1.0" encoding="utf-8"?>
<table xmlns="http://schemas.openxmlformats.org/spreadsheetml/2006/main" id="41" name="Tabla52" displayName="Tabla52" ref="A4:P23" totalsRowShown="0" headerRowDxfId="814" dataDxfId="812" headerRowBorderDxfId="813" tableBorderDxfId="811" totalsRowBorderDxfId="810" dataCellStyle="Millares 2 4">
  <tableColumns count="16">
    <tableColumn id="1" name="Mes / Año" dataDxfId="809" dataCellStyle="Millares 2 4"/>
    <tableColumn id="2" name="RS-Hombres" dataDxfId="808" dataCellStyle="Millares 2 4"/>
    <tableColumn id="4" name="RS-Mujeres" dataDxfId="807" dataCellStyle="Millares 2 4"/>
    <tableColumn id="6" name="RC-Hombres " dataDxfId="806" dataCellStyle="Millares 2 4"/>
    <tableColumn id="8" name="RC-Mujeres" dataDxfId="805" dataCellStyle="Millares 2 4"/>
    <tableColumn id="22" name="RET-Hombres " dataDxfId="804" dataCellStyle="Millares 2 4"/>
    <tableColumn id="21" name="RET- Mujeres" dataDxfId="803" dataCellStyle="Millares 2 4"/>
    <tableColumn id="20" name="Total" dataDxfId="802" dataCellStyle="Millares 2 4"/>
    <tableColumn id="10" name="SFS-Hombres " dataDxfId="801" dataCellStyle="Millares 2 4"/>
    <tableColumn id="12" name="SFS-Mujeres  " dataDxfId="800" dataCellStyle="Millares 2 4">
      <calculatedColumnFormula>+E5+C5</calculatedColumnFormula>
    </tableColumn>
    <tableColumn id="14" name="SFS-Total " dataDxfId="799" dataCellStyle="Millares 2 4">
      <calculatedColumnFormula>I5+J5</calculatedColumnFormula>
    </tableColumn>
    <tableColumn id="15" name="Indice de Masculinidad (IM) del  RC" dataDxfId="798" dataCellStyle="Millares 2 4">
      <calculatedColumnFormula>+D5/E5</calculatedColumnFormula>
    </tableColumn>
    <tableColumn id="16" name="Indice de Femenidad  (IF)_x000a_RC" dataDxfId="797" dataCellStyle="Millares 2 4">
      <calculatedColumnFormula>E5/D5</calculatedColumnFormula>
    </tableColumn>
    <tableColumn id="17" name="Indice de Feminidad (IF) RS" dataDxfId="796" dataCellStyle="Millares 2 4">
      <calculatedColumnFormula>+B5/C5</calculatedColumnFormula>
    </tableColumn>
    <tableColumn id="18" name="% Mujeres SFS" dataDxfId="795" dataCellStyle="Millares 2 4">
      <calculatedColumnFormula>+#REF!/#REF!</calculatedColumnFormula>
    </tableColumn>
    <tableColumn id="19" name="% Hombres SFS" dataDxfId="794" dataCellStyle="Millares 2 4">
      <calculatedColumnFormula>+C5/D5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id="33" name="Tabla34" displayName="Tabla34" ref="A5:B17" totalsRowShown="0" headerRowDxfId="395" dataDxfId="393" headerRowBorderDxfId="394" tableBorderDxfId="392" totalsRowBorderDxfId="391">
  <tableColumns count="2">
    <tableColumn id="1" name="Año" dataDxfId="390" dataCellStyle="Normal 2"/>
    <tableColumn id="2" name="Pagos a Pensionados" dataDxfId="389"/>
  </tableColumns>
  <tableStyleInfo name="TableStyleLight9" showFirstColumn="0" showLastColumn="0" showRowStripes="1" showColumnStripes="0"/>
</table>
</file>

<file path=xl/tables/table41.xml><?xml version="1.0" encoding="utf-8"?>
<table xmlns="http://schemas.openxmlformats.org/spreadsheetml/2006/main" id="36" name="Tabla37" displayName="Tabla37" ref="B6:C18" totalsRowShown="0" headerRowDxfId="388" dataDxfId="386" headerRowBorderDxfId="387" tableBorderDxfId="385" totalsRowBorderDxfId="384">
  <tableColumns count="2">
    <tableColumn id="1" name="Año" dataDxfId="383" dataCellStyle="Normal 2"/>
    <tableColumn id="2" name="Dispersión SVDS" dataDxfId="382"/>
  </tableColumns>
  <tableStyleInfo name="TableStyleLight9" showFirstColumn="0" showLastColumn="0" showRowStripes="1" showColumnStripes="0"/>
</table>
</file>

<file path=xl/tables/table42.xml><?xml version="1.0" encoding="utf-8"?>
<table xmlns="http://schemas.openxmlformats.org/spreadsheetml/2006/main" id="34" name="Tabla35" displayName="Tabla35" ref="A6:G16" totalsRowShown="0" headerRowDxfId="381" dataDxfId="379" headerRowBorderDxfId="380" tableBorderDxfId="378" totalsRowBorderDxfId="377" headerRowCellStyle="Normal 2 2" dataCellStyle="Normal 2 2">
  <tableColumns count="7">
    <tableColumn id="1" name="Cuentas" dataDxfId="376" dataCellStyle="Normal 2 2"/>
    <tableColumn id="9" name="2022" dataDxfId="375" dataCellStyle="Normal 2 2"/>
    <tableColumn id="8" name="2023" dataDxfId="374" dataCellStyle="Normal 2 2"/>
    <tableColumn id="10" name="2024" dataDxfId="373" dataCellStyle="Normal 2 2"/>
    <tableColumn id="6" name="Ene.-  Oct.2025" dataDxfId="372" dataCellStyle="Normal 2 2"/>
    <tableColumn id="7" name="Total" dataDxfId="371" dataCellStyle="Normal 2 2">
      <calculatedColumnFormula>SUM(B7:E7)</calculatedColumnFormula>
    </tableColumn>
    <tableColumn id="2" name="%" dataDxfId="370" dataCellStyle="Porcentaje">
      <calculatedColumnFormula>+Tabla35[[#This Row],[Total]]/$F$16</calculatedColumnFormula>
    </tableColumn>
  </tableColumns>
  <tableStyleInfo name="TableStyleLight9" showFirstColumn="0" showLastColumn="0" showRowStripes="1" showColumnStripes="0"/>
</table>
</file>

<file path=xl/tables/table43.xml><?xml version="1.0" encoding="utf-8"?>
<table xmlns="http://schemas.openxmlformats.org/spreadsheetml/2006/main" id="35" name="Tabla36" displayName="Tabla36" ref="A6:F22" totalsRowShown="0" headerRowDxfId="369" dataDxfId="367" headerRowBorderDxfId="368" tableBorderDxfId="366" totalsRowBorderDxfId="365" headerRowCellStyle="Normal 43" dataCellStyle="Normal 114 2">
  <tableColumns count="6">
    <tableColumn id="1" name="Totales Generales" dataDxfId="364" dataCellStyle="Normal 114 2"/>
    <tableColumn id="7" name="2022" dataDxfId="363" dataCellStyle="Normal 114 2"/>
    <tableColumn id="8" name="2023" dataDxfId="362" dataCellStyle="Normal 114 2"/>
    <tableColumn id="9" name="2024" dataDxfId="361" dataCellStyle="Normal 114 2"/>
    <tableColumn id="5" name="Ene-Oct.25" dataDxfId="360"/>
    <tableColumn id="6" name="Total" dataDxfId="359"/>
  </tableColumns>
  <tableStyleInfo name="TableStyleLight9" showFirstColumn="0" showLastColumn="0" showRowStripes="1" showColumnStripes="0"/>
</table>
</file>

<file path=xl/tables/table44.xml><?xml version="1.0" encoding="utf-8"?>
<table xmlns="http://schemas.openxmlformats.org/spreadsheetml/2006/main" id="39" name="Tabla40" displayName="Tabla40" ref="A6:E14" totalsRowShown="0" headerRowDxfId="358" dataDxfId="356" headerRowBorderDxfId="357" tableBorderDxfId="355" totalsRowBorderDxfId="354" headerRowCellStyle="Normal 24">
  <tableColumns count="5">
    <tableColumn id="1" name="Período" dataDxfId="353"/>
    <tableColumn id="2" name="Patrimonio Fondos de Pensiones _x000a_(RD$ Millones)" dataDxfId="352"/>
    <tableColumn id="3" name="Tasa de crecimiento Anual" dataDxfId="351" dataCellStyle="Porcentaje"/>
    <tableColumn id="4" name="Producto Interno Bruto (PIB) _x000a_(RD$ Millones)" dataDxfId="350"/>
    <tableColumn id="5" name="Valor estimado  _x000a_% Patrimonio/ PIB" dataDxfId="349" dataCellStyle="Normal 24">
      <calculatedColumnFormula>B7/D7</calculatedColumnFormula>
    </tableColumn>
  </tableColumns>
  <tableStyleInfo name="TableStyleLight9" showFirstColumn="0" showLastColumn="0" showRowStripes="1" showColumnStripes="0"/>
</table>
</file>

<file path=xl/tables/table45.xml><?xml version="1.0" encoding="utf-8"?>
<table xmlns="http://schemas.openxmlformats.org/spreadsheetml/2006/main" id="17" name="Tabla318" displayName="Tabla318" ref="A6:C13" totalsRowShown="0" headerRowDxfId="348" dataDxfId="346" headerRowBorderDxfId="347" tableBorderDxfId="345" totalsRowBorderDxfId="344">
  <sortState ref="A5:B10">
    <sortCondition descending="1" ref="B5:B10"/>
  </sortState>
  <tableColumns count="3">
    <tableColumn id="1" name="Composicion de Patrimonio de Fondo de Pensiones" dataDxfId="343"/>
    <tableColumn id="2" name="Total" dataDxfId="342"/>
    <tableColumn id="3" name="%" dataDxfId="341">
      <calculatedColumnFormula>+Tabla318[[#This Row],[Total]]/$B$12</calculatedColumnFormula>
    </tableColumn>
  </tableColumns>
  <tableStyleInfo name="TableStyleLight9" showFirstColumn="0" showLastColumn="0" showRowStripes="1" showColumnStripes="0"/>
</table>
</file>

<file path=xl/tables/table46.xml><?xml version="1.0" encoding="utf-8"?>
<table xmlns="http://schemas.openxmlformats.org/spreadsheetml/2006/main" id="11" name="Tabla4112" displayName="Tabla4112" ref="A6:C17" totalsRowShown="0" headerRowDxfId="77" dataDxfId="76" headerRowBorderDxfId="74" tableBorderDxfId="75" totalsRowBorderDxfId="73">
  <sortState ref="A5:C15">
    <sortCondition descending="1" ref="C5:C15"/>
  </sortState>
  <tableColumns count="3">
    <tableColumn id="1" name="Entidades" dataDxfId="72" dataCellStyle="Normal 25"/>
    <tableColumn id="2" name="Inversión " dataDxfId="71"/>
    <tableColumn id="3" name="% Participación" dataDxfId="70" dataCellStyle="Normal 25">
      <calculatedColumnFormula>+Tabla4112[[#This Row],[Inversión ]]/#REF!</calculatedColumnFormula>
    </tableColumn>
  </tableColumns>
  <tableStyleInfo name="TableStyleLight9" showFirstColumn="0" showLastColumn="0" showRowStripes="1" showColumnStripes="0"/>
</table>
</file>

<file path=xl/tables/table47.xml><?xml version="1.0" encoding="utf-8"?>
<table xmlns="http://schemas.openxmlformats.org/spreadsheetml/2006/main" id="38" name="Tabla39" displayName="Tabla39" ref="A7:C43" totalsRowShown="0" headerRowDxfId="340" dataDxfId="338" headerRowBorderDxfId="339" tableBorderDxfId="337" totalsRowBorderDxfId="336">
  <tableColumns count="3">
    <tableColumn id="1" name="Período" dataDxfId="335" dataCellStyle="Normal 26"/>
    <tableColumn id="2" name="Promedio CCI " dataDxfId="334" dataCellStyle="Normal 26"/>
    <tableColumn id="3" name="Promedio Sistema" dataDxfId="333" dataCellStyle="Normal 26"/>
  </tableColumns>
  <tableStyleInfo name="TableStyleLight9" showFirstColumn="0" showLastColumn="0" showRowStripes="1" showColumnStripes="0"/>
</table>
</file>

<file path=xl/tables/table48.xml><?xml version="1.0" encoding="utf-8"?>
<table xmlns="http://schemas.openxmlformats.org/spreadsheetml/2006/main" id="37" name="Tabla38" displayName="Tabla38" ref="A7:D25" totalsRowShown="0" headerRowDxfId="332" dataDxfId="330" totalsRowDxfId="328" headerRowBorderDxfId="331" tableBorderDxfId="329">
  <tableColumns count="4">
    <tableColumn id="1" name="Período" dataDxfId="327" totalsRowDxfId="326" dataCellStyle="Normal 26 3"/>
    <tableColumn id="2" name="Rentabilidad Nominal del Sistema" dataDxfId="325" totalsRowDxfId="324" dataCellStyle="Normal 26 3"/>
    <tableColumn id="3" name="Inflación Acumulada" dataDxfId="323" totalsRowDxfId="322" dataCellStyle="Normal 26 3"/>
    <tableColumn id="4" name="Rentabilidad Real" dataDxfId="321" totalsRowDxfId="320" dataCellStyle="Normal 26 3">
      <calculatedColumnFormula>B8-C8</calculatedColumnFormula>
    </tableColumn>
  </tableColumns>
  <tableStyleInfo name="TableStyleLight9" showFirstColumn="0" showLastColumn="0" showRowStripes="1" showColumnStripes="0"/>
</table>
</file>

<file path=xl/tables/table49.xml><?xml version="1.0" encoding="utf-8"?>
<table xmlns="http://schemas.openxmlformats.org/spreadsheetml/2006/main" id="43" name="Tabla43" displayName="Tabla43" ref="A3:I7" totalsRowShown="0" headerRowDxfId="319" dataDxfId="317" headerRowBorderDxfId="318" tableBorderDxfId="316" totalsRowBorderDxfId="315">
  <tableColumns count="9">
    <tableColumn id="1" name="Tipo de Subsidio" dataDxfId="314"/>
    <tableColumn id="2" name="2015" dataDxfId="313"/>
    <tableColumn id="3" name="2016" dataDxfId="312"/>
    <tableColumn id="22" name="2017" dataDxfId="311"/>
    <tableColumn id="21" name="2018" dataDxfId="310"/>
    <tableColumn id="4" name="2019" dataDxfId="309"/>
    <tableColumn id="15" name="2020" dataDxfId="308"/>
    <tableColumn id="16" name="2021" dataDxfId="307"/>
    <tableColumn id="5" name="2022" dataDxfId="306"/>
  </tableColumns>
  <tableStyleInfo name="Estilo de tabla 1" showFirstColumn="0" showLastColumn="0" showRowStripes="1" showColumnStripes="0"/>
</table>
</file>

<file path=xl/tables/table5.xml><?xml version="1.0" encoding="utf-8"?>
<table xmlns="http://schemas.openxmlformats.org/spreadsheetml/2006/main" id="72" name="Tabla224973" displayName="Tabla224973" ref="A8:G27" totalsRowShown="0" headerRowDxfId="793" dataDxfId="791" headerRowBorderDxfId="792" tableBorderDxfId="790" totalsRowBorderDxfId="789">
  <tableColumns count="7">
    <tableColumn id="1" name="Grupo" dataDxfId="788" dataCellStyle="Millares 2 4"/>
    <tableColumn id="2" name="Afiliados SFS  " dataDxfId="787">
      <calculatedColumnFormula>+D9+F9</calculatedColumnFormula>
    </tableColumn>
    <tableColumn id="3" name="%" dataDxfId="786">
      <calculatedColumnFormula>+B9/$B$27</calculatedColumnFormula>
    </tableColumn>
    <tableColumn id="4" name="Hombres" dataDxfId="785"/>
    <tableColumn id="5" name=" % Hombres" dataDxfId="784">
      <calculatedColumnFormula>D9/B9</calculatedColumnFormula>
    </tableColumn>
    <tableColumn id="6" name="Mujeres" dataDxfId="783"/>
    <tableColumn id="7" name=" %  Mujeres" dataDxfId="782">
      <calculatedColumnFormula>+F9/B9</calculatedColumnFormula>
    </tableColumn>
  </tableColumns>
  <tableStyleInfo name="TableStyleLight9" showFirstColumn="0" showLastColumn="0" showRowStripes="1" showColumnStripes="0"/>
</table>
</file>

<file path=xl/tables/table50.xml><?xml version="1.0" encoding="utf-8"?>
<table xmlns="http://schemas.openxmlformats.org/spreadsheetml/2006/main" id="44" name="Tabla44" displayName="Tabla44" ref="A3:J7" totalsRowShown="0" headerRowDxfId="305" dataDxfId="303" headerRowBorderDxfId="304" tableBorderDxfId="302" totalsRowBorderDxfId="301" headerRowCellStyle="20% - Accent3 2" dataCellStyle="20% - Accent3 2">
  <tableColumns count="10">
    <tableColumn id="1" name="Tipo de Subsidio" dataDxfId="300"/>
    <tableColumn id="11" name="2015" dataDxfId="299"/>
    <tableColumn id="12" name="2016" dataDxfId="298"/>
    <tableColumn id="13" name="2017" dataDxfId="297"/>
    <tableColumn id="14" name="2018" dataDxfId="296"/>
    <tableColumn id="15" name="2019" dataDxfId="295"/>
    <tableColumn id="2" name="2020" dataDxfId="294"/>
    <tableColumn id="3" name="2021" dataDxfId="293"/>
    <tableColumn id="5" name="2022" dataDxfId="292"/>
    <tableColumn id="10" name="Total" dataDxfId="291"/>
  </tableColumns>
  <tableStyleInfo name="TableStyleLight9" showFirstColumn="0" showLastColumn="0" showRowStripes="1" showColumnStripes="0"/>
</table>
</file>

<file path=xl/tables/table51.xml><?xml version="1.0" encoding="utf-8"?>
<table xmlns="http://schemas.openxmlformats.org/spreadsheetml/2006/main" id="45" name="Tabla45" displayName="Tabla45" ref="A8:G28" totalsRowShown="0" headerRowDxfId="290" dataDxfId="288" headerRowBorderDxfId="289" tableBorderDxfId="287">
  <tableColumns count="7">
    <tableColumn id="1" name="Períodos" dataDxfId="286"/>
    <tableColumn id="2" name="Discapacidad" dataDxfId="285"/>
    <tableColumn id="3" name="Sobrevivencia" dataDxfId="284"/>
    <tableColumn id="4" name="Retiro Programado" dataDxfId="283"/>
    <tableColumn id="5" name="Total Pensiones" dataDxfId="282">
      <calculatedColumnFormula>+Tabla45[[#This Row],[Retiro Programado]]+Tabla45[[#This Row],[Sobrevivencia]]+Tabla45[[#This Row],[Discapacidad]]</calculatedColumnFormula>
    </tableColumn>
    <tableColumn id="6" name="% Discapacidad" dataDxfId="281"/>
    <tableColumn id="7" name="% Sobrevivencia" dataDxfId="280"/>
  </tableColumns>
  <tableStyleInfo name="TableStyleLight9" showFirstColumn="0" showLastColumn="0" showRowStripes="1" showColumnStripes="0"/>
</table>
</file>

<file path=xl/tables/table52.xml><?xml version="1.0" encoding="utf-8"?>
<table xmlns="http://schemas.openxmlformats.org/spreadsheetml/2006/main" id="4" name="Tabla4" displayName="Tabla4" ref="A6:B10" totalsRowShown="0" headerRowDxfId="279" dataDxfId="277" headerRowBorderDxfId="278" tableBorderDxfId="276">
  <tableColumns count="2">
    <tableColumn id="1" name="Concepto" dataDxfId="275"/>
    <tableColumn id="2" name="RD$" dataDxfId="274" dataCellStyle="Millares 10 2"/>
  </tableColumns>
  <tableStyleInfo name="TableStyleLight9" showFirstColumn="0" showLastColumn="0" showRowStripes="1" showColumnStripes="0"/>
</table>
</file>

<file path=xl/tables/table53.xml><?xml version="1.0" encoding="utf-8"?>
<table xmlns="http://schemas.openxmlformats.org/spreadsheetml/2006/main" id="27" name="Tabla428" displayName="Tabla428" ref="A5:D13" totalsRowShown="0" headerRowDxfId="273" dataDxfId="271" headerRowBorderDxfId="272" tableBorderDxfId="270" totalsRowBorderDxfId="269">
  <tableColumns count="4">
    <tableColumn id="5" name="Año" dataDxfId="268"/>
    <tableColumn id="1" name="Cantidad Pensiones Otorgadas" dataDxfId="267" dataCellStyle="Millares"/>
    <tableColumn id="2" name="Pensión RD$" dataDxfId="266" dataCellStyle="Millares"/>
    <tableColumn id="3" name="RD$ Estimado Anual" dataDxfId="265" dataCellStyle="Millares">
      <calculatedColumnFormula>+Tabla428[[#This Row],[Pensión RD$]]*Tabla428[[#This Row],[Cantidad Pensiones Otorgadas]]</calculatedColumnFormula>
    </tableColumn>
  </tableColumns>
  <tableStyleInfo name="TableStyleLight9" showFirstColumn="0" showLastColumn="0" showRowStripes="1" showColumnStripes="0"/>
</table>
</file>

<file path=xl/tables/table54.xml><?xml version="1.0" encoding="utf-8"?>
<table xmlns="http://schemas.openxmlformats.org/spreadsheetml/2006/main" id="52" name="Tabla42853" displayName="Tabla42853" ref="B4:C37" totalsRowCount="1" headerRowDxfId="264" dataDxfId="262" totalsRowDxfId="260" headerRowBorderDxfId="263" tableBorderDxfId="261" totalsRowBorderDxfId="259">
  <tableColumns count="2">
    <tableColumn id="5" name="Decreto" totalsRowLabel="Total" dataDxfId="258" totalsRowDxfId="257"/>
    <tableColumn id="1" name="Cantidad Pensión" totalsRowFunction="custom" dataDxfId="256" totalsRowDxfId="255" dataCellStyle="Moneda">
      <totalsRowFormula>SUM(C5:C36)</totalsRowFormula>
    </tableColumn>
  </tableColumns>
  <tableStyleInfo name="TableStyleLight9" showFirstColumn="0" showLastColumn="0" showRowStripes="1" showColumnStripes="0"/>
</table>
</file>

<file path=xl/tables/table55.xml><?xml version="1.0" encoding="utf-8"?>
<table xmlns="http://schemas.openxmlformats.org/spreadsheetml/2006/main" id="2" name="Tabla2" displayName="Tabla2" ref="A5:L23" totalsRowShown="0" headerRowDxfId="254" dataDxfId="252" headerRowBorderDxfId="253" tableBorderDxfId="251" totalsRowBorderDxfId="250">
  <tableColumns count="12">
    <tableColumn id="1" name="Años" dataDxfId="249"/>
    <tableColumn id="3" name="Empresas Privadas" dataDxfId="248"/>
    <tableColumn id="4" name=" Empresas Públicas " dataDxfId="247"/>
    <tableColumn id="5" name="Empresas Públicas Centralizadas" dataDxfId="246"/>
    <tableColumn id="14" name="Empresas Pendiente en Clasificar" dataDxfId="245"/>
    <tableColumn id="7" name="Total Empresas" dataDxfId="244">
      <calculatedColumnFormula>SUM(B6:E6)</calculatedColumnFormula>
    </tableColumn>
    <tableColumn id="8" name=" Empleados Privados" dataDxfId="243"/>
    <tableColumn id="9" name="Empleados  Públicos " dataDxfId="242"/>
    <tableColumn id="10" name="Empleados Públicos Centralizados" dataDxfId="241"/>
    <tableColumn id="12" name="Total  Empleados" dataDxfId="240">
      <calculatedColumnFormula>SUM(G6:I6)+Tabla2[[#This Row],[Empresas y Empleados sin claficar]]</calculatedColumnFormula>
    </tableColumn>
    <tableColumn id="11" name="Empresas y Empleados sin claficar" dataDxfId="239">
      <calculatedColumnFormula>+Tabla2[[#This Row],[Empresas Pendiente en Clasificar]]</calculatedColumnFormula>
    </tableColumn>
    <tableColumn id="13" name="Relación Promedio Empleados / Empresas" dataDxfId="238"/>
  </tableColumns>
  <tableStyleInfo name="TableStyleLight9" showFirstColumn="0" showLastColumn="0" showRowStripes="1" showColumnStripes="0"/>
</table>
</file>

<file path=xl/tables/table56.xml><?xml version="1.0" encoding="utf-8"?>
<table xmlns="http://schemas.openxmlformats.org/spreadsheetml/2006/main" id="23" name="Tabla23" displayName="Tabla23" ref="A4:E24" totalsRowShown="0" headerRowDxfId="237" dataDxfId="235" headerRowBorderDxfId="236" tableBorderDxfId="234" totalsRowBorderDxfId="233">
  <tableColumns count="5">
    <tableColumn id="1" name="Años" dataDxfId="232"/>
    <tableColumn id="2" name="Afiliación al SRL" dataDxfId="231"/>
    <tableColumn id="3" name="Total Casos de Accid. Laborales y Enf. Prof." dataDxfId="230"/>
    <tableColumn id="4" name="Accidentabilidad Afiliados_x000a_(No. de accidentes por cada 100,000 afiliados)" dataDxfId="229"/>
    <tableColumn id="5" name="Tasa de accidentabilidad   " dataDxfId="228"/>
  </tableColumns>
  <tableStyleInfo name="TableStyleLight9" showFirstColumn="0" showLastColumn="0" showRowStripes="1" showColumnStripes="0"/>
</table>
</file>

<file path=xl/tables/table57.xml><?xml version="1.0" encoding="utf-8"?>
<table xmlns="http://schemas.openxmlformats.org/spreadsheetml/2006/main" id="21" name="Tabla21" displayName="Tabla21" ref="A6:D24" totalsRowShown="0" headerRowDxfId="227" dataDxfId="225" headerRowBorderDxfId="226" tableBorderDxfId="224" totalsRowBorderDxfId="223">
  <tableColumns count="4">
    <tableColumn id="1" name="Años" dataDxfId="222"/>
    <tableColumn id="2" name="Ocupada Sector Formal" dataDxfId="221"/>
    <tableColumn id="3" name="Afiliados  SRL" dataDxfId="220"/>
    <tableColumn id="4" name="% Crecimiento" dataDxfId="219">
      <calculatedColumnFormula>C7/C6-1</calculatedColumnFormula>
    </tableColumn>
  </tableColumns>
  <tableStyleInfo name="TableStyleLight9" showFirstColumn="0" showLastColumn="0" showRowStripes="1" showColumnStripes="0"/>
</table>
</file>

<file path=xl/tables/table58.xml><?xml version="1.0" encoding="utf-8"?>
<table xmlns="http://schemas.openxmlformats.org/spreadsheetml/2006/main" id="22" name="Tabla22" displayName="Tabla22" ref="A8:G25" totalsRowShown="0" headerRowDxfId="218" dataDxfId="216" headerRowBorderDxfId="217" tableBorderDxfId="215" totalsRowBorderDxfId="214">
  <tableColumns count="7">
    <tableColumn id="1" name="Grupo" dataDxfId="213"/>
    <tableColumn id="2" name="Afiliados por Grupo de Edad" dataDxfId="212"/>
    <tableColumn id="3" name="%" dataDxfId="211"/>
    <tableColumn id="4" name="Hombres" dataDxfId="210"/>
    <tableColumn id="5" name=" % Hombres" dataDxfId="209">
      <calculatedColumnFormula>D9/B9</calculatedColumnFormula>
    </tableColumn>
    <tableColumn id="6" name="Mujeres" dataDxfId="208"/>
    <tableColumn id="7" name=" %  Mujeres" dataDxfId="207">
      <calculatedColumnFormula>+F9/B9</calculatedColumnFormula>
    </tableColumn>
  </tableColumns>
  <tableStyleInfo name="TableStyleLight9" showFirstColumn="0" showLastColumn="0" showRowStripes="1" showColumnStripes="0"/>
</table>
</file>

<file path=xl/tables/table59.xml><?xml version="1.0" encoding="utf-8"?>
<table xmlns="http://schemas.openxmlformats.org/spreadsheetml/2006/main" id="42" name="Tabla42" displayName="Tabla42" ref="A5:H25" totalsRowShown="0" headerRowDxfId="206" dataDxfId="204" headerRowBorderDxfId="205" tableBorderDxfId="203" totalsRowBorderDxfId="202">
  <tableColumns count="8">
    <tableColumn id="1" name="Fecha" dataDxfId="201"/>
    <tableColumn id="2" name=" Prestaciones de Beneficios_x000a_ (ARL Salud Segura)" dataDxfId="200"/>
    <tableColumn id="3" name="% / Total" dataDxfId="199">
      <calculatedColumnFormula>B6/H6</calculatedColumnFormula>
    </tableColumn>
    <tableColumn id="4" name="Comisión SISALRIL" dataDxfId="198"/>
    <tableColumn id="5" name="% / Total2" dataDxfId="197">
      <calculatedColumnFormula>D6/H6</calculatedColumnFormula>
    </tableColumn>
    <tableColumn id="6" name="Fondos de Solidaridad FSS (SRL)" dataDxfId="196"/>
    <tableColumn id="7" name="% / Total3" dataDxfId="195">
      <calculatedColumnFormula>F6/H6</calculatedColumnFormula>
    </tableColumn>
    <tableColumn id="8" name="Total por Año" dataDxfId="194"/>
  </tableColumns>
  <tableStyleInfo name="TableStyleLight9" showFirstColumn="0" showLastColumn="0" showRowStripes="1" showColumnStripes="0"/>
</table>
</file>

<file path=xl/tables/table6.xml><?xml version="1.0" encoding="utf-8"?>
<table xmlns="http://schemas.openxmlformats.org/spreadsheetml/2006/main" id="68" name="Tabla475469" displayName="Tabla475469" ref="A6:C12" totalsRowShown="0" headerRowDxfId="781" dataDxfId="779" headerRowBorderDxfId="780" tableBorderDxfId="778" totalsRowBorderDxfId="777">
  <tableColumns count="3">
    <tableColumn id="1" name="Región Geográfica" dataDxfId="776"/>
    <tableColumn id="3" name="Total" dataDxfId="775"/>
    <tableColumn id="4" name="%" dataDxfId="774"/>
  </tableColumns>
  <tableStyleInfo name="TableStyleLight9" showFirstColumn="0" showLastColumn="0" showRowStripes="1" showColumnStripes="0"/>
</table>
</file>

<file path=xl/tables/table60.xml><?xml version="1.0" encoding="utf-8"?>
<table xmlns="http://schemas.openxmlformats.org/spreadsheetml/2006/main" id="46" name="Tabla46" displayName="Tabla46" ref="A6:F27" totalsRowShown="0" headerRowDxfId="193" dataDxfId="191" headerRowBorderDxfId="192" tableBorderDxfId="190" totalsRowBorderDxfId="189">
  <tableColumns count="6">
    <tableColumn id="1" name="Años" dataDxfId="188"/>
    <tableColumn id="2" name="Accidentes de Trabajo" dataDxfId="187"/>
    <tableColumn id="3" name="Enfermedades Profesionales" dataDxfId="186"/>
    <tableColumn id="4" name="Total Casos" dataDxfId="185"/>
    <tableColumn id="5" name="% Accidentes Laborales" dataDxfId="184"/>
    <tableColumn id="6" name="% Enfermedades Profesionales" dataDxfId="183"/>
  </tableColumns>
  <tableStyleInfo name="TableStyleLight9" showFirstColumn="0" showLastColumn="0" showRowStripes="1" showColumnStripes="0"/>
</table>
</file>

<file path=xl/tables/table61.xml><?xml version="1.0" encoding="utf-8"?>
<table xmlns="http://schemas.openxmlformats.org/spreadsheetml/2006/main" id="47" name="Tabla47" displayName="Tabla47" ref="A6:R25" totalsRowShown="0" headerRowDxfId="182" dataDxfId="180" headerRowBorderDxfId="181" tableBorderDxfId="179" totalsRowBorderDxfId="178">
  <tableColumns count="18">
    <tableColumn id="1" name="Año " dataDxfId="177"/>
    <tableColumn id="2" name="Región 0" dataDxfId="176"/>
    <tableColumn id="3" name="Región I" dataDxfId="175"/>
    <tableColumn id="4" name="Región II" dataDxfId="174"/>
    <tableColumn id="5" name="Región III" dataDxfId="173"/>
    <tableColumn id="6" name="Región IV" dataDxfId="172"/>
    <tableColumn id="7" name="Región V" dataDxfId="171"/>
    <tableColumn id="8" name="Región VI" dataDxfId="170"/>
    <tableColumn id="9" name="Región VII" dataDxfId="169"/>
    <tableColumn id="11" name="Total Anual" dataDxfId="168"/>
    <tableColumn id="12" name="% Región 0" dataDxfId="167">
      <calculatedColumnFormula>B7/J7</calculatedColumnFormula>
    </tableColumn>
    <tableColumn id="13" name="% Región I" dataDxfId="166">
      <calculatedColumnFormula>C7/J7</calculatedColumnFormula>
    </tableColumn>
    <tableColumn id="14" name="% Región II" dataDxfId="165">
      <calculatedColumnFormula>D7/J7</calculatedColumnFormula>
    </tableColumn>
    <tableColumn id="15" name="% Región III" dataDxfId="164">
      <calculatedColumnFormula>E7/J7</calculatedColumnFormula>
    </tableColumn>
    <tableColumn id="16" name="% Región IV" dataDxfId="163">
      <calculatedColumnFormula>F7/J7</calculatedColumnFormula>
    </tableColumn>
    <tableColumn id="17" name="% Región V" dataDxfId="162">
      <calculatedColumnFormula>G7/J7</calculatedColumnFormula>
    </tableColumn>
    <tableColumn id="18" name="% Región VI" dataDxfId="161">
      <calculatedColumnFormula>H7/J7</calculatedColumnFormula>
    </tableColumn>
    <tableColumn id="19" name="% Región VII" dataDxfId="160">
      <calculatedColumnFormula>I7/J7</calculatedColumnFormula>
    </tableColumn>
  </tableColumns>
  <tableStyleInfo name="TableStyleLight9" showFirstColumn="0" showLastColumn="0" showRowStripes="1" showColumnStripes="0"/>
</table>
</file>

<file path=xl/tables/table62.xml><?xml version="1.0" encoding="utf-8"?>
<table xmlns="http://schemas.openxmlformats.org/spreadsheetml/2006/main" id="51" name="Tabla51" displayName="Tabla51" ref="A5:H26" totalsRowCount="1" headerRowDxfId="159" dataDxfId="157" totalsRowDxfId="155" headerRowBorderDxfId="158" tableBorderDxfId="156" totalsRowBorderDxfId="154">
  <tableColumns count="8">
    <tableColumn id="1" name="Años" dataDxfId="153" totalsRowDxfId="69"/>
    <tableColumn id="2" name="Menor de 20 años" totalsRowFunction="custom" dataDxfId="152" totalsRowDxfId="68">
      <totalsRowFormula>+B25/$H$25</totalsRowFormula>
    </tableColumn>
    <tableColumn id="3" name="20 - 29" totalsRowFunction="custom" dataDxfId="151" totalsRowDxfId="67">
      <totalsRowFormula>+C25/$H$25</totalsRowFormula>
    </tableColumn>
    <tableColumn id="4" name="30 - 39" totalsRowFunction="custom" dataDxfId="150" totalsRowDxfId="66">
      <totalsRowFormula>+D25/$H$25</totalsRowFormula>
    </tableColumn>
    <tableColumn id="5" name="40 - 49" totalsRowFunction="custom" dataDxfId="149" totalsRowDxfId="65">
      <totalsRowFormula>+E25/$H$25</totalsRowFormula>
    </tableColumn>
    <tableColumn id="6" name="50 - 59" totalsRowFunction="custom" dataDxfId="148" totalsRowDxfId="64">
      <totalsRowFormula>+F25/$H$25</totalsRowFormula>
    </tableColumn>
    <tableColumn id="7" name="Mayor o igual a 60 años" totalsRowFunction="custom" dataDxfId="147" totalsRowDxfId="63">
      <totalsRowFormula>+G25/$H$25</totalsRowFormula>
    </tableColumn>
    <tableColumn id="8" name="Total " totalsRowFunction="custom" dataDxfId="146" totalsRowDxfId="62">
      <totalsRowFormula>+H25/$H$25</totalsRowFormula>
    </tableColumn>
  </tableColumns>
  <tableStyleInfo name="TableStyleLight9" showFirstColumn="0" showLastColumn="0" showRowStripes="1" showColumnStripes="0"/>
</table>
</file>

<file path=xl/tables/table63.xml><?xml version="1.0" encoding="utf-8"?>
<table xmlns="http://schemas.openxmlformats.org/spreadsheetml/2006/main" id="49" name="Tabla49" displayName="Tabla49" ref="A6:F26" totalsRowShown="0" headerRowDxfId="145" dataDxfId="143" headerRowBorderDxfId="144" tableBorderDxfId="142" totalsRowBorderDxfId="141">
  <tableColumns count="6">
    <tableColumn id="1" name="Años" dataDxfId="140"/>
    <tableColumn id="2" name="Sector Público" dataDxfId="139"/>
    <tableColumn id="3" name="Sector Privado" dataDxfId="138"/>
    <tableColumn id="4" name="Total " dataDxfId="137"/>
    <tableColumn id="5" name="% Público" dataDxfId="136">
      <calculatedColumnFormula>B7/D7</calculatedColumnFormula>
    </tableColumn>
    <tableColumn id="6" name="% Privado" dataDxfId="135">
      <calculatedColumnFormula>C7/D7</calculatedColumnFormula>
    </tableColumn>
  </tableColumns>
  <tableStyleInfo name="TableStyleLight9" showFirstColumn="0" showLastColumn="0" showRowStripes="1" showColumnStripes="0"/>
</table>
</file>

<file path=xl/tables/table64.xml><?xml version="1.0" encoding="utf-8"?>
<table xmlns="http://schemas.openxmlformats.org/spreadsheetml/2006/main" id="50" name="Tabla50" displayName="Tabla50" ref="A6:F26" totalsRowShown="0" headerRowDxfId="134" dataDxfId="132" headerRowBorderDxfId="133" tableBorderDxfId="131" totalsRowBorderDxfId="130">
  <tableColumns count="6">
    <tableColumn id="1" name="Año" dataDxfId="129"/>
    <tableColumn id="2" name="Femenino" dataDxfId="128"/>
    <tableColumn id="3" name="Masculino" dataDxfId="127"/>
    <tableColumn id="4" name="Total Casos" dataDxfId="126"/>
    <tableColumn id="5" name="% Femenino" dataDxfId="125"/>
    <tableColumn id="6" name="% Masculino" dataDxfId="124"/>
  </tableColumns>
  <tableStyleInfo name="TableStyleLight9" showFirstColumn="0" showLastColumn="0" showRowStripes="1" showColumnStripes="0"/>
</table>
</file>

<file path=xl/tables/table65.xml><?xml version="1.0" encoding="utf-8"?>
<table xmlns="http://schemas.openxmlformats.org/spreadsheetml/2006/main" id="57" name="Tabla4858" displayName="Tabla4858" ref="A4:I37" totalsRowShown="0" headerRowDxfId="123" dataDxfId="121" headerRowBorderDxfId="122" tableBorderDxfId="120" totalsRowBorderDxfId="119">
  <sortState ref="A5:I37">
    <sortCondition descending="1" ref="G5:G37"/>
  </sortState>
  <tableColumns count="9">
    <tableColumn id="1" name="Provincias" dataDxfId="118"/>
    <tableColumn id="13" name="2007-2012" dataDxfId="117">
      <calculatedColumnFormula>+#REF!+#REF!+#REF!</calculatedColumnFormula>
    </tableColumn>
    <tableColumn id="14" name="2013-2018" dataDxfId="116">
      <calculatedColumnFormula>+#REF!+#REF!+#REF!</calculatedColumnFormula>
    </tableColumn>
    <tableColumn id="15" name="2019-2021" dataDxfId="115">
      <calculatedColumnFormula>+#REF!+#REF!</calculatedColumnFormula>
    </tableColumn>
    <tableColumn id="3" name="2022-2023" dataDxfId="114">
      <calculatedColumnFormula>+#REF!+Tabla4858[[#This Row],[Ene-Oct-25]]</calculatedColumnFormula>
    </tableColumn>
    <tableColumn id="2" name="2024" dataDxfId="113"/>
    <tableColumn id="10" name="Ene-Oct-25" dataDxfId="112">
      <calculatedColumnFormula>+#REF!</calculatedColumnFormula>
    </tableColumn>
    <tableColumn id="11" name="Total " dataDxfId="111">
      <calculatedColumnFormula>SUM(B5:G5)</calculatedColumnFormula>
    </tableColumn>
    <tableColumn id="12" name="% Provincia" dataDxfId="110">
      <calculatedColumnFormula>+Tabla4858[[#This Row],[Total ]]/$H$37</calculatedColumnFormula>
    </tableColumn>
  </tableColumns>
  <tableStyleInfo name="TableStyleLight9" showFirstColumn="0" showLastColumn="0" showRowStripes="1" showColumnStripes="0"/>
</table>
</file>

<file path=xl/tables/table66.xml><?xml version="1.0" encoding="utf-8"?>
<table xmlns="http://schemas.openxmlformats.org/spreadsheetml/2006/main" id="55" name="Tabla55" displayName="Tabla55" ref="A6:D11" totalsRowShown="0" headerRowDxfId="109" dataDxfId="107" headerRowBorderDxfId="108" tableBorderDxfId="106">
  <tableColumns count="4">
    <tableColumn id="1" name="Solicitudes" dataDxfId="105"/>
    <tableColumn id="2" name="2024" dataDxfId="104" dataCellStyle="Normal 87 2"/>
    <tableColumn id="6" name="Ene-Nov. 2025" dataDxfId="103" dataCellStyle="Normal 87 2"/>
    <tableColumn id="3" name="Total" dataDxfId="102">
      <calculatedColumnFormula>+Tabla55[[#This Row],[Ene-Nov. 2025]]+Tabla55[[#This Row],[2024]]</calculatedColumnFormula>
    </tableColumn>
  </tableColumns>
  <tableStyleInfo name="TableStyleLight9" showFirstColumn="0" showLastColumn="0" showRowStripes="1" showColumnStripes="0"/>
</table>
</file>

<file path=xl/tables/table67.xml><?xml version="1.0" encoding="utf-8"?>
<table xmlns="http://schemas.openxmlformats.org/spreadsheetml/2006/main" id="54" name="Tabla54" displayName="Tabla54" ref="A6:D15" totalsRowShown="0" headerRowDxfId="101" dataDxfId="99" headerRowBorderDxfId="100" tableBorderDxfId="98">
  <tableColumns count="4">
    <tableColumn id="1" name="EJECUCIÓN CMISS DESDE ESPAÑA" dataDxfId="97" totalsRowDxfId="96" dataCellStyle="Normal 87 2"/>
    <tableColumn id="2" name="2024" dataDxfId="95" totalsRowDxfId="94" dataCellStyle="Normal 87 2"/>
    <tableColumn id="6" name="Ene-Nov.25" dataDxfId="93" totalsRowDxfId="92" dataCellStyle="Normal 87 2"/>
    <tableColumn id="3" name="Total" dataDxfId="91"/>
  </tableColumns>
  <tableStyleInfo name="TableStyleLight9" showFirstColumn="0" showLastColumn="0" showRowStripes="1" showColumnStripes="0"/>
</table>
</file>

<file path=xl/tables/table7.xml><?xml version="1.0" encoding="utf-8"?>
<table xmlns="http://schemas.openxmlformats.org/spreadsheetml/2006/main" id="69" name="Tabla47546070" displayName="Tabla47546070" ref="A25:C36" totalsRowShown="0" headerRowDxfId="773" dataDxfId="771" headerRowBorderDxfId="772" tableBorderDxfId="770" totalsRowBorderDxfId="769">
  <tableColumns count="3">
    <tableColumn id="2" name="Región de Salud " dataDxfId="768"/>
    <tableColumn id="3" name="Total" dataDxfId="767"/>
    <tableColumn id="4" name="%" dataDxfId="766"/>
  </tableColumns>
  <tableStyleInfo name="TableStyleLight9" showFirstColumn="0" showLastColumn="0" showRowStripes="1" showColumnStripes="0"/>
</table>
</file>

<file path=xl/tables/table8.xml><?xml version="1.0" encoding="utf-8"?>
<table xmlns="http://schemas.openxmlformats.org/spreadsheetml/2006/main" id="70" name="Tabla4871" displayName="Tabla4871" ref="C12:E46" totalsRowShown="0" headerRowDxfId="765" dataDxfId="763" headerRowBorderDxfId="764" tableBorderDxfId="762" totalsRowBorderDxfId="761">
  <sortState ref="C13:E38">
    <sortCondition descending="1" ref="D5:D38"/>
  </sortState>
  <tableColumns count="3">
    <tableColumn id="1" name="Provincias" dataDxfId="760"/>
    <tableColumn id="10" name="Sep.25" dataDxfId="759">
      <calculatedColumnFormula>+#REF!</calculatedColumnFormula>
    </tableColumn>
    <tableColumn id="12" name="% Provincia" dataDxfId="758">
      <calculatedColumnFormula>+#REF!/#REF!</calculatedColumnFormula>
    </tableColumn>
  </tableColumns>
  <tableStyleInfo name="TableStyleLight9" showFirstColumn="0" showLastColumn="0" showRowStripes="1" showColumnStripes="0"/>
</table>
</file>

<file path=xl/tables/table9.xml><?xml version="1.0" encoding="utf-8"?>
<table xmlns="http://schemas.openxmlformats.org/spreadsheetml/2006/main" id="8" name="Tabla8" displayName="Tabla8" ref="A5:J23" totalsRowShown="0" headerRowDxfId="757" dataDxfId="755" headerRowBorderDxfId="756" tableBorderDxfId="754" totalsRowBorderDxfId="753">
  <tableColumns count="10">
    <tableColumn id="1" name="Mes / Año" dataDxfId="752"/>
    <tableColumn id="2" name="Afiliados Titulares RC" dataDxfId="751" dataCellStyle="Millares 2 4"/>
    <tableColumn id="3" name="Dependientes  Totales RC" dataDxfId="750" dataCellStyle="Millares 2 4"/>
    <tableColumn id="4" name="Depend.  Directos  RC" dataDxfId="749" dataCellStyle="Millares 2 4"/>
    <tableColumn id="5" name="Depend.  Adicionales RC" dataDxfId="748" dataCellStyle="Millares 2 4"/>
    <tableColumn id="6" name="Afiliación Total SFS RC " dataDxfId="747" dataCellStyle="Millares 2 4">
      <calculatedColumnFormula>+B6+D6+E6</calculatedColumnFormula>
    </tableColumn>
    <tableColumn id="7" name="%  Afiliados Titulares RC" dataDxfId="746" dataCellStyle="Millares 2 4">
      <calculatedColumnFormula>B6/F6</calculatedColumnFormula>
    </tableColumn>
    <tableColumn id="8" name="%  Afiliados Dep. Totales RC" dataDxfId="745" dataCellStyle="Millares 2 4">
      <calculatedColumnFormula>C6/F6</calculatedColumnFormula>
    </tableColumn>
    <tableColumn id="9" name="Indice de dependencia RC" dataDxfId="744">
      <calculatedColumnFormula>+C6/B6</calculatedColumnFormula>
    </tableColumn>
    <tableColumn id="10" name="Indice de dependencia Adicionales" dataDxfId="743"/>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63.xml"/><Relationship Id="rId2" Type="http://schemas.openxmlformats.org/officeDocument/2006/relationships/drawing" Target="../drawings/drawing158.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table" Target="../tables/table64.xml"/><Relationship Id="rId2" Type="http://schemas.openxmlformats.org/officeDocument/2006/relationships/drawing" Target="../drawings/drawing160.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3" Type="http://schemas.openxmlformats.org/officeDocument/2006/relationships/table" Target="../tables/table65.xml"/><Relationship Id="rId2" Type="http://schemas.openxmlformats.org/officeDocument/2006/relationships/drawing" Target="../drawings/drawing162.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64.xml"/><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65.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3" Type="http://schemas.openxmlformats.org/officeDocument/2006/relationships/table" Target="../tables/table66.xml"/><Relationship Id="rId2" Type="http://schemas.openxmlformats.org/officeDocument/2006/relationships/drawing" Target="../drawings/drawing166.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3" Type="http://schemas.openxmlformats.org/officeDocument/2006/relationships/table" Target="../tables/table67.xml"/><Relationship Id="rId2" Type="http://schemas.openxmlformats.org/officeDocument/2006/relationships/drawing" Target="../drawings/drawing168.xml"/><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1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22.xml"/><Relationship Id="rId1" Type="http://schemas.openxmlformats.org/officeDocument/2006/relationships/printerSettings" Target="../printerSettings/printerSettings18.bin"/><Relationship Id="rId4" Type="http://schemas.openxmlformats.org/officeDocument/2006/relationships/table" Target="../tables/table7.xml"/></Relationships>
</file>

<file path=xl/worksheets/_rels/sheet19.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29.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3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35.xml"/><Relationship Id="rId1" Type="http://schemas.openxmlformats.org/officeDocument/2006/relationships/printerSettings" Target="../printerSettings/printerSettings25.bin"/><Relationship Id="rId4" Type="http://schemas.openxmlformats.org/officeDocument/2006/relationships/table" Target="../tables/table13.xml"/></Relationships>
</file>

<file path=xl/worksheets/_rels/sheet26.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3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4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4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47.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49.xml"/><Relationship Id="rId1" Type="http://schemas.openxmlformats.org/officeDocument/2006/relationships/printerSettings" Target="../printerSettings/printerSettings32.bin"/><Relationship Id="rId4" Type="http://schemas.openxmlformats.org/officeDocument/2006/relationships/table" Target="../tables/table19.xml"/></Relationships>
</file>

<file path=xl/worksheets/_rels/sheet33.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5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58.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60.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62.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67.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6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71.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7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7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7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0.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1.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8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2.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5.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10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3.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6.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08.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0.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1.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3.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15.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17.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19.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5.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6.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2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52.xml"/><Relationship Id="rId2" Type="http://schemas.openxmlformats.org/officeDocument/2006/relationships/drawing" Target="../drawings/drawing132.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53.xml"/><Relationship Id="rId2" Type="http://schemas.openxmlformats.org/officeDocument/2006/relationships/drawing" Target="../drawings/drawing134.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table" Target="../tables/table54.xml"/><Relationship Id="rId2" Type="http://schemas.openxmlformats.org/officeDocument/2006/relationships/drawing" Target="../drawings/drawing136.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38.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139.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140.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3" Type="http://schemas.openxmlformats.org/officeDocument/2006/relationships/table" Target="../tables/table55.xml"/><Relationship Id="rId2" Type="http://schemas.openxmlformats.org/officeDocument/2006/relationships/drawing" Target="../drawings/drawing141.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table" Target="../tables/table56.xml"/><Relationship Id="rId2" Type="http://schemas.openxmlformats.org/officeDocument/2006/relationships/drawing" Target="../drawings/drawing143.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57.xml"/><Relationship Id="rId2" Type="http://schemas.openxmlformats.org/officeDocument/2006/relationships/drawing" Target="../drawings/drawing144.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58.xml"/><Relationship Id="rId2" Type="http://schemas.openxmlformats.org/officeDocument/2006/relationships/drawing" Target="../drawings/drawing146.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14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59.xml"/><Relationship Id="rId2" Type="http://schemas.openxmlformats.org/officeDocument/2006/relationships/drawing" Target="../drawings/drawing149.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151.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152.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table" Target="../tables/table60.xml"/><Relationship Id="rId2" Type="http://schemas.openxmlformats.org/officeDocument/2006/relationships/drawing" Target="../drawings/drawing153.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3" Type="http://schemas.openxmlformats.org/officeDocument/2006/relationships/table" Target="../tables/table61.xml"/><Relationship Id="rId2" Type="http://schemas.openxmlformats.org/officeDocument/2006/relationships/drawing" Target="../drawings/drawing154.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62.xml"/><Relationship Id="rId2" Type="http://schemas.openxmlformats.org/officeDocument/2006/relationships/drawing" Target="../drawings/drawing156.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theme="6" tint="0.39997558519241921"/>
    <pageSetUpPr fitToPage="1"/>
  </sheetPr>
  <dimension ref="P1:P105"/>
  <sheetViews>
    <sheetView showGridLines="0" tabSelected="1" view="pageBreakPreview" zoomScale="25" zoomScaleNormal="100" zoomScaleSheetLayoutView="25" workbookViewId="0">
      <selection activeCell="R100" sqref="R100"/>
    </sheetView>
  </sheetViews>
  <sheetFormatPr baseColWidth="10" defaultColWidth="15.140625" defaultRowHeight="15"/>
  <cols>
    <col min="1" max="1" width="17.28515625" customWidth="1"/>
    <col min="4" max="4" width="43.140625" customWidth="1"/>
    <col min="5" max="5" width="27.28515625" customWidth="1"/>
    <col min="6" max="6" width="38.28515625" customWidth="1"/>
    <col min="7" max="7" width="23.140625" customWidth="1"/>
    <col min="8" max="8" width="22.140625" customWidth="1"/>
    <col min="9" max="9" width="22.7109375" customWidth="1"/>
    <col min="10" max="10" width="31.140625" customWidth="1"/>
    <col min="11" max="11" width="16.28515625" customWidth="1"/>
    <col min="14" max="14" width="20.85546875" customWidth="1"/>
  </cols>
  <sheetData>
    <row r="1" ht="42" customHeight="1"/>
    <row r="55" ht="63.75" customHeight="1"/>
    <row r="85" spans="16:16">
      <c r="P85" t="s">
        <v>0</v>
      </c>
    </row>
    <row r="95" spans="16:16" ht="58.5" customHeight="1"/>
    <row r="96" spans="16:16" ht="58.5" customHeight="1"/>
    <row r="97" ht="58.5" customHeight="1"/>
    <row r="98" ht="58.5" customHeight="1"/>
    <row r="99" ht="58.5" customHeight="1"/>
    <row r="100" ht="163.5" customHeight="1"/>
    <row r="104" ht="81" customHeight="1"/>
    <row r="105" ht="81"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8" tint="-0.499984740745262"/>
    <pageSetUpPr fitToPage="1"/>
  </sheetPr>
  <dimension ref="A2:P51"/>
  <sheetViews>
    <sheetView showGridLines="0" view="pageBreakPreview" zoomScale="40" zoomScaleNormal="100" zoomScaleSheetLayoutView="40" workbookViewId="0">
      <selection activeCell="X43" sqref="X43"/>
    </sheetView>
  </sheetViews>
  <sheetFormatPr baseColWidth="10" defaultColWidth="11.42578125" defaultRowHeight="14.25"/>
  <cols>
    <col min="1" max="1" width="11.42578125" style="188"/>
    <col min="2" max="2" width="13.7109375" style="188" customWidth="1"/>
    <col min="3" max="3" width="36.28515625" style="188" customWidth="1"/>
    <col min="4" max="5" width="40.42578125" style="188" customWidth="1"/>
    <col min="6" max="7" width="75.140625" style="188" customWidth="1"/>
    <col min="8" max="8" width="47.7109375" style="188" customWidth="1"/>
    <col min="9" max="9" width="41.28515625" style="188" customWidth="1"/>
    <col min="10" max="10" width="22" style="188" customWidth="1"/>
    <col min="11" max="11" width="17.85546875" style="188" customWidth="1"/>
    <col min="12" max="16384" width="11.42578125" style="188"/>
  </cols>
  <sheetData>
    <row r="2" spans="1:11" ht="21.75" customHeight="1"/>
    <row r="3" spans="1:11" ht="36.75" customHeight="1"/>
    <row r="4" spans="1:11" ht="22.5" customHeight="1"/>
    <row r="5" spans="1:11">
      <c r="A5" s="1378" t="s">
        <v>240</v>
      </c>
      <c r="B5" s="1379"/>
      <c r="C5" s="1379"/>
      <c r="D5" s="1379"/>
      <c r="E5" s="1379"/>
      <c r="F5" s="1379"/>
      <c r="G5" s="1379"/>
      <c r="H5" s="1379"/>
      <c r="I5" s="1379"/>
      <c r="J5" s="1379"/>
      <c r="K5" s="1379"/>
    </row>
    <row r="6" spans="1:11">
      <c r="A6" s="1379"/>
      <c r="B6" s="1379"/>
      <c r="C6" s="1379"/>
      <c r="D6" s="1379"/>
      <c r="E6" s="1379"/>
      <c r="F6" s="1379"/>
      <c r="G6" s="1379"/>
      <c r="H6" s="1379"/>
      <c r="I6" s="1379"/>
      <c r="J6" s="1379"/>
      <c r="K6" s="1379"/>
    </row>
    <row r="7" spans="1:11">
      <c r="A7" s="1379"/>
      <c r="B7" s="1379"/>
      <c r="C7" s="1379"/>
      <c r="D7" s="1379"/>
      <c r="E7" s="1379"/>
      <c r="F7" s="1379"/>
      <c r="G7" s="1379"/>
      <c r="H7" s="1379"/>
      <c r="I7" s="1379"/>
      <c r="J7" s="1379"/>
      <c r="K7" s="1379"/>
    </row>
    <row r="8" spans="1:11">
      <c r="A8" s="1379"/>
      <c r="B8" s="1379"/>
      <c r="C8" s="1379"/>
      <c r="D8" s="1379"/>
      <c r="E8" s="1379"/>
      <c r="F8" s="1379"/>
      <c r="G8" s="1379"/>
      <c r="H8" s="1379"/>
      <c r="I8" s="1379"/>
      <c r="J8" s="1379"/>
      <c r="K8" s="1379"/>
    </row>
    <row r="9" spans="1:11">
      <c r="A9" s="1379"/>
      <c r="B9" s="1379"/>
      <c r="C9" s="1379"/>
      <c r="D9" s="1379"/>
      <c r="E9" s="1379"/>
      <c r="F9" s="1379"/>
      <c r="G9" s="1379"/>
      <c r="H9" s="1379"/>
      <c r="I9" s="1379"/>
      <c r="J9" s="1379"/>
      <c r="K9" s="1379"/>
    </row>
    <row r="10" spans="1:11">
      <c r="A10" s="1379"/>
      <c r="B10" s="1379"/>
      <c r="C10" s="1379"/>
      <c r="D10" s="1379"/>
      <c r="E10" s="1379"/>
      <c r="F10" s="1379"/>
      <c r="G10" s="1379"/>
      <c r="H10" s="1379"/>
      <c r="I10" s="1379"/>
      <c r="J10" s="1379"/>
      <c r="K10" s="1379"/>
    </row>
    <row r="11" spans="1:11">
      <c r="A11" s="1379"/>
      <c r="B11" s="1379"/>
      <c r="C11" s="1379"/>
      <c r="D11" s="1379"/>
      <c r="E11" s="1379"/>
      <c r="F11" s="1379"/>
      <c r="G11" s="1379"/>
      <c r="H11" s="1379"/>
      <c r="I11" s="1379"/>
      <c r="J11" s="1379"/>
      <c r="K11" s="1379"/>
    </row>
    <row r="12" spans="1:11">
      <c r="A12" s="1379"/>
      <c r="B12" s="1379"/>
      <c r="C12" s="1379"/>
      <c r="D12" s="1379"/>
      <c r="E12" s="1379"/>
      <c r="F12" s="1379"/>
      <c r="G12" s="1379"/>
      <c r="H12" s="1379"/>
      <c r="I12" s="1379"/>
      <c r="J12" s="1379"/>
      <c r="K12" s="1379"/>
    </row>
    <row r="13" spans="1:11">
      <c r="A13" s="1379"/>
      <c r="B13" s="1379"/>
      <c r="C13" s="1379"/>
      <c r="D13" s="1379"/>
      <c r="E13" s="1379"/>
      <c r="F13" s="1379"/>
      <c r="G13" s="1379"/>
      <c r="H13" s="1379"/>
      <c r="I13" s="1379"/>
      <c r="J13" s="1379"/>
      <c r="K13" s="1379"/>
    </row>
    <row r="14" spans="1:11">
      <c r="A14" s="1379"/>
      <c r="B14" s="1379"/>
      <c r="C14" s="1379"/>
      <c r="D14" s="1379"/>
      <c r="E14" s="1379"/>
      <c r="F14" s="1379"/>
      <c r="G14" s="1379"/>
      <c r="H14" s="1379"/>
      <c r="I14" s="1379"/>
      <c r="J14" s="1379"/>
      <c r="K14" s="1379"/>
    </row>
    <row r="15" spans="1:11">
      <c r="A15" s="1379"/>
      <c r="B15" s="1379"/>
      <c r="C15" s="1379"/>
      <c r="D15" s="1379"/>
      <c r="E15" s="1379"/>
      <c r="F15" s="1379"/>
      <c r="G15" s="1379"/>
      <c r="H15" s="1379"/>
      <c r="I15" s="1379"/>
      <c r="J15" s="1379"/>
      <c r="K15" s="1379"/>
    </row>
    <row r="16" spans="1:11">
      <c r="A16" s="1379"/>
      <c r="B16" s="1379"/>
      <c r="C16" s="1379"/>
      <c r="D16" s="1379"/>
      <c r="E16" s="1379"/>
      <c r="F16" s="1379"/>
      <c r="G16" s="1379"/>
      <c r="H16" s="1379"/>
      <c r="I16" s="1379"/>
      <c r="J16" s="1379"/>
      <c r="K16" s="1379"/>
    </row>
    <row r="17" spans="1:16">
      <c r="A17" s="1379"/>
      <c r="B17" s="1379"/>
      <c r="C17" s="1379"/>
      <c r="D17" s="1379"/>
      <c r="E17" s="1379"/>
      <c r="F17" s="1379"/>
      <c r="G17" s="1379"/>
      <c r="H17" s="1379"/>
      <c r="I17" s="1379"/>
      <c r="J17" s="1379"/>
      <c r="K17" s="1379"/>
    </row>
    <row r="18" spans="1:16" ht="99" customHeight="1">
      <c r="A18" s="1379"/>
      <c r="B18" s="1379"/>
      <c r="C18" s="1379"/>
      <c r="D18" s="1379"/>
      <c r="E18" s="1379"/>
      <c r="F18" s="1379"/>
      <c r="G18" s="1379"/>
      <c r="H18" s="1379"/>
      <c r="I18" s="1379"/>
      <c r="J18" s="1379"/>
      <c r="K18" s="1379"/>
    </row>
    <row r="19" spans="1:16">
      <c r="A19" s="1379"/>
      <c r="B19" s="1379"/>
      <c r="C19" s="1379"/>
      <c r="D19" s="1379"/>
      <c r="E19" s="1379"/>
      <c r="F19" s="1379"/>
      <c r="G19" s="1379"/>
      <c r="H19" s="1379"/>
      <c r="I19" s="1379"/>
      <c r="J19" s="1379"/>
      <c r="K19" s="1379"/>
    </row>
    <row r="20" spans="1:16">
      <c r="A20" s="1379"/>
      <c r="B20" s="1379"/>
      <c r="C20" s="1379"/>
      <c r="D20" s="1379"/>
      <c r="E20" s="1379"/>
      <c r="F20" s="1379"/>
      <c r="G20" s="1379"/>
      <c r="H20" s="1379"/>
      <c r="I20" s="1379"/>
      <c r="J20" s="1379"/>
      <c r="K20" s="1379"/>
    </row>
    <row r="21" spans="1:16">
      <c r="A21" s="1379"/>
      <c r="B21" s="1379"/>
      <c r="C21" s="1379"/>
      <c r="D21" s="1379"/>
      <c r="E21" s="1379"/>
      <c r="F21" s="1379"/>
      <c r="G21" s="1379"/>
      <c r="H21" s="1379"/>
      <c r="I21" s="1379"/>
      <c r="J21" s="1379"/>
      <c r="K21" s="1379"/>
    </row>
    <row r="22" spans="1:16">
      <c r="A22" s="1379"/>
      <c r="B22" s="1379"/>
      <c r="C22" s="1379"/>
      <c r="D22" s="1379"/>
      <c r="E22" s="1379"/>
      <c r="F22" s="1379"/>
      <c r="G22" s="1379"/>
      <c r="H22" s="1379"/>
      <c r="I22" s="1379"/>
      <c r="J22" s="1379"/>
      <c r="K22" s="1379"/>
    </row>
    <row r="23" spans="1:16">
      <c r="A23" s="1379"/>
      <c r="B23" s="1379"/>
      <c r="C23" s="1379"/>
      <c r="D23" s="1379"/>
      <c r="E23" s="1379"/>
      <c r="F23" s="1379"/>
      <c r="G23" s="1379"/>
      <c r="H23" s="1379"/>
      <c r="I23" s="1379"/>
      <c r="J23" s="1379"/>
      <c r="K23" s="1379"/>
    </row>
    <row r="24" spans="1:16">
      <c r="A24" s="1379"/>
      <c r="B24" s="1379"/>
      <c r="C24" s="1379"/>
      <c r="D24" s="1379"/>
      <c r="E24" s="1379"/>
      <c r="F24" s="1379"/>
      <c r="G24" s="1379"/>
      <c r="H24" s="1379"/>
      <c r="I24" s="1379"/>
      <c r="J24" s="1379"/>
      <c r="K24" s="1379"/>
    </row>
    <row r="25" spans="1:16" ht="59.25" customHeight="1">
      <c r="A25" s="1379"/>
      <c r="B25" s="1379"/>
      <c r="C25" s="1379"/>
      <c r="D25" s="1379"/>
      <c r="E25" s="1379"/>
      <c r="F25" s="1379"/>
      <c r="G25" s="1379"/>
      <c r="H25" s="1379"/>
      <c r="I25" s="1379"/>
      <c r="J25" s="1379"/>
      <c r="K25" s="1379"/>
      <c r="P25" s="232"/>
    </row>
    <row r="26" spans="1:16">
      <c r="A26" s="1379"/>
      <c r="B26" s="1379"/>
      <c r="C26" s="1379"/>
      <c r="D26" s="1379"/>
      <c r="E26" s="1379"/>
      <c r="F26" s="1379"/>
      <c r="G26" s="1379"/>
      <c r="H26" s="1379"/>
      <c r="I26" s="1379"/>
      <c r="J26" s="1379"/>
      <c r="K26" s="1379"/>
    </row>
    <row r="27" spans="1:16">
      <c r="A27" s="1379"/>
      <c r="B27" s="1379"/>
      <c r="C27" s="1379"/>
      <c r="D27" s="1379"/>
      <c r="E27" s="1379"/>
      <c r="F27" s="1379"/>
      <c r="G27" s="1379"/>
      <c r="H27" s="1379"/>
      <c r="I27" s="1379"/>
      <c r="J27" s="1379"/>
      <c r="K27" s="1379"/>
    </row>
    <row r="28" spans="1:16">
      <c r="A28" s="1379"/>
      <c r="B28" s="1379"/>
      <c r="C28" s="1379"/>
      <c r="D28" s="1379"/>
      <c r="E28" s="1379"/>
      <c r="F28" s="1379"/>
      <c r="G28" s="1379"/>
      <c r="H28" s="1379"/>
      <c r="I28" s="1379"/>
      <c r="J28" s="1379"/>
      <c r="K28" s="1379"/>
    </row>
    <row r="29" spans="1:16">
      <c r="A29" s="1379"/>
      <c r="B29" s="1379"/>
      <c r="C29" s="1379"/>
      <c r="D29" s="1379"/>
      <c r="E29" s="1379"/>
      <c r="F29" s="1379"/>
      <c r="G29" s="1379"/>
      <c r="H29" s="1379"/>
      <c r="I29" s="1379"/>
      <c r="J29" s="1379"/>
      <c r="K29" s="1379"/>
    </row>
    <row r="30" spans="1:16" ht="51" customHeight="1">
      <c r="A30" s="1379"/>
      <c r="B30" s="1379"/>
      <c r="C30" s="1379"/>
      <c r="D30" s="1379"/>
      <c r="E30" s="1379"/>
      <c r="F30" s="1379"/>
      <c r="G30" s="1379"/>
      <c r="H30" s="1379"/>
      <c r="I30" s="1379"/>
      <c r="J30" s="1379"/>
      <c r="K30" s="1379"/>
    </row>
    <row r="31" spans="1:16" ht="51" customHeight="1">
      <c r="A31" s="1379"/>
      <c r="B31" s="1379"/>
      <c r="C31" s="1379"/>
      <c r="D31" s="1379"/>
      <c r="E31" s="1379"/>
      <c r="F31" s="1379"/>
      <c r="G31" s="1379"/>
      <c r="H31" s="1379"/>
      <c r="I31" s="1379"/>
      <c r="J31" s="1379"/>
      <c r="K31" s="1379"/>
    </row>
    <row r="32" spans="1:16" ht="51" customHeight="1">
      <c r="A32" s="1379"/>
      <c r="B32" s="1379"/>
      <c r="C32" s="1379"/>
      <c r="D32" s="1379"/>
      <c r="E32" s="1379"/>
      <c r="F32" s="1379"/>
      <c r="G32" s="1379"/>
      <c r="H32" s="1379"/>
      <c r="I32" s="1379"/>
      <c r="J32" s="1379"/>
      <c r="K32" s="1379"/>
    </row>
    <row r="33" spans="1:11" ht="51" customHeight="1">
      <c r="A33" s="1379"/>
      <c r="B33" s="1379"/>
      <c r="C33" s="1379"/>
      <c r="D33" s="1379"/>
      <c r="E33" s="1379"/>
      <c r="F33" s="1379"/>
      <c r="G33" s="1379"/>
      <c r="H33" s="1379"/>
      <c r="I33" s="1379"/>
      <c r="J33" s="1379"/>
      <c r="K33" s="1379"/>
    </row>
    <row r="34" spans="1:11" ht="51" customHeight="1">
      <c r="A34" s="1379"/>
      <c r="B34" s="1379"/>
      <c r="C34" s="1379"/>
      <c r="D34" s="1379"/>
      <c r="E34" s="1379"/>
      <c r="F34" s="1379"/>
      <c r="G34" s="1379"/>
      <c r="H34" s="1379"/>
      <c r="I34" s="1379"/>
      <c r="J34" s="1379"/>
      <c r="K34" s="1379"/>
    </row>
    <row r="35" spans="1:11" ht="32.25" customHeight="1">
      <c r="A35" s="1379"/>
      <c r="B35" s="1379"/>
      <c r="C35" s="1379"/>
      <c r="D35" s="1379"/>
      <c r="E35" s="1379"/>
      <c r="F35" s="1379"/>
      <c r="G35" s="1379"/>
      <c r="H35" s="1379"/>
      <c r="I35" s="1379"/>
      <c r="J35" s="1379"/>
      <c r="K35" s="1379"/>
    </row>
    <row r="36" spans="1:11">
      <c r="A36" s="1379"/>
      <c r="B36" s="1379"/>
      <c r="C36" s="1379"/>
      <c r="D36" s="1379"/>
      <c r="E36" s="1379"/>
      <c r="F36" s="1379"/>
      <c r="G36" s="1379"/>
      <c r="H36" s="1379"/>
      <c r="I36" s="1379"/>
      <c r="J36" s="1379"/>
      <c r="K36" s="1379"/>
    </row>
    <row r="37" spans="1:11" ht="64.5" customHeight="1">
      <c r="A37" s="1379"/>
      <c r="B37" s="1379"/>
      <c r="C37" s="1379"/>
      <c r="D37" s="1379"/>
      <c r="E37" s="1379"/>
      <c r="F37" s="1379"/>
      <c r="G37" s="1379"/>
      <c r="H37" s="1379"/>
      <c r="I37" s="1379"/>
      <c r="J37" s="1379"/>
      <c r="K37" s="1379"/>
    </row>
    <row r="38" spans="1:11" ht="79.5" customHeight="1">
      <c r="A38" s="1379"/>
      <c r="B38" s="1379"/>
      <c r="C38" s="1379"/>
      <c r="D38" s="1379"/>
      <c r="E38" s="1379"/>
      <c r="F38" s="1379"/>
      <c r="G38" s="1379"/>
      <c r="H38" s="1379"/>
      <c r="I38" s="1379"/>
      <c r="J38" s="1379"/>
      <c r="K38" s="1379"/>
    </row>
    <row r="39" spans="1:11" ht="79.5" customHeight="1">
      <c r="A39" s="1379"/>
      <c r="B39" s="1379"/>
      <c r="C39" s="1379"/>
      <c r="D39" s="1379"/>
      <c r="E39" s="1379"/>
      <c r="F39" s="1379"/>
      <c r="G39" s="1379"/>
      <c r="H39" s="1379"/>
      <c r="I39" s="1379"/>
      <c r="J39" s="1379"/>
      <c r="K39" s="1379"/>
    </row>
    <row r="40" spans="1:11" ht="79.5" customHeight="1">
      <c r="A40" s="1379"/>
      <c r="B40" s="1379"/>
      <c r="C40" s="1379"/>
      <c r="D40" s="1379"/>
      <c r="E40" s="1379"/>
      <c r="F40" s="1379"/>
      <c r="G40" s="1379"/>
      <c r="H40" s="1379"/>
      <c r="I40" s="1379"/>
      <c r="J40" s="1379"/>
      <c r="K40" s="1379"/>
    </row>
    <row r="41" spans="1:11" ht="195.75" customHeight="1">
      <c r="A41" s="1379"/>
      <c r="B41" s="1379"/>
      <c r="C41" s="1379"/>
      <c r="D41" s="1379"/>
      <c r="E41" s="1379"/>
      <c r="F41" s="1379"/>
      <c r="G41" s="1379"/>
      <c r="H41" s="1379"/>
      <c r="I41" s="1379"/>
      <c r="J41" s="1379"/>
      <c r="K41" s="1379"/>
    </row>
    <row r="42" spans="1:11" ht="79.5" customHeight="1">
      <c r="A42" s="1379"/>
      <c r="B42" s="1379"/>
      <c r="C42" s="1379"/>
      <c r="D42" s="1379"/>
      <c r="E42" s="1379"/>
      <c r="F42" s="1379"/>
      <c r="G42" s="1379"/>
      <c r="H42" s="1379"/>
      <c r="I42" s="1379"/>
      <c r="J42" s="1379"/>
      <c r="K42" s="1379"/>
    </row>
    <row r="43" spans="1:11" ht="251.25" customHeight="1">
      <c r="A43" s="1379"/>
      <c r="B43" s="1379"/>
      <c r="C43" s="1379"/>
      <c r="D43" s="1379"/>
      <c r="E43" s="1379"/>
      <c r="F43" s="1379"/>
      <c r="G43" s="1379"/>
      <c r="H43" s="1379"/>
      <c r="I43" s="1379"/>
      <c r="J43" s="1379"/>
      <c r="K43" s="1379"/>
    </row>
    <row r="44" spans="1:11" ht="79.5" customHeight="1">
      <c r="A44" s="1379"/>
      <c r="B44" s="1379"/>
      <c r="C44" s="1379"/>
      <c r="D44" s="1379"/>
      <c r="E44" s="1379"/>
      <c r="F44" s="1379"/>
      <c r="G44" s="1379"/>
      <c r="H44" s="1379"/>
      <c r="I44" s="1379"/>
      <c r="J44" s="1379"/>
      <c r="K44" s="1379"/>
    </row>
    <row r="45" spans="1:11" ht="70.5" customHeight="1">
      <c r="A45" s="1379"/>
      <c r="B45" s="1379"/>
      <c r="C45" s="1379"/>
      <c r="D45" s="1379"/>
      <c r="E45" s="1379"/>
      <c r="F45" s="1379"/>
      <c r="G45" s="1379"/>
      <c r="H45" s="1379"/>
      <c r="I45" s="1379"/>
      <c r="J45" s="1379"/>
      <c r="K45" s="1379"/>
    </row>
    <row r="46" spans="1:11" ht="59.25" customHeight="1">
      <c r="A46" s="1379"/>
      <c r="B46" s="1379"/>
      <c r="C46" s="1379"/>
      <c r="D46" s="1379"/>
      <c r="E46" s="1379"/>
      <c r="F46" s="1379"/>
      <c r="G46" s="1379"/>
      <c r="H46" s="1379"/>
      <c r="I46" s="1379"/>
      <c r="J46" s="1379"/>
      <c r="K46" s="1379"/>
    </row>
    <row r="47" spans="1:11" ht="59.25" customHeight="1">
      <c r="A47" s="1379"/>
      <c r="B47" s="1379"/>
      <c r="C47" s="1379"/>
      <c r="D47" s="1379"/>
      <c r="E47" s="1379"/>
      <c r="F47" s="1379"/>
      <c r="G47" s="1379"/>
      <c r="H47" s="1379"/>
      <c r="I47" s="1379"/>
      <c r="J47" s="1379"/>
      <c r="K47" s="1379"/>
    </row>
    <row r="48" spans="1:11" ht="59.25" customHeight="1">
      <c r="A48" s="1379"/>
      <c r="B48" s="1379"/>
      <c r="C48" s="1379"/>
      <c r="D48" s="1379"/>
      <c r="E48" s="1379"/>
      <c r="F48" s="1379"/>
      <c r="G48" s="1379"/>
      <c r="H48" s="1379"/>
      <c r="I48" s="1379"/>
      <c r="J48" s="1379"/>
      <c r="K48" s="1379"/>
    </row>
    <row r="49" spans="1:13" ht="59.25" customHeight="1">
      <c r="A49" s="1379"/>
      <c r="B49" s="1379"/>
      <c r="C49" s="1379"/>
      <c r="D49" s="1379"/>
      <c r="E49" s="1379"/>
      <c r="F49" s="1379"/>
      <c r="G49" s="1379"/>
      <c r="H49" s="1379"/>
      <c r="I49" s="1379"/>
      <c r="J49" s="1379"/>
      <c r="K49" s="1379"/>
      <c r="M49" s="188" t="s">
        <v>0</v>
      </c>
    </row>
    <row r="50" spans="1:13" ht="59.25" customHeight="1">
      <c r="A50" s="1379"/>
      <c r="B50" s="1379"/>
      <c r="C50" s="1379"/>
      <c r="D50" s="1379"/>
      <c r="E50" s="1379"/>
      <c r="F50" s="1379"/>
      <c r="G50" s="1379"/>
      <c r="H50" s="1379"/>
      <c r="I50" s="1379"/>
      <c r="J50" s="1379"/>
      <c r="K50" s="1379"/>
    </row>
    <row r="51" spans="1:13" ht="62.25" customHeight="1">
      <c r="A51" s="1379"/>
      <c r="B51" s="1379"/>
      <c r="C51" s="1379"/>
      <c r="D51" s="1379"/>
      <c r="E51" s="1379"/>
      <c r="F51" s="1379"/>
      <c r="G51" s="1379"/>
      <c r="H51" s="1379"/>
      <c r="I51" s="1379"/>
      <c r="J51" s="1379"/>
      <c r="K51" s="1379"/>
    </row>
  </sheetData>
  <mergeCells count="1">
    <mergeCell ref="A5:K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1">
    <tabColor theme="8" tint="-0.499984740745262"/>
    <pageSetUpPr fitToPage="1"/>
  </sheetPr>
  <dimension ref="A1:L45"/>
  <sheetViews>
    <sheetView showGridLines="0" view="pageBreakPreview" zoomScale="55" zoomScaleNormal="100" zoomScaleSheetLayoutView="55" workbookViewId="0">
      <selection activeCell="T20" sqref="T20"/>
    </sheetView>
  </sheetViews>
  <sheetFormatPr baseColWidth="10" defaultColWidth="11.42578125" defaultRowHeight="14.25"/>
  <cols>
    <col min="1" max="1" width="21.7109375" style="188" customWidth="1"/>
    <col min="2" max="2" width="25.140625" style="188" customWidth="1"/>
    <col min="3" max="3" width="28.140625" style="188" customWidth="1"/>
    <col min="4" max="4" width="23.5703125" style="188" customWidth="1"/>
    <col min="5" max="5" width="22.85546875" style="188" customWidth="1"/>
    <col min="6" max="6" width="19.42578125" style="188" customWidth="1"/>
    <col min="7" max="11" width="28.7109375" style="188" customWidth="1"/>
    <col min="12" max="16384" width="11.42578125" style="188"/>
  </cols>
  <sheetData>
    <row r="1" spans="1:11" s="324" customFormat="1" ht="92.25" customHeight="1">
      <c r="A1" s="1670" t="s">
        <v>597</v>
      </c>
      <c r="B1" s="1670"/>
      <c r="C1" s="1670"/>
      <c r="D1" s="1670"/>
      <c r="E1" s="1670"/>
      <c r="F1" s="1670"/>
      <c r="G1" s="1670"/>
      <c r="H1" s="1670"/>
      <c r="I1" s="1670"/>
      <c r="J1" s="1670"/>
      <c r="K1" s="1670"/>
    </row>
    <row r="2" spans="1:11" s="324" customFormat="1" ht="32.25" customHeight="1">
      <c r="A2" s="1671" t="str">
        <f>+'3. Reporte región'!A2:R2</f>
        <v>Período:  Diciembre 2007 - Octubre  2025</v>
      </c>
      <c r="B2" s="1671"/>
      <c r="C2" s="1671"/>
      <c r="D2" s="1671"/>
      <c r="E2" s="1671"/>
      <c r="F2" s="1671"/>
      <c r="G2" s="1671"/>
      <c r="H2" s="1671"/>
      <c r="I2" s="1671"/>
      <c r="J2" s="1671"/>
      <c r="K2" s="1671"/>
    </row>
    <row r="3" spans="1:11" ht="9" customHeight="1"/>
    <row r="4" spans="1:11" ht="246" customHeight="1">
      <c r="A4" s="1672" t="s">
        <v>1095</v>
      </c>
      <c r="B4" s="1673"/>
      <c r="C4" s="1673"/>
      <c r="D4" s="1673"/>
      <c r="E4" s="1673"/>
      <c r="F4" s="1673"/>
      <c r="G4" s="1673"/>
      <c r="H4" s="1673"/>
      <c r="I4" s="1673"/>
      <c r="J4" s="1673"/>
      <c r="K4" s="1673"/>
    </row>
    <row r="6" spans="1:11" ht="18">
      <c r="A6" s="393" t="s">
        <v>210</v>
      </c>
      <c r="B6" s="562" t="s">
        <v>598</v>
      </c>
      <c r="C6" s="562" t="s">
        <v>478</v>
      </c>
      <c r="D6" s="562" t="s">
        <v>201</v>
      </c>
      <c r="E6" s="562" t="s">
        <v>599</v>
      </c>
      <c r="F6" s="563" t="s">
        <v>600</v>
      </c>
    </row>
    <row r="7" spans="1:11" ht="23.25" customHeight="1">
      <c r="A7" s="1227">
        <v>2007</v>
      </c>
      <c r="B7" s="1228">
        <v>445</v>
      </c>
      <c r="C7" s="1228">
        <v>8099</v>
      </c>
      <c r="D7" s="1229">
        <f t="shared" ref="D7:D24" si="0">SUM(B7:C7)</f>
        <v>8544</v>
      </c>
      <c r="E7" s="1230">
        <f>B7/D7</f>
        <v>5.2083333333333336E-2</v>
      </c>
      <c r="F7" s="1231">
        <f>C7/D7</f>
        <v>0.94791666666666663</v>
      </c>
    </row>
    <row r="8" spans="1:11" ht="23.25" customHeight="1">
      <c r="A8" s="1227">
        <v>2008</v>
      </c>
      <c r="B8" s="1228">
        <v>660</v>
      </c>
      <c r="C8" s="1228">
        <v>10317</v>
      </c>
      <c r="D8" s="1229">
        <f t="shared" si="0"/>
        <v>10977</v>
      </c>
      <c r="E8" s="1230">
        <f t="shared" ref="E8:E25" si="1">B8/D8</f>
        <v>6.0125717409128178E-2</v>
      </c>
      <c r="F8" s="1231">
        <f t="shared" ref="F8:F25" si="2">C8/D8</f>
        <v>0.9398742825908718</v>
      </c>
      <c r="G8" s="262"/>
      <c r="H8" s="262"/>
      <c r="I8" s="262"/>
      <c r="J8" s="262"/>
      <c r="K8" s="262"/>
    </row>
    <row r="9" spans="1:11" ht="23.25" customHeight="1">
      <c r="A9" s="1227">
        <v>2009</v>
      </c>
      <c r="B9" s="1228">
        <v>986</v>
      </c>
      <c r="C9" s="1228">
        <v>13697</v>
      </c>
      <c r="D9" s="1229">
        <f t="shared" si="0"/>
        <v>14683</v>
      </c>
      <c r="E9" s="1230">
        <f t="shared" si="1"/>
        <v>6.7152489273309274E-2</v>
      </c>
      <c r="F9" s="1231">
        <f t="shared" si="2"/>
        <v>0.9328475107266907</v>
      </c>
    </row>
    <row r="10" spans="1:11" ht="23.25" customHeight="1">
      <c r="A10" s="1227">
        <v>2010</v>
      </c>
      <c r="B10" s="1228">
        <v>1477</v>
      </c>
      <c r="C10" s="1228">
        <v>15979</v>
      </c>
      <c r="D10" s="1229">
        <f t="shared" si="0"/>
        <v>17456</v>
      </c>
      <c r="E10" s="1230">
        <f t="shared" si="1"/>
        <v>8.4612740604949582E-2</v>
      </c>
      <c r="F10" s="1231">
        <f t="shared" si="2"/>
        <v>0.91538725939505039</v>
      </c>
    </row>
    <row r="11" spans="1:11" ht="23.25" customHeight="1">
      <c r="A11" s="1232">
        <v>2011</v>
      </c>
      <c r="B11" s="1228">
        <v>2094</v>
      </c>
      <c r="C11" s="1228">
        <v>20503</v>
      </c>
      <c r="D11" s="1229">
        <f t="shared" si="0"/>
        <v>22597</v>
      </c>
      <c r="E11" s="1230">
        <f t="shared" si="1"/>
        <v>9.2667168208169226E-2</v>
      </c>
      <c r="F11" s="1231">
        <f t="shared" si="2"/>
        <v>0.90733283179183077</v>
      </c>
    </row>
    <row r="12" spans="1:11" ht="23.25" customHeight="1">
      <c r="A12" s="1227">
        <v>2012</v>
      </c>
      <c r="B12" s="1228">
        <v>3858</v>
      </c>
      <c r="C12" s="1228">
        <v>22830</v>
      </c>
      <c r="D12" s="1229">
        <f t="shared" si="0"/>
        <v>26688</v>
      </c>
      <c r="E12" s="1230">
        <f t="shared" si="1"/>
        <v>0.1445593525179856</v>
      </c>
      <c r="F12" s="1231">
        <f t="shared" si="2"/>
        <v>0.85544064748201443</v>
      </c>
    </row>
    <row r="13" spans="1:11" ht="23.25" customHeight="1">
      <c r="A13" s="1227">
        <v>2013</v>
      </c>
      <c r="B13" s="1228">
        <v>4451</v>
      </c>
      <c r="C13" s="1228">
        <v>24184</v>
      </c>
      <c r="D13" s="1229">
        <f t="shared" si="0"/>
        <v>28635</v>
      </c>
      <c r="E13" s="1230">
        <f t="shared" si="1"/>
        <v>0.15543914789593155</v>
      </c>
      <c r="F13" s="1231">
        <f t="shared" si="2"/>
        <v>0.84456085210406839</v>
      </c>
    </row>
    <row r="14" spans="1:11" ht="23.25" customHeight="1">
      <c r="A14" s="1227">
        <v>2014</v>
      </c>
      <c r="B14" s="1228">
        <v>5112</v>
      </c>
      <c r="C14" s="1228">
        <v>25920</v>
      </c>
      <c r="D14" s="1229">
        <f t="shared" si="0"/>
        <v>31032</v>
      </c>
      <c r="E14" s="1230">
        <f t="shared" si="1"/>
        <v>0.16473317865429235</v>
      </c>
      <c r="F14" s="1231">
        <f t="shared" si="2"/>
        <v>0.83526682134570762</v>
      </c>
    </row>
    <row r="15" spans="1:11" ht="23.25" customHeight="1">
      <c r="A15" s="1227">
        <v>2015</v>
      </c>
      <c r="B15" s="1228">
        <v>5396</v>
      </c>
      <c r="C15" s="1228">
        <v>29153</v>
      </c>
      <c r="D15" s="1229">
        <f t="shared" si="0"/>
        <v>34549</v>
      </c>
      <c r="E15" s="1230">
        <f t="shared" si="1"/>
        <v>0.15618397059249181</v>
      </c>
      <c r="F15" s="1231">
        <f t="shared" si="2"/>
        <v>0.84381602940750822</v>
      </c>
    </row>
    <row r="16" spans="1:11" ht="23.25" customHeight="1">
      <c r="A16" s="1227">
        <v>2016</v>
      </c>
      <c r="B16" s="1228">
        <v>6565</v>
      </c>
      <c r="C16" s="1228">
        <v>32291</v>
      </c>
      <c r="D16" s="1229">
        <f t="shared" si="0"/>
        <v>38856</v>
      </c>
      <c r="E16" s="1230">
        <f t="shared" si="1"/>
        <v>0.16895717521103562</v>
      </c>
      <c r="F16" s="1231">
        <f t="shared" si="2"/>
        <v>0.83104282478896441</v>
      </c>
    </row>
    <row r="17" spans="1:12" ht="23.25" customHeight="1">
      <c r="A17" s="1227">
        <v>2017</v>
      </c>
      <c r="B17" s="1228">
        <v>8616</v>
      </c>
      <c r="C17" s="1228">
        <v>32873</v>
      </c>
      <c r="D17" s="1229">
        <f t="shared" si="0"/>
        <v>41489</v>
      </c>
      <c r="E17" s="1230">
        <f t="shared" si="1"/>
        <v>0.20766950275976764</v>
      </c>
      <c r="F17" s="1231">
        <f t="shared" si="2"/>
        <v>0.7923304972402323</v>
      </c>
    </row>
    <row r="18" spans="1:12" ht="23.25" customHeight="1">
      <c r="A18" s="1233">
        <v>2018</v>
      </c>
      <c r="B18" s="1234">
        <v>10106</v>
      </c>
      <c r="C18" s="1234">
        <v>35364</v>
      </c>
      <c r="D18" s="1229">
        <f t="shared" si="0"/>
        <v>45470</v>
      </c>
      <c r="E18" s="1230">
        <f t="shared" si="1"/>
        <v>0.22225643281284363</v>
      </c>
      <c r="F18" s="1231">
        <f t="shared" si="2"/>
        <v>0.77774356718715631</v>
      </c>
    </row>
    <row r="19" spans="1:12" ht="23.25" customHeight="1">
      <c r="A19" s="1233">
        <v>2019</v>
      </c>
      <c r="B19" s="1234">
        <v>10920</v>
      </c>
      <c r="C19" s="1234">
        <v>38228</v>
      </c>
      <c r="D19" s="1229">
        <f t="shared" si="0"/>
        <v>49148</v>
      </c>
      <c r="E19" s="1230">
        <f t="shared" si="1"/>
        <v>0.22218605029706193</v>
      </c>
      <c r="F19" s="1231">
        <f t="shared" si="2"/>
        <v>0.77781394970293805</v>
      </c>
    </row>
    <row r="20" spans="1:12" ht="23.25" customHeight="1">
      <c r="A20" s="1233">
        <v>2020</v>
      </c>
      <c r="B20" s="1234">
        <v>11630</v>
      </c>
      <c r="C20" s="1234">
        <v>28515</v>
      </c>
      <c r="D20" s="1229">
        <f t="shared" si="0"/>
        <v>40145</v>
      </c>
      <c r="E20" s="1230">
        <f t="shared" si="1"/>
        <v>0.28969983808693484</v>
      </c>
      <c r="F20" s="1231">
        <f t="shared" si="2"/>
        <v>0.71030016191306511</v>
      </c>
    </row>
    <row r="21" spans="1:12" ht="23.25" customHeight="1">
      <c r="A21" s="1233">
        <v>2021</v>
      </c>
      <c r="B21" s="1234">
        <v>14102</v>
      </c>
      <c r="C21" s="1234">
        <v>33348</v>
      </c>
      <c r="D21" s="1229">
        <f t="shared" si="0"/>
        <v>47450</v>
      </c>
      <c r="E21" s="1230">
        <f t="shared" si="1"/>
        <v>0.29719704952581666</v>
      </c>
      <c r="F21" s="1231">
        <f t="shared" si="2"/>
        <v>0.7028029504741834</v>
      </c>
    </row>
    <row r="22" spans="1:12" ht="23.25" customHeight="1">
      <c r="A22" s="1233">
        <v>2022</v>
      </c>
      <c r="B22" s="1234">
        <v>12146</v>
      </c>
      <c r="C22" s="1234">
        <v>37449</v>
      </c>
      <c r="D22" s="1229">
        <f t="shared" si="0"/>
        <v>49595</v>
      </c>
      <c r="E22" s="1230">
        <f t="shared" si="1"/>
        <v>0.24490372013307793</v>
      </c>
      <c r="F22" s="1231">
        <f t="shared" si="2"/>
        <v>0.75509627986692207</v>
      </c>
    </row>
    <row r="23" spans="1:12" ht="23.25" customHeight="1">
      <c r="A23" s="1233">
        <v>2023</v>
      </c>
      <c r="B23" s="1234">
        <v>9115</v>
      </c>
      <c r="C23" s="1234">
        <v>37682</v>
      </c>
      <c r="D23" s="1229">
        <f t="shared" si="0"/>
        <v>46797</v>
      </c>
      <c r="E23" s="1230">
        <f t="shared" si="1"/>
        <v>0.19477744299848282</v>
      </c>
      <c r="F23" s="1231">
        <f t="shared" si="2"/>
        <v>0.80522255700151724</v>
      </c>
    </row>
    <row r="24" spans="1:12" ht="23.25" customHeight="1">
      <c r="A24" s="1233">
        <v>2024</v>
      </c>
      <c r="B24" s="1234">
        <v>9641</v>
      </c>
      <c r="C24" s="1234">
        <v>40591</v>
      </c>
      <c r="D24" s="1229">
        <f t="shared" si="0"/>
        <v>50232</v>
      </c>
      <c r="E24" s="1230">
        <f t="shared" si="1"/>
        <v>0.19192944736422998</v>
      </c>
      <c r="F24" s="1231">
        <f t="shared" si="2"/>
        <v>0.80807055263576999</v>
      </c>
      <c r="L24" s="188">
        <f>+D25-'2.Reportes ARL'!D25</f>
        <v>0</v>
      </c>
    </row>
    <row r="25" spans="1:12" ht="23.25" customHeight="1">
      <c r="A25" s="1233" t="str">
        <f>+'Resumen '!O6</f>
        <v>Oct. 2025</v>
      </c>
      <c r="B25" s="1234">
        <v>8646</v>
      </c>
      <c r="C25" s="1234">
        <v>34944</v>
      </c>
      <c r="D25" s="1229">
        <f>SUM(B25:C25)</f>
        <v>43590</v>
      </c>
      <c r="E25" s="1230">
        <f t="shared" si="1"/>
        <v>0.19834824501032347</v>
      </c>
      <c r="F25" s="1231">
        <f t="shared" si="2"/>
        <v>0.80165175498967656</v>
      </c>
    </row>
    <row r="26" spans="1:12" ht="18">
      <c r="A26" s="1235" t="s">
        <v>11</v>
      </c>
      <c r="B26" s="1236">
        <f>SUM(B7:B25)</f>
        <v>125966</v>
      </c>
      <c r="C26" s="1236">
        <f>SUM(C7:C25)</f>
        <v>521967</v>
      </c>
      <c r="D26" s="1236">
        <f>SUM(D7:D25)</f>
        <v>647933</v>
      </c>
      <c r="E26" s="1237">
        <f>AVERAGE(E7:E25)</f>
        <v>0.16923589487837712</v>
      </c>
      <c r="F26" s="1238">
        <f>AVERAGE(F7:F25)</f>
        <v>0.83076410512162291</v>
      </c>
    </row>
    <row r="45" ht="165.75" customHeight="1"/>
  </sheetData>
  <mergeCells count="3">
    <mergeCell ref="A1:K1"/>
    <mergeCell ref="A2:K2"/>
    <mergeCell ref="A4:K4"/>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2">
    <tabColor theme="8" tint="-0.499984740745262"/>
    <pageSetUpPr fitToPage="1"/>
  </sheetPr>
  <dimension ref="A1:Q26"/>
  <sheetViews>
    <sheetView showGridLines="0" view="pageBreakPreview" zoomScale="55" zoomScaleNormal="100" zoomScaleSheetLayoutView="55" workbookViewId="0">
      <selection activeCell="V19" sqref="V19"/>
    </sheetView>
  </sheetViews>
  <sheetFormatPr baseColWidth="10" defaultColWidth="11.42578125" defaultRowHeight="14.25"/>
  <cols>
    <col min="1" max="1" width="18.140625" style="188" customWidth="1"/>
    <col min="2" max="2" width="16.7109375" style="188" customWidth="1"/>
    <col min="3" max="3" width="20.28515625" style="188" customWidth="1"/>
    <col min="4" max="4" width="19.5703125" style="188" customWidth="1"/>
    <col min="5" max="5" width="21" style="188" customWidth="1"/>
    <col min="6" max="6" width="22.42578125" style="188" customWidth="1"/>
    <col min="7" max="14" width="21.85546875" style="188" customWidth="1"/>
    <col min="15" max="15" width="22.5703125" style="188" customWidth="1"/>
    <col min="16" max="16" width="3.42578125" style="188" customWidth="1"/>
    <col min="17" max="16384" width="11.42578125" style="188"/>
  </cols>
  <sheetData>
    <row r="1" spans="1:17" s="324" customFormat="1" ht="77.25" customHeight="1">
      <c r="A1" s="1572" t="s">
        <v>601</v>
      </c>
      <c r="B1" s="1572"/>
      <c r="C1" s="1572"/>
      <c r="D1" s="1572"/>
      <c r="E1" s="1572"/>
      <c r="F1" s="1572"/>
      <c r="G1" s="1572"/>
      <c r="H1" s="1572"/>
      <c r="I1" s="1572"/>
      <c r="J1" s="1572"/>
      <c r="K1" s="1572"/>
      <c r="L1" s="1572"/>
      <c r="M1" s="1572"/>
      <c r="N1" s="1572"/>
      <c r="O1" s="1572"/>
    </row>
    <row r="2" spans="1:17" s="324" customFormat="1" ht="26.25" customHeight="1">
      <c r="A2" s="1674" t="str">
        <f>+'5. Reporte Empre.'!A2:K2</f>
        <v>Período:  Diciembre 2007 - Octubre  2025</v>
      </c>
      <c r="B2" s="1674"/>
      <c r="C2" s="1674"/>
      <c r="D2" s="1674"/>
      <c r="E2" s="1674"/>
      <c r="F2" s="1674"/>
      <c r="G2" s="1674"/>
      <c r="H2" s="1674"/>
      <c r="I2" s="1674"/>
      <c r="J2" s="1674"/>
      <c r="K2" s="1674"/>
      <c r="L2" s="1674"/>
      <c r="M2" s="1674"/>
      <c r="N2" s="1674"/>
      <c r="O2" s="1674"/>
    </row>
    <row r="3" spans="1:17" ht="10.5" customHeight="1">
      <c r="A3" s="320"/>
      <c r="B3" s="320"/>
      <c r="C3" s="320"/>
      <c r="D3" s="320"/>
      <c r="E3" s="320"/>
      <c r="F3" s="320"/>
      <c r="G3" s="228"/>
      <c r="H3" s="228"/>
      <c r="I3" s="228"/>
      <c r="J3" s="228"/>
      <c r="K3" s="228"/>
      <c r="L3" s="228"/>
      <c r="M3" s="228"/>
      <c r="N3" s="228"/>
      <c r="O3" s="228"/>
    </row>
    <row r="4" spans="1:17" s="228" customFormat="1" ht="154.5" customHeight="1">
      <c r="A4" s="1468" t="s">
        <v>1094</v>
      </c>
      <c r="B4" s="1675"/>
      <c r="C4" s="1675"/>
      <c r="D4" s="1675"/>
      <c r="E4" s="1675"/>
      <c r="F4" s="1675"/>
      <c r="G4" s="1675"/>
      <c r="H4" s="1675"/>
      <c r="I4" s="1675"/>
      <c r="J4" s="1675"/>
      <c r="K4" s="1675"/>
      <c r="L4" s="1675"/>
      <c r="M4" s="1675"/>
      <c r="N4" s="1675"/>
      <c r="O4" s="1675"/>
      <c r="P4" s="188"/>
      <c r="Q4" s="188"/>
    </row>
    <row r="5" spans="1:17">
      <c r="A5" s="320"/>
      <c r="B5" s="320"/>
      <c r="C5" s="320"/>
      <c r="D5" s="320"/>
      <c r="E5" s="320"/>
      <c r="F5" s="320"/>
      <c r="G5" s="228"/>
      <c r="H5" s="228"/>
      <c r="I5" s="228"/>
      <c r="J5" s="228"/>
      <c r="K5" s="228"/>
      <c r="L5" s="228"/>
      <c r="M5" s="228"/>
      <c r="N5" s="228"/>
      <c r="O5" s="228"/>
    </row>
    <row r="6" spans="1:17" ht="18">
      <c r="A6" s="368" t="s">
        <v>12</v>
      </c>
      <c r="B6" s="709" t="s">
        <v>75</v>
      </c>
      <c r="C6" s="709" t="s">
        <v>74</v>
      </c>
      <c r="D6" s="1239" t="s">
        <v>574</v>
      </c>
      <c r="E6" s="709" t="s">
        <v>602</v>
      </c>
      <c r="F6" s="850" t="s">
        <v>603</v>
      </c>
      <c r="G6" s="228"/>
      <c r="H6" s="228"/>
      <c r="I6" s="228"/>
      <c r="J6" s="228"/>
      <c r="K6" s="228"/>
      <c r="L6" s="228"/>
      <c r="M6" s="228"/>
      <c r="N6" s="228"/>
      <c r="O6" s="228"/>
    </row>
    <row r="7" spans="1:17" ht="21" customHeight="1">
      <c r="A7" s="1233">
        <v>2007</v>
      </c>
      <c r="B7" s="1240">
        <v>1471</v>
      </c>
      <c r="C7" s="1240">
        <v>7068</v>
      </c>
      <c r="D7" s="1241">
        <f>B7+C7</f>
        <v>8539</v>
      </c>
      <c r="E7" s="1242">
        <f>B7/D7</f>
        <v>0.17226841550532848</v>
      </c>
      <c r="F7" s="1243">
        <f>C7/D7</f>
        <v>0.82773158449467155</v>
      </c>
    </row>
    <row r="8" spans="1:17" ht="21" customHeight="1">
      <c r="A8" s="1233">
        <v>2008</v>
      </c>
      <c r="B8" s="1240">
        <v>2073</v>
      </c>
      <c r="C8" s="1240">
        <v>8902</v>
      </c>
      <c r="D8" s="1241">
        <f>B8+C8</f>
        <v>10975</v>
      </c>
      <c r="E8" s="1242">
        <f t="shared" ref="E8:E25" si="0">B8/D8</f>
        <v>0.18888382687927108</v>
      </c>
      <c r="F8" s="1243">
        <f t="shared" ref="F8:F25" si="1">C8/D8</f>
        <v>0.81111617312072892</v>
      </c>
    </row>
    <row r="9" spans="1:17" ht="21" customHeight="1">
      <c r="A9" s="1233">
        <v>2009</v>
      </c>
      <c r="B9" s="1240">
        <v>3079</v>
      </c>
      <c r="C9" s="1240">
        <v>11601</v>
      </c>
      <c r="D9" s="1241">
        <f>B9+C9</f>
        <v>14680</v>
      </c>
      <c r="E9" s="1242">
        <f t="shared" si="0"/>
        <v>0.20974114441416894</v>
      </c>
      <c r="F9" s="1243">
        <f t="shared" si="1"/>
        <v>0.79025885558583109</v>
      </c>
    </row>
    <row r="10" spans="1:17" ht="21" customHeight="1">
      <c r="A10" s="1233">
        <v>2010</v>
      </c>
      <c r="B10" s="1240">
        <v>3933</v>
      </c>
      <c r="C10" s="1240">
        <v>13522</v>
      </c>
      <c r="D10" s="1241">
        <f t="shared" ref="D10:D18" si="2">B10+C10</f>
        <v>17455</v>
      </c>
      <c r="E10" s="1242">
        <f t="shared" si="0"/>
        <v>0.22532225723288457</v>
      </c>
      <c r="F10" s="1243">
        <f t="shared" si="1"/>
        <v>0.77467774276711543</v>
      </c>
    </row>
    <row r="11" spans="1:17" ht="21" customHeight="1">
      <c r="A11" s="1233">
        <v>2011</v>
      </c>
      <c r="B11" s="1240">
        <v>5636</v>
      </c>
      <c r="C11" s="1240">
        <v>16957</v>
      </c>
      <c r="D11" s="1241">
        <f t="shared" si="2"/>
        <v>22593</v>
      </c>
      <c r="E11" s="1242">
        <f t="shared" si="0"/>
        <v>0.24945779666268314</v>
      </c>
      <c r="F11" s="1243">
        <f t="shared" si="1"/>
        <v>0.75054220333731692</v>
      </c>
    </row>
    <row r="12" spans="1:17" ht="21" customHeight="1">
      <c r="A12" s="1233">
        <v>2012</v>
      </c>
      <c r="B12" s="1240">
        <v>7023</v>
      </c>
      <c r="C12" s="1240">
        <v>19654</v>
      </c>
      <c r="D12" s="1241">
        <f t="shared" si="2"/>
        <v>26677</v>
      </c>
      <c r="E12" s="1242">
        <f t="shared" si="0"/>
        <v>0.26326048656145745</v>
      </c>
      <c r="F12" s="1243">
        <f t="shared" si="1"/>
        <v>0.7367395134385426</v>
      </c>
      <c r="G12" s="188" t="s">
        <v>0</v>
      </c>
    </row>
    <row r="13" spans="1:17" ht="21" customHeight="1">
      <c r="A13" s="1233">
        <v>2013</v>
      </c>
      <c r="B13" s="1240">
        <v>7837</v>
      </c>
      <c r="C13" s="1240">
        <v>20767</v>
      </c>
      <c r="D13" s="1241">
        <f t="shared" si="2"/>
        <v>28604</v>
      </c>
      <c r="E13" s="1242">
        <f t="shared" si="0"/>
        <v>0.27398265976786462</v>
      </c>
      <c r="F13" s="1243">
        <f t="shared" si="1"/>
        <v>0.72601734023213538</v>
      </c>
    </row>
    <row r="14" spans="1:17" ht="21" customHeight="1">
      <c r="A14" s="1233">
        <v>2014</v>
      </c>
      <c r="B14" s="1240">
        <v>8887</v>
      </c>
      <c r="C14" s="1240">
        <v>22125</v>
      </c>
      <c r="D14" s="1241">
        <f t="shared" si="2"/>
        <v>31012</v>
      </c>
      <c r="E14" s="1242">
        <f t="shared" si="0"/>
        <v>0.28656649039081644</v>
      </c>
      <c r="F14" s="1243">
        <f t="shared" si="1"/>
        <v>0.7134335096091835</v>
      </c>
    </row>
    <row r="15" spans="1:17" ht="21" customHeight="1">
      <c r="A15" s="1233">
        <v>2015</v>
      </c>
      <c r="B15" s="1240">
        <v>10111</v>
      </c>
      <c r="C15" s="1240">
        <v>24423</v>
      </c>
      <c r="D15" s="1241">
        <f t="shared" si="2"/>
        <v>34534</v>
      </c>
      <c r="E15" s="1242">
        <f t="shared" si="0"/>
        <v>0.29278392309028783</v>
      </c>
      <c r="F15" s="1243">
        <f t="shared" si="1"/>
        <v>0.70721607690971222</v>
      </c>
    </row>
    <row r="16" spans="1:17" ht="21" customHeight="1">
      <c r="A16" s="1233">
        <v>2016</v>
      </c>
      <c r="B16" s="1240">
        <v>12078</v>
      </c>
      <c r="C16" s="1240">
        <v>26764</v>
      </c>
      <c r="D16" s="1241">
        <f t="shared" si="2"/>
        <v>38842</v>
      </c>
      <c r="E16" s="1242">
        <f t="shared" si="0"/>
        <v>0.31095206220071059</v>
      </c>
      <c r="F16" s="1243">
        <f t="shared" si="1"/>
        <v>0.68904793779928941</v>
      </c>
    </row>
    <row r="17" spans="1:15" ht="21" customHeight="1">
      <c r="A17" s="1233">
        <v>2017</v>
      </c>
      <c r="B17" s="1240">
        <v>12405</v>
      </c>
      <c r="C17" s="1240">
        <v>29049</v>
      </c>
      <c r="D17" s="1241">
        <f t="shared" si="2"/>
        <v>41454</v>
      </c>
      <c r="E17" s="1242">
        <f t="shared" si="0"/>
        <v>0.29924735851787526</v>
      </c>
      <c r="F17" s="1243">
        <f t="shared" si="1"/>
        <v>0.70075264148212479</v>
      </c>
    </row>
    <row r="18" spans="1:15" ht="21" customHeight="1">
      <c r="A18" s="1233">
        <v>2018</v>
      </c>
      <c r="B18" s="1240">
        <v>14681</v>
      </c>
      <c r="C18" s="1240">
        <v>30770</v>
      </c>
      <c r="D18" s="1241">
        <f t="shared" si="2"/>
        <v>45451</v>
      </c>
      <c r="E18" s="1242">
        <f t="shared" si="0"/>
        <v>0.32300719456117577</v>
      </c>
      <c r="F18" s="1243">
        <f t="shared" si="1"/>
        <v>0.67699280543882423</v>
      </c>
    </row>
    <row r="19" spans="1:15" ht="21" customHeight="1">
      <c r="A19" s="1233">
        <v>2019</v>
      </c>
      <c r="B19" s="1240">
        <v>16847</v>
      </c>
      <c r="C19" s="1240">
        <v>32268</v>
      </c>
      <c r="D19" s="1241">
        <f>B19+C19</f>
        <v>49115</v>
      </c>
      <c r="E19" s="1242">
        <f t="shared" si="0"/>
        <v>0.34301130001018021</v>
      </c>
      <c r="F19" s="1243">
        <f t="shared" si="1"/>
        <v>0.65698869998981979</v>
      </c>
    </row>
    <row r="20" spans="1:15" ht="21" customHeight="1">
      <c r="A20" s="1233">
        <v>2020</v>
      </c>
      <c r="B20" s="1240">
        <v>15459</v>
      </c>
      <c r="C20" s="1240">
        <v>24686</v>
      </c>
      <c r="D20" s="1241">
        <f>B20+C20</f>
        <v>40145</v>
      </c>
      <c r="E20" s="1242">
        <f t="shared" si="0"/>
        <v>0.38507908830489473</v>
      </c>
      <c r="F20" s="1243">
        <f t="shared" si="1"/>
        <v>0.61492091169510521</v>
      </c>
      <c r="O20" s="188" t="s">
        <v>0</v>
      </c>
    </row>
    <row r="21" spans="1:15" ht="21" customHeight="1">
      <c r="A21" s="1233">
        <v>2021</v>
      </c>
      <c r="B21" s="1240">
        <v>18828</v>
      </c>
      <c r="C21" s="1240">
        <v>28622</v>
      </c>
      <c r="D21" s="1241">
        <f>B21+C21</f>
        <v>47450</v>
      </c>
      <c r="E21" s="1242">
        <f t="shared" si="0"/>
        <v>0.39679662802950472</v>
      </c>
      <c r="F21" s="1243">
        <f t="shared" si="1"/>
        <v>0.60320337197049523</v>
      </c>
    </row>
    <row r="22" spans="1:15" ht="21" customHeight="1">
      <c r="A22" s="1233">
        <v>2022</v>
      </c>
      <c r="B22" s="1240">
        <v>19549</v>
      </c>
      <c r="C22" s="1240">
        <v>30046</v>
      </c>
      <c r="D22" s="1241">
        <f>B22+C22</f>
        <v>49595</v>
      </c>
      <c r="E22" s="1242">
        <f t="shared" si="0"/>
        <v>0.39417279967738683</v>
      </c>
      <c r="F22" s="1243">
        <f t="shared" si="1"/>
        <v>0.60582720032261317</v>
      </c>
      <c r="G22" s="263"/>
      <c r="H22" s="263"/>
      <c r="I22" s="263"/>
      <c r="J22" s="263"/>
      <c r="K22" s="263"/>
      <c r="L22" s="263"/>
      <c r="M22" s="263"/>
      <c r="N22" s="263"/>
    </row>
    <row r="23" spans="1:15" ht="21" customHeight="1">
      <c r="A23" s="1233">
        <v>2023</v>
      </c>
      <c r="B23" s="1240">
        <v>16560</v>
      </c>
      <c r="C23" s="1240">
        <v>30237</v>
      </c>
      <c r="D23" s="1241">
        <f>B23+C23</f>
        <v>46797</v>
      </c>
      <c r="E23" s="1242">
        <f>B23/D23</f>
        <v>0.35386883774600936</v>
      </c>
      <c r="F23" s="1243">
        <f>C23/D23</f>
        <v>0.64613116225399059</v>
      </c>
      <c r="G23" s="263"/>
      <c r="H23" s="263"/>
      <c r="I23" s="263"/>
      <c r="J23" s="263"/>
      <c r="K23" s="263"/>
      <c r="L23" s="263"/>
      <c r="M23" s="263"/>
      <c r="N23" s="263"/>
    </row>
    <row r="24" spans="1:15" ht="21" customHeight="1">
      <c r="A24" s="1233">
        <v>2024</v>
      </c>
      <c r="B24" s="1240">
        <v>18755</v>
      </c>
      <c r="C24" s="1240">
        <v>31477</v>
      </c>
      <c r="D24" s="1241">
        <v>50232</v>
      </c>
      <c r="E24" s="1242">
        <f>B24/D24</f>
        <v>0.373367574454531</v>
      </c>
      <c r="F24" s="1243">
        <f>C24/D24</f>
        <v>0.62663242554546905</v>
      </c>
      <c r="G24" s="263"/>
      <c r="H24" s="263"/>
      <c r="I24" s="263"/>
      <c r="J24" s="263"/>
      <c r="K24" s="263"/>
      <c r="L24" s="263"/>
      <c r="M24" s="263"/>
      <c r="N24" s="263"/>
    </row>
    <row r="25" spans="1:15" ht="21" customHeight="1">
      <c r="A25" s="855" t="str">
        <f>+'Resumen '!O6</f>
        <v>Oct. 2025</v>
      </c>
      <c r="B25" s="1240">
        <v>17111</v>
      </c>
      <c r="C25" s="1240">
        <v>26479</v>
      </c>
      <c r="D25" s="1241">
        <f>B25+C25</f>
        <v>43590</v>
      </c>
      <c r="E25" s="1242">
        <f t="shared" si="0"/>
        <v>0.39254416150493232</v>
      </c>
      <c r="F25" s="1243">
        <f t="shared" si="1"/>
        <v>0.60745583849506768</v>
      </c>
      <c r="G25" s="263"/>
      <c r="H25" s="263"/>
      <c r="I25" s="263"/>
      <c r="J25" s="263"/>
      <c r="K25" s="263"/>
      <c r="L25" s="263"/>
      <c r="M25" s="263"/>
      <c r="N25" s="263"/>
    </row>
    <row r="26" spans="1:15" ht="21" customHeight="1">
      <c r="A26" s="356" t="s">
        <v>11</v>
      </c>
      <c r="B26" s="711">
        <f>SUM(B7:B25)</f>
        <v>212323</v>
      </c>
      <c r="C26" s="711">
        <f>SUM(C7:C25)</f>
        <v>435417</v>
      </c>
      <c r="D26" s="711">
        <f>SUM(D7:D25)</f>
        <v>647740</v>
      </c>
      <c r="E26" s="1244">
        <f>B26/D26</f>
        <v>0.32779047148547258</v>
      </c>
      <c r="F26" s="1245">
        <f>C26/D26</f>
        <v>0.67220952851452742</v>
      </c>
    </row>
  </sheetData>
  <mergeCells count="3">
    <mergeCell ref="A2:O2"/>
    <mergeCell ref="A1:O1"/>
    <mergeCell ref="A4:O4"/>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1:K55"/>
  <sheetViews>
    <sheetView showGridLines="0" view="pageBreakPreview" zoomScale="70" zoomScaleNormal="85" zoomScaleSheetLayoutView="70" workbookViewId="0">
      <pane xSplit="1" ySplit="4" topLeftCell="B5" activePane="bottomRight" state="frozen"/>
      <selection activeCell="E55" sqref="E55"/>
      <selection pane="topRight" activeCell="E55" sqref="E55"/>
      <selection pane="bottomLeft" activeCell="E55" sqref="E55"/>
      <selection pane="bottomRight" activeCell="P23" sqref="P23"/>
    </sheetView>
  </sheetViews>
  <sheetFormatPr baseColWidth="10" defaultColWidth="11.42578125" defaultRowHeight="14.25"/>
  <cols>
    <col min="1" max="1" width="47.5703125" style="188" customWidth="1"/>
    <col min="2" max="7" width="22" style="812" customWidth="1"/>
    <col min="8" max="8" width="18.7109375" style="200" customWidth="1"/>
    <col min="9" max="9" width="19.140625" style="813" customWidth="1"/>
    <col min="10" max="10" width="17.42578125" style="188" customWidth="1"/>
    <col min="11" max="11" width="12.28515625" style="188" customWidth="1"/>
    <col min="12" max="16384" width="11.42578125" style="188"/>
  </cols>
  <sheetData>
    <row r="1" spans="1:11" s="324" customFormat="1" ht="68.25" customHeight="1">
      <c r="A1" s="1676" t="s">
        <v>694</v>
      </c>
      <c r="B1" s="1676"/>
      <c r="C1" s="1676"/>
      <c r="D1" s="1676"/>
      <c r="E1" s="1676"/>
      <c r="F1" s="1676"/>
      <c r="G1" s="1676"/>
      <c r="H1" s="1676"/>
      <c r="I1" s="1676"/>
      <c r="J1" s="1676"/>
    </row>
    <row r="2" spans="1:11" s="324" customFormat="1" ht="19.5" customHeight="1">
      <c r="A2" s="1617" t="str">
        <f>+'Resumen '!$O$2</f>
        <v>Período:  Diciembre 2007 - Octubre  2025</v>
      </c>
      <c r="B2" s="1617"/>
      <c r="C2" s="1617"/>
      <c r="D2" s="1617"/>
      <c r="E2" s="1617"/>
      <c r="F2" s="1617"/>
      <c r="G2" s="1617"/>
      <c r="H2" s="1617"/>
      <c r="I2" s="1617"/>
      <c r="J2" s="1617"/>
    </row>
    <row r="3" spans="1:11" ht="18">
      <c r="A3" s="1226"/>
      <c r="B3" s="984"/>
      <c r="C3" s="984"/>
      <c r="D3" s="984"/>
      <c r="E3" s="984"/>
      <c r="F3" s="984"/>
    </row>
    <row r="4" spans="1:11" s="228" customFormat="1" ht="33" customHeight="1">
      <c r="A4" s="368" t="s">
        <v>695</v>
      </c>
      <c r="B4" s="985" t="s">
        <v>696</v>
      </c>
      <c r="C4" s="985" t="s">
        <v>697</v>
      </c>
      <c r="D4" s="985" t="s">
        <v>698</v>
      </c>
      <c r="E4" s="985" t="s">
        <v>489</v>
      </c>
      <c r="F4" s="985" t="s">
        <v>358</v>
      </c>
      <c r="G4" s="986" t="s">
        <v>1093</v>
      </c>
      <c r="H4" s="987" t="s">
        <v>201</v>
      </c>
      <c r="I4" s="988" t="s">
        <v>699</v>
      </c>
    </row>
    <row r="5" spans="1:11" s="826" customFormat="1" ht="18">
      <c r="A5" s="989" t="s">
        <v>700</v>
      </c>
      <c r="B5" s="990">
        <v>33437</v>
      </c>
      <c r="C5" s="990">
        <v>58266</v>
      </c>
      <c r="D5" s="990">
        <v>40158</v>
      </c>
      <c r="E5" s="991">
        <v>33234</v>
      </c>
      <c r="F5" s="991">
        <v>17253</v>
      </c>
      <c r="G5" s="992">
        <v>15182</v>
      </c>
      <c r="H5" s="993">
        <f>SUM(B5:G5)</f>
        <v>197530</v>
      </c>
      <c r="I5" s="994">
        <f>+Tabla4858[[#This Row],[Total ]]/$H$37</f>
        <v>0.30486176811491311</v>
      </c>
    </row>
    <row r="6" spans="1:11" s="826" customFormat="1" ht="18">
      <c r="A6" s="989" t="s">
        <v>701</v>
      </c>
      <c r="B6" s="991">
        <v>20203</v>
      </c>
      <c r="C6" s="991">
        <v>46453</v>
      </c>
      <c r="D6" s="991">
        <v>23834</v>
      </c>
      <c r="E6" s="991">
        <v>15417</v>
      </c>
      <c r="F6" s="991">
        <v>8071</v>
      </c>
      <c r="G6" s="992">
        <v>7151</v>
      </c>
      <c r="H6" s="993">
        <f t="shared" ref="H6:H36" si="0">SUM(B6:G6)</f>
        <v>121129</v>
      </c>
      <c r="I6" s="994">
        <f>+Tabla4858[[#This Row],[Total ]]/$H$37</f>
        <v>0.1869467985115745</v>
      </c>
    </row>
    <row r="7" spans="1:11" s="826" customFormat="1" ht="18">
      <c r="A7" s="989" t="s">
        <v>702</v>
      </c>
      <c r="B7" s="991">
        <v>5117</v>
      </c>
      <c r="C7" s="991">
        <v>14923</v>
      </c>
      <c r="D7" s="991">
        <v>15728</v>
      </c>
      <c r="E7" s="991">
        <v>10206</v>
      </c>
      <c r="F7" s="991">
        <v>5552</v>
      </c>
      <c r="G7" s="992">
        <v>4804</v>
      </c>
      <c r="H7" s="993">
        <f t="shared" si="0"/>
        <v>56330</v>
      </c>
      <c r="I7" s="994">
        <f>+Tabla4858[[#This Row],[Total ]]/$H$37</f>
        <v>8.6938001305690557E-2</v>
      </c>
      <c r="K7" s="679"/>
    </row>
    <row r="8" spans="1:11" s="826" customFormat="1" ht="18">
      <c r="A8" s="989" t="s">
        <v>703</v>
      </c>
      <c r="B8" s="991">
        <v>11026</v>
      </c>
      <c r="C8" s="991">
        <v>22123</v>
      </c>
      <c r="D8" s="991">
        <v>9483</v>
      </c>
      <c r="E8" s="991">
        <v>9421</v>
      </c>
      <c r="F8" s="991">
        <v>5270</v>
      </c>
      <c r="G8" s="992">
        <v>4367</v>
      </c>
      <c r="H8" s="993">
        <f t="shared" si="0"/>
        <v>61690</v>
      </c>
      <c r="I8" s="994">
        <f>+Tabla4858[[#This Row],[Total ]]/$H$37</f>
        <v>9.5210461575502406E-2</v>
      </c>
    </row>
    <row r="9" spans="1:11" s="826" customFormat="1" ht="18">
      <c r="A9" s="989" t="s">
        <v>704</v>
      </c>
      <c r="B9" s="991">
        <v>6715</v>
      </c>
      <c r="C9" s="991">
        <v>13036</v>
      </c>
      <c r="D9" s="991">
        <v>6741</v>
      </c>
      <c r="E9" s="991">
        <v>4258</v>
      </c>
      <c r="F9" s="991">
        <v>2399</v>
      </c>
      <c r="G9" s="992">
        <v>1832</v>
      </c>
      <c r="H9" s="993">
        <f t="shared" si="0"/>
        <v>34981</v>
      </c>
      <c r="I9" s="994">
        <f>+Tabla4858[[#This Row],[Total ]]/$H$37</f>
        <v>5.3988606846695569E-2</v>
      </c>
    </row>
    <row r="10" spans="1:11" s="826" customFormat="1" ht="18">
      <c r="A10" s="989" t="s">
        <v>705</v>
      </c>
      <c r="B10" s="991">
        <v>2974</v>
      </c>
      <c r="C10" s="991">
        <v>7320</v>
      </c>
      <c r="D10" s="991">
        <v>3922</v>
      </c>
      <c r="E10" s="991">
        <v>2207</v>
      </c>
      <c r="F10" s="991">
        <v>1386</v>
      </c>
      <c r="G10" s="992">
        <v>1406</v>
      </c>
      <c r="H10" s="993">
        <f t="shared" si="0"/>
        <v>19215</v>
      </c>
      <c r="I10" s="994">
        <f>+Tabla4858[[#This Row],[Total ]]/$H$37</f>
        <v>2.965584404560348E-2</v>
      </c>
    </row>
    <row r="11" spans="1:11" s="826" customFormat="1" ht="18">
      <c r="A11" s="989" t="s">
        <v>706</v>
      </c>
      <c r="B11" s="991">
        <v>4447</v>
      </c>
      <c r="C11" s="991">
        <v>7517</v>
      </c>
      <c r="D11" s="991">
        <v>4107</v>
      </c>
      <c r="E11" s="991">
        <v>2973</v>
      </c>
      <c r="F11" s="991">
        <v>1370</v>
      </c>
      <c r="G11" s="992">
        <v>1102</v>
      </c>
      <c r="H11" s="993">
        <f t="shared" si="0"/>
        <v>21516</v>
      </c>
      <c r="I11" s="994">
        <f>+Tabla4858[[#This Row],[Total ]]/$H$37</f>
        <v>3.3207137157699948E-2</v>
      </c>
    </row>
    <row r="12" spans="1:11" s="826" customFormat="1" ht="18">
      <c r="A12" s="989" t="s">
        <v>707</v>
      </c>
      <c r="B12" s="991">
        <v>2980</v>
      </c>
      <c r="C12" s="991">
        <v>6390</v>
      </c>
      <c r="D12" s="991">
        <v>3935</v>
      </c>
      <c r="E12" s="991">
        <v>2168</v>
      </c>
      <c r="F12" s="991">
        <v>1011</v>
      </c>
      <c r="G12" s="992">
        <v>865</v>
      </c>
      <c r="H12" s="993">
        <f t="shared" si="0"/>
        <v>17349</v>
      </c>
      <c r="I12" s="994">
        <f>+Tabla4858[[#This Row],[Total ]]/$H$37</f>
        <v>2.6775916645702565E-2</v>
      </c>
    </row>
    <row r="13" spans="1:11" s="826" customFormat="1" ht="18">
      <c r="A13" s="989" t="s">
        <v>708</v>
      </c>
      <c r="B13" s="991">
        <v>2108</v>
      </c>
      <c r="C13" s="991">
        <v>5415</v>
      </c>
      <c r="D13" s="991">
        <v>3384</v>
      </c>
      <c r="E13" s="991">
        <v>1897</v>
      </c>
      <c r="F13" s="991">
        <v>1005</v>
      </c>
      <c r="G13" s="992">
        <v>1010</v>
      </c>
      <c r="H13" s="993">
        <f t="shared" si="0"/>
        <v>14819</v>
      </c>
      <c r="I13" s="994">
        <f>+Tabla4858[[#This Row],[Total ]]/$H$37</f>
        <v>2.2871191928795106E-2</v>
      </c>
    </row>
    <row r="14" spans="1:11" s="826" customFormat="1" ht="18">
      <c r="A14" s="989" t="s">
        <v>709</v>
      </c>
      <c r="B14" s="991">
        <v>1283</v>
      </c>
      <c r="C14" s="991">
        <v>3599</v>
      </c>
      <c r="D14" s="991">
        <v>2768</v>
      </c>
      <c r="E14" s="991">
        <v>1550</v>
      </c>
      <c r="F14" s="991">
        <v>885</v>
      </c>
      <c r="G14" s="992">
        <v>704</v>
      </c>
      <c r="H14" s="993">
        <f t="shared" si="0"/>
        <v>10789</v>
      </c>
      <c r="I14" s="994">
        <f>+Tabla4858[[#This Row],[Total ]]/$H$37</f>
        <v>1.6651413031902991E-2</v>
      </c>
    </row>
    <row r="15" spans="1:11" s="826" customFormat="1" ht="18">
      <c r="A15" s="989" t="s">
        <v>710</v>
      </c>
      <c r="B15" s="991">
        <v>1094</v>
      </c>
      <c r="C15" s="991">
        <v>4715</v>
      </c>
      <c r="D15" s="991">
        <v>2899</v>
      </c>
      <c r="E15" s="991">
        <v>2106</v>
      </c>
      <c r="F15" s="991">
        <v>774</v>
      </c>
      <c r="G15" s="992">
        <v>741</v>
      </c>
      <c r="H15" s="993">
        <f t="shared" si="0"/>
        <v>12329</v>
      </c>
      <c r="I15" s="994">
        <f>+Tabla4858[[#This Row],[Total ]]/$H$37</f>
        <v>1.9028201990020574E-2</v>
      </c>
    </row>
    <row r="16" spans="1:11" s="826" customFormat="1" ht="18">
      <c r="A16" s="989" t="s">
        <v>711</v>
      </c>
      <c r="B16" s="991">
        <v>958</v>
      </c>
      <c r="C16" s="991">
        <v>4489</v>
      </c>
      <c r="D16" s="991">
        <v>2957</v>
      </c>
      <c r="E16" s="991">
        <v>1458</v>
      </c>
      <c r="F16" s="991">
        <v>717</v>
      </c>
      <c r="G16" s="992">
        <v>623</v>
      </c>
      <c r="H16" s="993">
        <f t="shared" si="0"/>
        <v>11202</v>
      </c>
      <c r="I16" s="994">
        <f>+Tabla4858[[#This Row],[Total ]]/$H$37</f>
        <v>1.7288824616125433E-2</v>
      </c>
    </row>
    <row r="17" spans="1:9" s="826" customFormat="1" ht="18">
      <c r="A17" s="989" t="s">
        <v>712</v>
      </c>
      <c r="B17" s="991">
        <v>1301</v>
      </c>
      <c r="C17" s="991">
        <v>2649</v>
      </c>
      <c r="D17" s="991">
        <v>1828</v>
      </c>
      <c r="E17" s="991">
        <v>1134</v>
      </c>
      <c r="F17" s="991">
        <v>566</v>
      </c>
      <c r="G17" s="992">
        <v>479</v>
      </c>
      <c r="H17" s="993">
        <f t="shared" si="0"/>
        <v>7957</v>
      </c>
      <c r="I17" s="994">
        <f>+Tabla4858[[#This Row],[Total ]]/$H$37</f>
        <v>1.2280590740091954E-2</v>
      </c>
    </row>
    <row r="18" spans="1:9" s="826" customFormat="1" ht="18">
      <c r="A18" s="989" t="s">
        <v>713</v>
      </c>
      <c r="B18" s="991">
        <v>863</v>
      </c>
      <c r="C18" s="991">
        <v>2160</v>
      </c>
      <c r="D18" s="991">
        <v>2251</v>
      </c>
      <c r="E18" s="991">
        <v>635</v>
      </c>
      <c r="F18" s="991">
        <v>397</v>
      </c>
      <c r="G18" s="992">
        <v>330</v>
      </c>
      <c r="H18" s="993">
        <f t="shared" si="0"/>
        <v>6636</v>
      </c>
      <c r="I18" s="994">
        <f>+Tabla4858[[#This Row],[Total ]]/$H$37</f>
        <v>1.0241799692252132E-2</v>
      </c>
    </row>
    <row r="19" spans="1:9" s="826" customFormat="1" ht="18">
      <c r="A19" s="989" t="s">
        <v>714</v>
      </c>
      <c r="B19" s="991">
        <v>739</v>
      </c>
      <c r="C19" s="991">
        <v>1782</v>
      </c>
      <c r="D19" s="991">
        <v>1426</v>
      </c>
      <c r="E19" s="991">
        <v>1101</v>
      </c>
      <c r="F19" s="991">
        <v>437</v>
      </c>
      <c r="G19" s="992">
        <v>331</v>
      </c>
      <c r="H19" s="993">
        <f t="shared" si="0"/>
        <v>5816</v>
      </c>
      <c r="I19" s="994">
        <f>+Tabla4858[[#This Row],[Total ]]/$H$37</f>
        <v>8.976236740527185E-3</v>
      </c>
    </row>
    <row r="20" spans="1:9" s="826" customFormat="1" ht="18">
      <c r="A20" s="989" t="s">
        <v>715</v>
      </c>
      <c r="B20" s="991">
        <v>615</v>
      </c>
      <c r="C20" s="991">
        <v>2767</v>
      </c>
      <c r="D20" s="991">
        <v>1274</v>
      </c>
      <c r="E20" s="991">
        <v>648</v>
      </c>
      <c r="F20" s="991">
        <v>371</v>
      </c>
      <c r="G20" s="992">
        <v>295</v>
      </c>
      <c r="H20" s="993">
        <f t="shared" si="0"/>
        <v>5970</v>
      </c>
      <c r="I20" s="994">
        <f>+Tabla4858[[#This Row],[Total ]]/$H$37</f>
        <v>9.2139156363389429E-3</v>
      </c>
    </row>
    <row r="21" spans="1:9" s="826" customFormat="1" ht="18">
      <c r="A21" s="989" t="s">
        <v>716</v>
      </c>
      <c r="B21" s="991">
        <v>680</v>
      </c>
      <c r="C21" s="991">
        <v>1698</v>
      </c>
      <c r="D21" s="991">
        <v>745</v>
      </c>
      <c r="E21" s="991">
        <v>820</v>
      </c>
      <c r="F21" s="991">
        <v>334</v>
      </c>
      <c r="G21" s="992">
        <v>301</v>
      </c>
      <c r="H21" s="993">
        <f t="shared" si="0"/>
        <v>4578</v>
      </c>
      <c r="I21" s="994">
        <f>+Tabla4858[[#This Row],[Total ]]/$H$37</f>
        <v>7.0655453573131794E-3</v>
      </c>
    </row>
    <row r="22" spans="1:9" s="826" customFormat="1" ht="18">
      <c r="A22" s="989" t="s">
        <v>717</v>
      </c>
      <c r="B22" s="991">
        <v>326</v>
      </c>
      <c r="C22" s="991">
        <v>1234</v>
      </c>
      <c r="D22" s="991">
        <v>781</v>
      </c>
      <c r="E22" s="991">
        <v>552</v>
      </c>
      <c r="F22" s="991">
        <v>273</v>
      </c>
      <c r="G22" s="992">
        <v>258</v>
      </c>
      <c r="H22" s="993">
        <f t="shared" si="0"/>
        <v>3424</v>
      </c>
      <c r="I22" s="994">
        <f>+Tabla4858[[#This Row],[Total ]]/$H$37</f>
        <v>5.2844970081783148E-3</v>
      </c>
    </row>
    <row r="23" spans="1:9" ht="18">
      <c r="A23" s="989" t="s">
        <v>718</v>
      </c>
      <c r="B23" s="991">
        <v>199</v>
      </c>
      <c r="C23" s="991">
        <v>1333</v>
      </c>
      <c r="D23" s="991">
        <v>915</v>
      </c>
      <c r="E23" s="991">
        <v>345</v>
      </c>
      <c r="F23" s="991">
        <v>286</v>
      </c>
      <c r="G23" s="992">
        <v>247</v>
      </c>
      <c r="H23" s="993">
        <f t="shared" si="0"/>
        <v>3325</v>
      </c>
      <c r="I23" s="994">
        <f>+Tabla4858[[#This Row],[Total ]]/$H$37</f>
        <v>5.131703432299327E-3</v>
      </c>
    </row>
    <row r="24" spans="1:9" ht="18">
      <c r="A24" s="989" t="s">
        <v>719</v>
      </c>
      <c r="B24" s="991">
        <v>359</v>
      </c>
      <c r="C24" s="991">
        <v>1895</v>
      </c>
      <c r="D24" s="991">
        <v>882</v>
      </c>
      <c r="E24" s="991">
        <v>569</v>
      </c>
      <c r="F24" s="991">
        <v>253</v>
      </c>
      <c r="G24" s="992">
        <v>134</v>
      </c>
      <c r="H24" s="993">
        <f t="shared" si="0"/>
        <v>4092</v>
      </c>
      <c r="I24" s="994">
        <f>+Tabla4858[[#This Row],[Total ]]/$H$37</f>
        <v>6.3154678029981497E-3</v>
      </c>
    </row>
    <row r="25" spans="1:9" ht="18">
      <c r="A25" s="989" t="s">
        <v>720</v>
      </c>
      <c r="B25" s="991">
        <v>274</v>
      </c>
      <c r="C25" s="991">
        <v>1269</v>
      </c>
      <c r="D25" s="991">
        <v>804</v>
      </c>
      <c r="E25" s="991">
        <v>420</v>
      </c>
      <c r="F25" s="991">
        <v>226</v>
      </c>
      <c r="G25" s="992">
        <v>182</v>
      </c>
      <c r="H25" s="993">
        <f t="shared" si="0"/>
        <v>3175</v>
      </c>
      <c r="I25" s="994">
        <f>+Tabla4858[[#This Row],[Total ]]/$H$37</f>
        <v>4.9001980143008614E-3</v>
      </c>
    </row>
    <row r="26" spans="1:9" ht="18">
      <c r="A26" s="989" t="s">
        <v>721</v>
      </c>
      <c r="B26" s="991">
        <v>503</v>
      </c>
      <c r="C26" s="991">
        <v>1145</v>
      </c>
      <c r="D26" s="991">
        <v>989</v>
      </c>
      <c r="E26" s="991">
        <v>562</v>
      </c>
      <c r="F26" s="991">
        <v>235</v>
      </c>
      <c r="G26" s="992">
        <v>184</v>
      </c>
      <c r="H26" s="993">
        <f t="shared" si="0"/>
        <v>3618</v>
      </c>
      <c r="I26" s="994">
        <f>+Tabla4858[[#This Row],[Total ]]/$H$37</f>
        <v>5.5839106821229971E-3</v>
      </c>
    </row>
    <row r="27" spans="1:9" ht="18">
      <c r="A27" s="989" t="s">
        <v>722</v>
      </c>
      <c r="B27" s="991">
        <v>447</v>
      </c>
      <c r="C27" s="991">
        <v>906</v>
      </c>
      <c r="D27" s="991">
        <v>679</v>
      </c>
      <c r="E27" s="991">
        <v>539</v>
      </c>
      <c r="F27" s="991">
        <v>223</v>
      </c>
      <c r="G27" s="992">
        <v>229</v>
      </c>
      <c r="H27" s="993">
        <f t="shared" si="0"/>
        <v>3023</v>
      </c>
      <c r="I27" s="994">
        <f>+Tabla4858[[#This Row],[Total ]]/$H$37</f>
        <v>4.6656058573957496E-3</v>
      </c>
    </row>
    <row r="28" spans="1:9" ht="18">
      <c r="A28" s="989" t="s">
        <v>723</v>
      </c>
      <c r="B28" s="991">
        <v>286</v>
      </c>
      <c r="C28" s="991">
        <v>1136</v>
      </c>
      <c r="D28" s="991">
        <v>651</v>
      </c>
      <c r="E28" s="991">
        <v>514</v>
      </c>
      <c r="F28" s="991">
        <v>211</v>
      </c>
      <c r="G28" s="992">
        <v>200</v>
      </c>
      <c r="H28" s="993">
        <f t="shared" si="0"/>
        <v>2998</v>
      </c>
      <c r="I28" s="994">
        <f>+Tabla4858[[#This Row],[Total ]]/$H$37</f>
        <v>4.627021621062672E-3</v>
      </c>
    </row>
    <row r="29" spans="1:9" ht="18">
      <c r="A29" s="989" t="s">
        <v>724</v>
      </c>
      <c r="B29" s="991">
        <v>576</v>
      </c>
      <c r="C29" s="991">
        <v>1581</v>
      </c>
      <c r="D29" s="991">
        <v>1100</v>
      </c>
      <c r="E29" s="991">
        <v>495</v>
      </c>
      <c r="F29" s="991">
        <v>184</v>
      </c>
      <c r="G29" s="992">
        <v>135</v>
      </c>
      <c r="H29" s="993">
        <f t="shared" si="0"/>
        <v>4071</v>
      </c>
      <c r="I29" s="994">
        <f>+Tabla4858[[#This Row],[Total ]]/$H$37</f>
        <v>6.2830570444783644E-3</v>
      </c>
    </row>
    <row r="30" spans="1:9" ht="18">
      <c r="A30" s="989" t="s">
        <v>725</v>
      </c>
      <c r="B30" s="991">
        <v>514</v>
      </c>
      <c r="C30" s="991">
        <v>1447</v>
      </c>
      <c r="D30" s="991">
        <v>538</v>
      </c>
      <c r="E30" s="991">
        <v>438</v>
      </c>
      <c r="F30" s="991">
        <v>194</v>
      </c>
      <c r="G30" s="992">
        <v>189</v>
      </c>
      <c r="H30" s="993">
        <f t="shared" si="0"/>
        <v>3320</v>
      </c>
      <c r="I30" s="994">
        <f>+Tabla4858[[#This Row],[Total ]]/$H$37</f>
        <v>5.123986585032712E-3</v>
      </c>
    </row>
    <row r="31" spans="1:9" ht="18">
      <c r="A31" s="989" t="s">
        <v>726</v>
      </c>
      <c r="B31" s="991">
        <v>97</v>
      </c>
      <c r="C31" s="991">
        <v>506</v>
      </c>
      <c r="D31" s="991">
        <v>327</v>
      </c>
      <c r="E31" s="991">
        <v>180</v>
      </c>
      <c r="F31" s="991">
        <v>74</v>
      </c>
      <c r="G31" s="992">
        <v>69</v>
      </c>
      <c r="H31" s="993">
        <f t="shared" si="0"/>
        <v>1253</v>
      </c>
      <c r="I31" s="994">
        <f>+Tabla4858[[#This Row],[Total ]]/$H$37</f>
        <v>1.9338419250138517E-3</v>
      </c>
    </row>
    <row r="32" spans="1:9" ht="18">
      <c r="A32" s="989" t="s">
        <v>727</v>
      </c>
      <c r="B32" s="991">
        <v>164</v>
      </c>
      <c r="C32" s="991">
        <v>840</v>
      </c>
      <c r="D32" s="991">
        <v>700</v>
      </c>
      <c r="E32" s="991">
        <v>139</v>
      </c>
      <c r="F32" s="991">
        <v>66</v>
      </c>
      <c r="G32" s="992">
        <v>65</v>
      </c>
      <c r="H32" s="993">
        <f t="shared" si="0"/>
        <v>1974</v>
      </c>
      <c r="I32" s="994">
        <f>+Tabla4858[[#This Row],[Total ]]/$H$37</f>
        <v>3.0466113008598113E-3</v>
      </c>
    </row>
    <row r="33" spans="1:10" ht="18">
      <c r="A33" s="989" t="s">
        <v>728</v>
      </c>
      <c r="B33" s="991">
        <v>9</v>
      </c>
      <c r="C33" s="991">
        <v>78</v>
      </c>
      <c r="D33" s="991">
        <v>251</v>
      </c>
      <c r="E33" s="991">
        <v>126</v>
      </c>
      <c r="F33" s="991">
        <v>64</v>
      </c>
      <c r="G33" s="992">
        <v>42</v>
      </c>
      <c r="H33" s="993">
        <f t="shared" si="0"/>
        <v>570</v>
      </c>
      <c r="I33" s="994">
        <f>+Tabla4858[[#This Row],[Total ]]/$H$37</f>
        <v>8.7972058839417037E-4</v>
      </c>
    </row>
    <row r="34" spans="1:10" ht="18">
      <c r="A34" s="989" t="s">
        <v>729</v>
      </c>
      <c r="B34" s="991">
        <v>394</v>
      </c>
      <c r="C34" s="991">
        <v>502</v>
      </c>
      <c r="D34" s="991">
        <v>384</v>
      </c>
      <c r="E34" s="991">
        <v>130</v>
      </c>
      <c r="F34" s="991">
        <v>59</v>
      </c>
      <c r="G34" s="992">
        <v>37</v>
      </c>
      <c r="H34" s="993">
        <f t="shared" si="0"/>
        <v>1506</v>
      </c>
      <c r="I34" s="994">
        <f>+Tabla4858[[#This Row],[Total ]]/$H$37</f>
        <v>2.3243143967045976E-3</v>
      </c>
    </row>
    <row r="35" spans="1:10" ht="18">
      <c r="A35" s="995" t="s">
        <v>730</v>
      </c>
      <c r="B35" s="996">
        <v>134</v>
      </c>
      <c r="C35" s="996">
        <v>486</v>
      </c>
      <c r="D35" s="996">
        <v>168</v>
      </c>
      <c r="E35" s="996">
        <v>100</v>
      </c>
      <c r="F35" s="996">
        <v>47</v>
      </c>
      <c r="G35" s="992">
        <v>38</v>
      </c>
      <c r="H35" s="997">
        <f t="shared" si="0"/>
        <v>973</v>
      </c>
      <c r="I35" s="994">
        <f>+Tabla4858[[#This Row],[Total ]]/$H$37</f>
        <v>1.501698478083382E-3</v>
      </c>
      <c r="J35" s="826"/>
    </row>
    <row r="36" spans="1:10" ht="18">
      <c r="A36" s="995" t="s">
        <v>731</v>
      </c>
      <c r="B36" s="996">
        <v>123</v>
      </c>
      <c r="C36" s="996">
        <v>371</v>
      </c>
      <c r="D36" s="996">
        <v>134</v>
      </c>
      <c r="E36" s="996">
        <v>50</v>
      </c>
      <c r="F36" s="996">
        <v>39</v>
      </c>
      <c r="G36" s="992">
        <v>58</v>
      </c>
      <c r="H36" s="997">
        <f t="shared" si="0"/>
        <v>775</v>
      </c>
      <c r="I36" s="994">
        <f>+Tabla4858[[#This Row],[Total ]]/$H$37</f>
        <v>1.1961113263254072E-3</v>
      </c>
    </row>
    <row r="37" spans="1:10" ht="18">
      <c r="A37" s="998" t="s">
        <v>57</v>
      </c>
      <c r="B37" s="999">
        <f t="shared" ref="B37:I37" si="1">SUM(B5:B36)</f>
        <v>100945</v>
      </c>
      <c r="C37" s="999">
        <f t="shared" si="1"/>
        <v>220031</v>
      </c>
      <c r="D37" s="999">
        <f t="shared" si="1"/>
        <v>136743</v>
      </c>
      <c r="E37" s="999">
        <f t="shared" si="1"/>
        <v>96392</v>
      </c>
      <c r="F37" s="999">
        <f t="shared" si="1"/>
        <v>50232</v>
      </c>
      <c r="G37" s="999">
        <f>SUM(G5:G36)</f>
        <v>43590</v>
      </c>
      <c r="H37" s="999">
        <f t="shared" si="1"/>
        <v>647933</v>
      </c>
      <c r="I37" s="1000">
        <f t="shared" si="1"/>
        <v>0.99999999999999978</v>
      </c>
    </row>
    <row r="39" spans="1:10" s="826" customFormat="1">
      <c r="A39" s="188"/>
      <c r="B39" s="812"/>
      <c r="C39" s="812"/>
      <c r="D39" s="812"/>
      <c r="E39" s="812"/>
      <c r="F39" s="812"/>
      <c r="G39" s="812"/>
      <c r="H39" s="200"/>
      <c r="I39" s="813"/>
      <c r="J39" s="188"/>
    </row>
    <row r="40" spans="1:10">
      <c r="J40" s="826"/>
    </row>
    <row r="42" spans="1:10">
      <c r="J42" s="826"/>
    </row>
    <row r="43" spans="1:10">
      <c r="A43" s="826"/>
      <c r="B43" s="1001"/>
      <c r="C43" s="1001"/>
      <c r="D43" s="1001"/>
      <c r="E43" s="1001"/>
      <c r="F43" s="1001"/>
      <c r="G43" s="1001"/>
      <c r="H43" s="1002"/>
      <c r="I43" s="1003"/>
    </row>
    <row r="44" spans="1:10">
      <c r="J44" s="826"/>
    </row>
    <row r="45" spans="1:10">
      <c r="A45" s="826"/>
      <c r="B45" s="1001"/>
      <c r="C45" s="1001"/>
      <c r="D45" s="1001"/>
      <c r="E45" s="1001"/>
      <c r="F45" s="1001"/>
      <c r="G45" s="1001"/>
      <c r="H45" s="1002"/>
      <c r="I45" s="1003"/>
      <c r="J45" s="228"/>
    </row>
    <row r="46" spans="1:10">
      <c r="J46" s="679"/>
    </row>
    <row r="47" spans="1:10">
      <c r="A47" s="826"/>
      <c r="B47" s="1001"/>
      <c r="C47" s="1001"/>
      <c r="D47" s="1001"/>
      <c r="E47" s="1001"/>
      <c r="F47" s="1001"/>
      <c r="G47" s="1001"/>
      <c r="H47" s="1002"/>
      <c r="I47" s="1003"/>
    </row>
    <row r="48" spans="1:10">
      <c r="A48" s="228"/>
      <c r="B48" s="1004"/>
      <c r="C48" s="1004"/>
      <c r="D48" s="1004"/>
      <c r="E48" s="1004"/>
      <c r="F48" s="1004"/>
      <c r="G48" s="1004"/>
      <c r="H48" s="242"/>
      <c r="I48" s="1005"/>
      <c r="J48" s="228"/>
    </row>
    <row r="49" spans="1:11" s="826" customFormat="1">
      <c r="A49" s="679"/>
      <c r="B49" s="1006"/>
      <c r="C49" s="1006"/>
      <c r="D49" s="1006"/>
      <c r="E49" s="1006"/>
      <c r="F49" s="1006"/>
      <c r="G49" s="1006"/>
      <c r="H49" s="1007"/>
      <c r="I49" s="1008"/>
      <c r="J49" s="188"/>
      <c r="K49" s="679"/>
    </row>
    <row r="51" spans="1:11" s="826" customFormat="1">
      <c r="A51" s="188"/>
      <c r="B51" s="812"/>
      <c r="C51" s="812"/>
      <c r="D51" s="812"/>
      <c r="E51" s="812"/>
      <c r="F51" s="812"/>
      <c r="G51" s="812"/>
      <c r="H51" s="200"/>
      <c r="I51" s="813"/>
      <c r="J51" s="188"/>
    </row>
    <row r="53" spans="1:11" s="826" customFormat="1">
      <c r="A53" s="188"/>
      <c r="B53" s="812"/>
      <c r="C53" s="812"/>
      <c r="D53" s="812"/>
      <c r="E53" s="812"/>
      <c r="F53" s="812"/>
      <c r="G53" s="812"/>
      <c r="H53" s="200"/>
      <c r="I53" s="813"/>
      <c r="J53" s="188"/>
    </row>
    <row r="54" spans="1:11" s="228" customFormat="1">
      <c r="A54" s="188"/>
      <c r="B54" s="812"/>
      <c r="C54" s="812"/>
      <c r="D54" s="812"/>
      <c r="E54" s="812"/>
      <c r="F54" s="812"/>
      <c r="G54" s="812"/>
      <c r="H54" s="200"/>
      <c r="I54" s="813"/>
      <c r="J54" s="188"/>
      <c r="K54" s="188"/>
    </row>
    <row r="55" spans="1:11" s="679" customFormat="1">
      <c r="A55" s="188"/>
      <c r="B55" s="812"/>
      <c r="C55" s="812"/>
      <c r="D55" s="812"/>
      <c r="E55" s="812"/>
      <c r="F55" s="812"/>
      <c r="G55" s="812"/>
      <c r="H55" s="200"/>
      <c r="I55" s="813"/>
      <c r="J55" s="188"/>
      <c r="K55" s="826"/>
    </row>
  </sheetData>
  <mergeCells count="2">
    <mergeCell ref="A1:J1"/>
    <mergeCell ref="A2:J2"/>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
  <sheetViews>
    <sheetView view="pageBreakPreview" zoomScale="70" zoomScaleNormal="55" zoomScaleSheetLayoutView="70" workbookViewId="0">
      <selection activeCell="W41" sqref="W41"/>
    </sheetView>
  </sheetViews>
  <sheetFormatPr baseColWidth="10" defaultRowHeight="15"/>
  <sheetData/>
  <pageMargins left="0.7" right="0.7" top="0.75" bottom="0.75" header="0.3" footer="0.3"/>
  <pageSetup scale="79"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5">
    <tabColor theme="1"/>
    <pageSetUpPr fitToPage="1"/>
  </sheetPr>
  <dimension ref="A2:T47"/>
  <sheetViews>
    <sheetView showGridLines="0" view="pageBreakPreview" zoomScale="85" zoomScaleNormal="100" zoomScaleSheetLayoutView="85" workbookViewId="0">
      <selection activeCell="O30" sqref="O30"/>
    </sheetView>
  </sheetViews>
  <sheetFormatPr baseColWidth="10" defaultColWidth="11.42578125" defaultRowHeight="15"/>
  <cols>
    <col min="3" max="3" width="18.85546875" customWidth="1"/>
    <col min="4" max="4" width="17.5703125" customWidth="1"/>
    <col min="5" max="5" width="7.7109375" customWidth="1"/>
    <col min="6" max="6" width="21.7109375" customWidth="1"/>
    <col min="7" max="8" width="20" customWidth="1"/>
    <col min="9" max="9" width="32.28515625" customWidth="1"/>
    <col min="10" max="10" width="14.7109375" customWidth="1"/>
  </cols>
  <sheetData>
    <row r="2" spans="1:20" ht="17.25" customHeight="1"/>
    <row r="3" spans="1:20" ht="30.75" customHeight="1"/>
    <row r="5" spans="1:20" ht="21" customHeight="1">
      <c r="A5" s="1633" t="s">
        <v>991</v>
      </c>
      <c r="B5" s="1633"/>
      <c r="C5" s="1633"/>
      <c r="D5" s="1633"/>
      <c r="E5" s="1633"/>
      <c r="F5" s="1633"/>
      <c r="G5" s="1633"/>
      <c r="H5" s="1633"/>
      <c r="I5" s="1633"/>
      <c r="J5" s="1633"/>
      <c r="K5" s="1633"/>
    </row>
    <row r="6" spans="1:20" ht="15.75" customHeight="1">
      <c r="A6" s="1633"/>
      <c r="B6" s="1633"/>
      <c r="C6" s="1633"/>
      <c r="D6" s="1633"/>
      <c r="E6" s="1633"/>
      <c r="F6" s="1633"/>
      <c r="G6" s="1633"/>
      <c r="H6" s="1633"/>
      <c r="I6" s="1633"/>
      <c r="J6" s="1633"/>
      <c r="K6" s="1633"/>
      <c r="M6" s="887"/>
      <c r="N6" s="887"/>
      <c r="O6" s="887"/>
      <c r="P6" s="887"/>
      <c r="Q6" s="887"/>
      <c r="R6" s="887"/>
    </row>
    <row r="7" spans="1:20" ht="15.75" customHeight="1">
      <c r="A7" s="1633"/>
      <c r="B7" s="1633"/>
      <c r="C7" s="1633"/>
      <c r="D7" s="1633"/>
      <c r="E7" s="1633"/>
      <c r="F7" s="1633"/>
      <c r="G7" s="1633"/>
      <c r="H7" s="1633"/>
      <c r="I7" s="1633"/>
      <c r="J7" s="1633"/>
      <c r="K7" s="1633"/>
      <c r="M7" s="887"/>
      <c r="N7" s="887"/>
      <c r="O7" s="887"/>
      <c r="P7" s="887"/>
      <c r="Q7" s="887"/>
      <c r="R7" s="887"/>
    </row>
    <row r="8" spans="1:20" ht="15.75" customHeight="1">
      <c r="A8" s="1633"/>
      <c r="B8" s="1633"/>
      <c r="C8" s="1633"/>
      <c r="D8" s="1633"/>
      <c r="E8" s="1633"/>
      <c r="F8" s="1633"/>
      <c r="G8" s="1633"/>
      <c r="H8" s="1633"/>
      <c r="I8" s="1633"/>
      <c r="J8" s="1633"/>
      <c r="K8" s="1633"/>
      <c r="M8" s="887"/>
      <c r="N8" s="887"/>
      <c r="O8" s="887"/>
      <c r="P8" s="887"/>
      <c r="Q8" s="887"/>
      <c r="R8" s="887"/>
    </row>
    <row r="9" spans="1:20" ht="15.75" customHeight="1">
      <c r="A9" s="1633"/>
      <c r="B9" s="1633"/>
      <c r="C9" s="1633"/>
      <c r="D9" s="1633"/>
      <c r="E9" s="1633"/>
      <c r="F9" s="1633"/>
      <c r="G9" s="1633"/>
      <c r="H9" s="1633"/>
      <c r="I9" s="1633"/>
      <c r="J9" s="1633"/>
      <c r="K9" s="1633"/>
      <c r="M9" s="887"/>
      <c r="N9" s="887"/>
      <c r="O9" s="887"/>
      <c r="P9" s="887"/>
      <c r="Q9" s="887"/>
      <c r="R9" s="887"/>
    </row>
    <row r="10" spans="1:20" ht="15.75" customHeight="1">
      <c r="A10" s="1633"/>
      <c r="B10" s="1633"/>
      <c r="C10" s="1633"/>
      <c r="D10" s="1633"/>
      <c r="E10" s="1633"/>
      <c r="F10" s="1633"/>
      <c r="G10" s="1633"/>
      <c r="H10" s="1633"/>
      <c r="I10" s="1633"/>
      <c r="J10" s="1633"/>
      <c r="K10" s="1633"/>
      <c r="M10" s="887"/>
      <c r="N10" s="887"/>
      <c r="O10" s="887"/>
      <c r="P10" s="887"/>
      <c r="Q10" s="887"/>
      <c r="R10" s="887"/>
    </row>
    <row r="11" spans="1:20" ht="15.75" customHeight="1">
      <c r="A11" s="1633"/>
      <c r="B11" s="1633"/>
      <c r="C11" s="1633"/>
      <c r="D11" s="1633"/>
      <c r="E11" s="1633"/>
      <c r="F11" s="1633"/>
      <c r="G11" s="1633"/>
      <c r="H11" s="1633"/>
      <c r="I11" s="1633"/>
      <c r="J11" s="1633"/>
      <c r="K11" s="1633"/>
      <c r="M11" s="887"/>
      <c r="N11" s="887"/>
      <c r="O11" s="887"/>
      <c r="P11" s="887"/>
      <c r="Q11" s="887"/>
      <c r="R11" s="887"/>
    </row>
    <row r="12" spans="1:20" ht="15.75" customHeight="1">
      <c r="A12" s="1633"/>
      <c r="B12" s="1633"/>
      <c r="C12" s="1633"/>
      <c r="D12" s="1633"/>
      <c r="E12" s="1633"/>
      <c r="F12" s="1633"/>
      <c r="G12" s="1633"/>
      <c r="H12" s="1633"/>
      <c r="I12" s="1633"/>
      <c r="J12" s="1633"/>
      <c r="K12" s="1633"/>
      <c r="M12" s="887"/>
      <c r="N12" s="887"/>
      <c r="O12" s="887"/>
      <c r="P12" s="887"/>
      <c r="Q12" s="887"/>
      <c r="R12" s="887"/>
    </row>
    <row r="13" spans="1:20" ht="15.75" customHeight="1">
      <c r="A13" s="1633"/>
      <c r="B13" s="1633"/>
      <c r="C13" s="1633"/>
      <c r="D13" s="1633"/>
      <c r="E13" s="1633"/>
      <c r="F13" s="1633"/>
      <c r="G13" s="1633"/>
      <c r="H13" s="1633"/>
      <c r="I13" s="1633"/>
      <c r="J13" s="1633"/>
      <c r="K13" s="1633"/>
      <c r="M13" s="887"/>
      <c r="N13" s="887"/>
      <c r="O13" s="887"/>
      <c r="P13" s="887"/>
      <c r="Q13" s="887"/>
      <c r="R13" s="887"/>
    </row>
    <row r="14" spans="1:20" ht="15.75" customHeight="1">
      <c r="A14" s="1633"/>
      <c r="B14" s="1633"/>
      <c r="C14" s="1633"/>
      <c r="D14" s="1633"/>
      <c r="E14" s="1633"/>
      <c r="F14" s="1633"/>
      <c r="G14" s="1633"/>
      <c r="H14" s="1633"/>
      <c r="I14" s="1633"/>
      <c r="J14" s="1633"/>
      <c r="K14" s="1633"/>
      <c r="M14" s="887"/>
      <c r="N14" s="887"/>
      <c r="O14" s="887"/>
      <c r="P14" s="887"/>
      <c r="Q14" s="887"/>
      <c r="R14" s="887"/>
      <c r="S14" s="887"/>
      <c r="T14" s="887"/>
    </row>
    <row r="15" spans="1:20" ht="27.75" customHeight="1">
      <c r="A15" s="1633"/>
      <c r="B15" s="1633"/>
      <c r="C15" s="1633"/>
      <c r="D15" s="1633"/>
      <c r="E15" s="1633"/>
      <c r="F15" s="1633"/>
      <c r="G15" s="1633"/>
      <c r="H15" s="1633"/>
      <c r="I15" s="1633"/>
      <c r="J15" s="1633"/>
      <c r="K15" s="1633"/>
      <c r="M15" s="887"/>
      <c r="N15" s="887"/>
      <c r="O15" s="887"/>
      <c r="P15" s="887"/>
      <c r="Q15" s="887"/>
      <c r="R15" s="887"/>
      <c r="S15" s="887"/>
      <c r="T15" s="887"/>
    </row>
    <row r="16" spans="1:20" ht="15.75" customHeight="1">
      <c r="A16" s="1633"/>
      <c r="B16" s="1633"/>
      <c r="C16" s="1633"/>
      <c r="D16" s="1633"/>
      <c r="E16" s="1633"/>
      <c r="F16" s="1633"/>
      <c r="G16" s="1633"/>
      <c r="H16" s="1633"/>
      <c r="I16" s="1633"/>
      <c r="J16" s="1633"/>
      <c r="K16" s="1633"/>
      <c r="M16" s="887"/>
      <c r="N16" s="887"/>
      <c r="O16" s="887"/>
      <c r="P16" s="887"/>
      <c r="Q16" s="887"/>
      <c r="R16" s="887"/>
      <c r="S16" s="887"/>
      <c r="T16" s="887"/>
    </row>
    <row r="17" spans="1:20" ht="15.75" customHeight="1">
      <c r="A17" s="1633"/>
      <c r="B17" s="1633"/>
      <c r="C17" s="1633"/>
      <c r="D17" s="1633"/>
      <c r="E17" s="1633"/>
      <c r="F17" s="1633"/>
      <c r="G17" s="1633"/>
      <c r="H17" s="1633"/>
      <c r="I17" s="1633"/>
      <c r="J17" s="1633"/>
      <c r="K17" s="1633"/>
      <c r="M17" s="887"/>
      <c r="N17" s="887"/>
      <c r="O17" s="887"/>
      <c r="P17" s="887"/>
      <c r="Q17" s="887"/>
      <c r="R17" s="887"/>
      <c r="S17" s="887"/>
      <c r="T17" s="887"/>
    </row>
    <row r="18" spans="1:20" ht="15.75" customHeight="1">
      <c r="A18" s="1633"/>
      <c r="B18" s="1633"/>
      <c r="C18" s="1633"/>
      <c r="D18" s="1633"/>
      <c r="E18" s="1633"/>
      <c r="F18" s="1633"/>
      <c r="G18" s="1633"/>
      <c r="H18" s="1633"/>
      <c r="I18" s="1633"/>
      <c r="J18" s="1633"/>
      <c r="K18" s="1633"/>
      <c r="M18" s="887"/>
      <c r="N18" s="887"/>
      <c r="O18" s="887"/>
      <c r="P18" s="887"/>
      <c r="Q18" s="887"/>
      <c r="R18" s="887"/>
      <c r="S18" s="887"/>
      <c r="T18" s="887"/>
    </row>
    <row r="19" spans="1:20" ht="15.75" customHeight="1">
      <c r="A19" s="1633"/>
      <c r="B19" s="1633"/>
      <c r="C19" s="1633"/>
      <c r="D19" s="1633"/>
      <c r="E19" s="1633"/>
      <c r="F19" s="1633"/>
      <c r="G19" s="1633"/>
      <c r="H19" s="1633"/>
      <c r="I19" s="1633"/>
      <c r="J19" s="1633"/>
      <c r="K19" s="1633"/>
      <c r="M19" s="887"/>
      <c r="N19" s="887"/>
      <c r="O19" s="887"/>
      <c r="P19" s="887"/>
      <c r="Q19" s="887"/>
      <c r="R19" s="887"/>
      <c r="S19" s="887"/>
      <c r="T19" s="887"/>
    </row>
    <row r="20" spans="1:20" ht="15.75" customHeight="1">
      <c r="A20" s="1633"/>
      <c r="B20" s="1633"/>
      <c r="C20" s="1633"/>
      <c r="D20" s="1633"/>
      <c r="E20" s="1633"/>
      <c r="F20" s="1633"/>
      <c r="G20" s="1633"/>
      <c r="H20" s="1633"/>
      <c r="I20" s="1633"/>
      <c r="J20" s="1633"/>
      <c r="K20" s="1633"/>
      <c r="M20" s="887"/>
      <c r="N20" s="887"/>
      <c r="O20" s="887"/>
      <c r="P20" s="887"/>
      <c r="Q20" s="887"/>
      <c r="R20" s="887"/>
      <c r="S20" s="887"/>
      <c r="T20" s="887"/>
    </row>
    <row r="21" spans="1:20" ht="15.75" customHeight="1">
      <c r="A21" s="1633"/>
      <c r="B21" s="1633"/>
      <c r="C21" s="1633"/>
      <c r="D21" s="1633"/>
      <c r="E21" s="1633"/>
      <c r="F21" s="1633"/>
      <c r="G21" s="1633"/>
      <c r="H21" s="1633"/>
      <c r="I21" s="1633"/>
      <c r="J21" s="1633"/>
      <c r="K21" s="1633"/>
      <c r="M21" s="887"/>
      <c r="N21" s="887"/>
      <c r="O21" s="887"/>
      <c r="P21" s="887"/>
      <c r="Q21" s="887"/>
      <c r="R21" s="887"/>
      <c r="S21" s="887"/>
      <c r="T21" s="887"/>
    </row>
    <row r="22" spans="1:20" ht="15.75" customHeight="1">
      <c r="A22" s="1633"/>
      <c r="B22" s="1633"/>
      <c r="C22" s="1633"/>
      <c r="D22" s="1633"/>
      <c r="E22" s="1633"/>
      <c r="F22" s="1633"/>
      <c r="G22" s="1633"/>
      <c r="H22" s="1633"/>
      <c r="I22" s="1633"/>
      <c r="J22" s="1633"/>
      <c r="K22" s="1633"/>
      <c r="M22" s="887"/>
      <c r="N22" s="887"/>
      <c r="O22" s="887"/>
      <c r="P22" s="887"/>
      <c r="Q22" s="887"/>
      <c r="R22" s="887"/>
      <c r="S22" s="887"/>
      <c r="T22" s="887"/>
    </row>
    <row r="23" spans="1:20" ht="15.75" customHeight="1">
      <c r="A23" s="1633"/>
      <c r="B23" s="1633"/>
      <c r="C23" s="1633"/>
      <c r="D23" s="1633"/>
      <c r="E23" s="1633"/>
      <c r="F23" s="1633"/>
      <c r="G23" s="1633"/>
      <c r="H23" s="1633"/>
      <c r="I23" s="1633"/>
      <c r="J23" s="1633"/>
      <c r="K23" s="1633"/>
      <c r="M23" s="887"/>
      <c r="N23" s="887"/>
      <c r="O23" s="887"/>
      <c r="P23" s="887"/>
      <c r="Q23" s="887"/>
      <c r="R23" s="887"/>
      <c r="S23" s="887"/>
      <c r="T23" s="887"/>
    </row>
    <row r="24" spans="1:20" ht="15.75" customHeight="1">
      <c r="A24" s="1633"/>
      <c r="B24" s="1633"/>
      <c r="C24" s="1633"/>
      <c r="D24" s="1633"/>
      <c r="E24" s="1633"/>
      <c r="F24" s="1633"/>
      <c r="G24" s="1633"/>
      <c r="H24" s="1633"/>
      <c r="I24" s="1633"/>
      <c r="J24" s="1633"/>
      <c r="K24" s="1633"/>
      <c r="M24" s="887"/>
      <c r="N24" s="887"/>
      <c r="O24" s="887"/>
      <c r="P24" s="887"/>
      <c r="Q24" s="887"/>
      <c r="R24" s="887"/>
      <c r="S24" s="887"/>
      <c r="T24" s="887"/>
    </row>
    <row r="25" spans="1:20" ht="15.75" customHeight="1">
      <c r="A25" s="1633"/>
      <c r="B25" s="1633"/>
      <c r="C25" s="1633"/>
      <c r="D25" s="1633"/>
      <c r="E25" s="1633"/>
      <c r="F25" s="1633"/>
      <c r="G25" s="1633"/>
      <c r="H25" s="1633"/>
      <c r="I25" s="1633"/>
      <c r="J25" s="1633"/>
      <c r="K25" s="1633"/>
      <c r="M25" s="887"/>
      <c r="N25" s="887"/>
      <c r="O25" s="887"/>
      <c r="P25" s="887"/>
      <c r="Q25" s="887"/>
      <c r="R25" s="887"/>
      <c r="S25" s="887"/>
      <c r="T25" s="887"/>
    </row>
    <row r="26" spans="1:20" ht="15.75" customHeight="1">
      <c r="A26" s="1633"/>
      <c r="B26" s="1633"/>
      <c r="C26" s="1633"/>
      <c r="D26" s="1633"/>
      <c r="E26" s="1633"/>
      <c r="F26" s="1633"/>
      <c r="G26" s="1633"/>
      <c r="H26" s="1633"/>
      <c r="I26" s="1633"/>
      <c r="J26" s="1633"/>
      <c r="K26" s="1633"/>
      <c r="M26" s="887"/>
      <c r="N26" s="887"/>
      <c r="O26" s="887"/>
      <c r="P26" s="887"/>
      <c r="Q26" s="887"/>
      <c r="R26" s="887"/>
      <c r="S26" s="887"/>
      <c r="T26" s="887"/>
    </row>
    <row r="27" spans="1:20" ht="15.75" customHeight="1">
      <c r="A27" s="1633"/>
      <c r="B27" s="1633"/>
      <c r="C27" s="1633"/>
      <c r="D27" s="1633"/>
      <c r="E27" s="1633"/>
      <c r="F27" s="1633"/>
      <c r="G27" s="1633"/>
      <c r="H27" s="1633"/>
      <c r="I27" s="1633"/>
      <c r="J27" s="1633"/>
      <c r="K27" s="1633"/>
      <c r="M27" s="887"/>
      <c r="N27" s="887"/>
      <c r="O27" s="887"/>
      <c r="P27" s="887"/>
      <c r="Q27" s="887"/>
      <c r="R27" s="887"/>
      <c r="S27" s="887"/>
      <c r="T27" s="887"/>
    </row>
    <row r="28" spans="1:20" ht="15.75" customHeight="1">
      <c r="A28" s="1633"/>
      <c r="B28" s="1633"/>
      <c r="C28" s="1633"/>
      <c r="D28" s="1633"/>
      <c r="E28" s="1633"/>
      <c r="F28" s="1633"/>
      <c r="G28" s="1633"/>
      <c r="H28" s="1633"/>
      <c r="I28" s="1633"/>
      <c r="J28" s="1633"/>
      <c r="K28" s="1633"/>
      <c r="M28" s="887"/>
      <c r="N28" s="887"/>
      <c r="O28" s="887"/>
      <c r="P28" s="887"/>
      <c r="Q28" s="887"/>
      <c r="R28" s="887"/>
      <c r="S28" s="887"/>
      <c r="T28" s="887"/>
    </row>
    <row r="29" spans="1:20" ht="15.75" customHeight="1">
      <c r="A29" s="1633"/>
      <c r="B29" s="1633"/>
      <c r="C29" s="1633"/>
      <c r="D29" s="1633"/>
      <c r="E29" s="1633"/>
      <c r="F29" s="1633"/>
      <c r="G29" s="1633"/>
      <c r="H29" s="1633"/>
      <c r="I29" s="1633"/>
      <c r="J29" s="1633"/>
      <c r="K29" s="1633"/>
      <c r="M29" s="887"/>
      <c r="N29" s="887"/>
      <c r="O29" s="887"/>
      <c r="P29" s="887"/>
      <c r="Q29" s="887"/>
      <c r="R29" s="887"/>
      <c r="S29" s="887"/>
      <c r="T29" s="887"/>
    </row>
    <row r="30" spans="1:20" ht="15.75" customHeight="1">
      <c r="A30" s="1633"/>
      <c r="B30" s="1633"/>
      <c r="C30" s="1633"/>
      <c r="D30" s="1633"/>
      <c r="E30" s="1633"/>
      <c r="F30" s="1633"/>
      <c r="G30" s="1633"/>
      <c r="H30" s="1633"/>
      <c r="I30" s="1633"/>
      <c r="J30" s="1633"/>
      <c r="K30" s="1633"/>
      <c r="M30" s="887"/>
      <c r="N30" s="887"/>
      <c r="O30" s="887"/>
      <c r="P30" s="887"/>
      <c r="Q30" s="887"/>
      <c r="R30" s="887"/>
      <c r="S30" s="887"/>
      <c r="T30" s="887"/>
    </row>
    <row r="31" spans="1:20" ht="15.75" customHeight="1">
      <c r="A31" s="1633"/>
      <c r="B31" s="1633"/>
      <c r="C31" s="1633"/>
      <c r="D31" s="1633"/>
      <c r="E31" s="1633"/>
      <c r="F31" s="1633"/>
      <c r="G31" s="1633"/>
      <c r="H31" s="1633"/>
      <c r="I31" s="1633"/>
      <c r="J31" s="1633"/>
      <c r="K31" s="1633"/>
      <c r="M31" s="887"/>
      <c r="N31" s="887"/>
      <c r="O31" s="887"/>
      <c r="P31" s="887"/>
      <c r="Q31" s="887"/>
      <c r="R31" s="887"/>
      <c r="S31" s="887"/>
      <c r="T31" s="887"/>
    </row>
    <row r="32" spans="1:20" ht="15.75" customHeight="1">
      <c r="A32" s="1633"/>
      <c r="B32" s="1633"/>
      <c r="C32" s="1633"/>
      <c r="D32" s="1633"/>
      <c r="E32" s="1633"/>
      <c r="F32" s="1633"/>
      <c r="G32" s="1633"/>
      <c r="H32" s="1633"/>
      <c r="I32" s="1633"/>
      <c r="J32" s="1633"/>
      <c r="K32" s="1633"/>
      <c r="M32" s="887"/>
      <c r="N32" s="887"/>
      <c r="O32" s="887"/>
      <c r="P32" s="887"/>
      <c r="Q32" s="887"/>
      <c r="R32" s="887"/>
      <c r="S32" s="887"/>
      <c r="T32" s="887"/>
    </row>
    <row r="33" spans="1:20" ht="15.75" customHeight="1">
      <c r="A33" s="1633"/>
      <c r="B33" s="1633"/>
      <c r="C33" s="1633"/>
      <c r="D33" s="1633"/>
      <c r="E33" s="1633"/>
      <c r="F33" s="1633"/>
      <c r="G33" s="1633"/>
      <c r="H33" s="1633"/>
      <c r="I33" s="1633"/>
      <c r="J33" s="1633"/>
      <c r="K33" s="1633"/>
      <c r="M33" s="887"/>
      <c r="N33" s="887"/>
      <c r="O33" s="887"/>
      <c r="P33" s="887"/>
      <c r="Q33" s="887"/>
      <c r="R33" s="887"/>
      <c r="S33" s="887"/>
      <c r="T33" s="887"/>
    </row>
    <row r="34" spans="1:20" ht="15.75" customHeight="1">
      <c r="A34" s="1633"/>
      <c r="B34" s="1633"/>
      <c r="C34" s="1633"/>
      <c r="D34" s="1633"/>
      <c r="E34" s="1633"/>
      <c r="F34" s="1633"/>
      <c r="G34" s="1633"/>
      <c r="H34" s="1633"/>
      <c r="I34" s="1633"/>
      <c r="J34" s="1633"/>
      <c r="K34" s="1633"/>
      <c r="M34" s="887"/>
      <c r="N34" s="887"/>
      <c r="O34" s="887"/>
      <c r="P34" s="887"/>
      <c r="Q34" s="887"/>
      <c r="R34" s="887"/>
      <c r="S34" s="887"/>
      <c r="T34" s="887"/>
    </row>
    <row r="35" spans="1:20" ht="15.75" customHeight="1">
      <c r="A35" s="1633"/>
      <c r="B35" s="1633"/>
      <c r="C35" s="1633"/>
      <c r="D35" s="1633"/>
      <c r="E35" s="1633"/>
      <c r="F35" s="1633"/>
      <c r="G35" s="1633"/>
      <c r="H35" s="1633"/>
      <c r="I35" s="1633"/>
      <c r="J35" s="1633"/>
      <c r="K35" s="1633"/>
      <c r="M35" s="887"/>
      <c r="N35" s="887"/>
      <c r="O35" s="887"/>
      <c r="P35" s="887"/>
      <c r="Q35" s="887"/>
      <c r="R35" s="887"/>
      <c r="S35" s="887"/>
      <c r="T35" s="887"/>
    </row>
    <row r="36" spans="1:20" ht="15.75" customHeight="1">
      <c r="A36" s="1633"/>
      <c r="B36" s="1633"/>
      <c r="C36" s="1633"/>
      <c r="D36" s="1633"/>
      <c r="E36" s="1633"/>
      <c r="F36" s="1633"/>
      <c r="G36" s="1633"/>
      <c r="H36" s="1633"/>
      <c r="I36" s="1633"/>
      <c r="J36" s="1633"/>
      <c r="K36" s="1633"/>
      <c r="M36" s="887"/>
      <c r="N36" s="887"/>
      <c r="O36" s="887"/>
      <c r="P36" s="887"/>
      <c r="Q36" s="887"/>
      <c r="R36" s="887"/>
      <c r="S36" s="887"/>
      <c r="T36" s="887"/>
    </row>
    <row r="37" spans="1:20" ht="69" customHeight="1">
      <c r="A37" s="1633"/>
      <c r="B37" s="1633"/>
      <c r="C37" s="1633"/>
      <c r="D37" s="1633"/>
      <c r="E37" s="1633"/>
      <c r="F37" s="1633"/>
      <c r="G37" s="1633"/>
      <c r="H37" s="1633"/>
      <c r="I37" s="1633"/>
      <c r="J37" s="1633"/>
      <c r="K37" s="1633"/>
      <c r="M37" s="887"/>
      <c r="N37" s="887"/>
      <c r="O37" s="887"/>
      <c r="P37" s="887"/>
      <c r="Q37" s="887"/>
      <c r="R37" s="887"/>
      <c r="S37" s="887"/>
      <c r="T37" s="887"/>
    </row>
    <row r="38" spans="1:20" ht="15.75" customHeight="1">
      <c r="A38" s="1633"/>
      <c r="B38" s="1633"/>
      <c r="C38" s="1633"/>
      <c r="D38" s="1633"/>
      <c r="E38" s="1633"/>
      <c r="F38" s="1633"/>
      <c r="G38" s="1633"/>
      <c r="H38" s="1633"/>
      <c r="I38" s="1633"/>
      <c r="J38" s="1633"/>
      <c r="K38" s="1633"/>
      <c r="M38" s="887"/>
      <c r="N38" s="887"/>
      <c r="O38" s="887"/>
      <c r="P38" s="887"/>
      <c r="Q38" s="887"/>
      <c r="R38" s="887"/>
      <c r="S38" s="887"/>
      <c r="T38" s="887"/>
    </row>
    <row r="39" spans="1:20" ht="15.75" customHeight="1">
      <c r="M39" s="887"/>
      <c r="N39" s="887"/>
      <c r="O39" s="887"/>
      <c r="P39" s="887"/>
      <c r="Q39" s="887"/>
      <c r="R39" s="887"/>
      <c r="S39" s="887"/>
      <c r="T39" s="887"/>
    </row>
    <row r="40" spans="1:20" ht="15.75" customHeight="1">
      <c r="M40" s="887"/>
      <c r="N40" s="887"/>
      <c r="O40" s="887"/>
      <c r="P40" s="887"/>
      <c r="Q40" s="887"/>
      <c r="R40" s="887"/>
      <c r="S40" s="887"/>
      <c r="T40" s="887"/>
    </row>
    <row r="41" spans="1:20" ht="15.75" customHeight="1">
      <c r="M41" s="887"/>
      <c r="N41" s="887"/>
      <c r="O41" s="887"/>
      <c r="P41" s="887"/>
      <c r="Q41" s="887"/>
      <c r="R41" s="887"/>
      <c r="S41" s="887"/>
      <c r="T41" s="887"/>
    </row>
    <row r="47" spans="1:20">
      <c r="F47" s="39"/>
    </row>
  </sheetData>
  <mergeCells count="1">
    <mergeCell ref="A5:K38"/>
  </mergeCells>
  <pageMargins left="0.70866141732283472" right="0.70866141732283472" top="0.74803149606299213" bottom="0.74803149606299213" header="0.31496062992125984" footer="0.31496062992125984"/>
  <pageSetup paperSize="119" scale="70" orientation="landscape"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9">
    <tabColor rgb="FF7030A0"/>
    <pageSetUpPr fitToPage="1"/>
  </sheetPr>
  <dimension ref="A1:I13"/>
  <sheetViews>
    <sheetView showGridLines="0" view="pageBreakPreview" zoomScale="115" zoomScaleNormal="100" zoomScaleSheetLayoutView="115" workbookViewId="0">
      <selection activeCell="M24" sqref="M24"/>
    </sheetView>
  </sheetViews>
  <sheetFormatPr baseColWidth="10" defaultColWidth="11.42578125" defaultRowHeight="14.25"/>
  <cols>
    <col min="1" max="1" width="42" style="265" customWidth="1"/>
    <col min="2" max="2" width="12" style="265" customWidth="1"/>
    <col min="3" max="3" width="14.5703125" style="265" customWidth="1"/>
    <col min="4" max="6" width="11.140625" style="265" customWidth="1"/>
    <col min="7" max="8" width="7.85546875" style="265" customWidth="1"/>
    <col min="9" max="9" width="10" style="265" bestFit="1" customWidth="1"/>
    <col min="10" max="16384" width="11.42578125" style="265"/>
  </cols>
  <sheetData>
    <row r="1" spans="1:9" s="347" customFormat="1" ht="34.5" customHeight="1">
      <c r="A1" s="1677" t="s">
        <v>626</v>
      </c>
      <c r="B1" s="1677"/>
      <c r="C1" s="1677"/>
      <c r="D1" s="1677"/>
      <c r="E1" s="1677"/>
      <c r="F1" s="1677"/>
      <c r="G1" s="1677"/>
      <c r="H1" s="1677"/>
      <c r="I1" s="1677"/>
    </row>
    <row r="2" spans="1:9" s="347" customFormat="1" ht="14.25" customHeight="1">
      <c r="A2" s="1678" t="s">
        <v>1101</v>
      </c>
      <c r="B2" s="1678"/>
      <c r="C2" s="1679"/>
      <c r="D2" s="1679"/>
      <c r="E2" s="1679"/>
      <c r="F2" s="1679"/>
      <c r="G2" s="1679"/>
      <c r="H2" s="1679"/>
      <c r="I2" s="1679"/>
    </row>
    <row r="3" spans="1:9" ht="8.25" customHeight="1">
      <c r="A3" s="266"/>
      <c r="B3" s="266"/>
      <c r="C3" s="266"/>
      <c r="D3" s="266"/>
      <c r="E3" s="266"/>
      <c r="F3" s="266"/>
      <c r="G3" s="266"/>
      <c r="H3" s="266"/>
      <c r="I3" s="266"/>
    </row>
    <row r="4" spans="1:9" ht="67.5" customHeight="1">
      <c r="A4" s="1680" t="s">
        <v>1104</v>
      </c>
      <c r="B4" s="1680"/>
      <c r="C4" s="1680"/>
      <c r="D4" s="1680"/>
      <c r="E4" s="1680"/>
      <c r="F4" s="1680"/>
      <c r="G4" s="1680"/>
      <c r="H4" s="1680"/>
      <c r="I4" s="1680"/>
    </row>
    <row r="5" spans="1:9" ht="8.25" customHeight="1">
      <c r="A5" s="266"/>
      <c r="B5" s="266"/>
      <c r="C5" s="266"/>
      <c r="D5" s="266"/>
      <c r="E5" s="266"/>
      <c r="F5" s="266"/>
      <c r="G5" s="266"/>
      <c r="H5" s="266"/>
      <c r="I5" s="266"/>
    </row>
    <row r="6" spans="1:9" ht="18.75" customHeight="1">
      <c r="A6" s="905" t="s">
        <v>627</v>
      </c>
      <c r="B6" s="905" t="s">
        <v>358</v>
      </c>
      <c r="C6" s="906" t="s">
        <v>1100</v>
      </c>
      <c r="D6" s="906" t="s">
        <v>11</v>
      </c>
      <c r="E6" s="266"/>
      <c r="F6" s="266"/>
      <c r="G6" s="266"/>
      <c r="H6" s="266"/>
      <c r="I6" s="266"/>
    </row>
    <row r="7" spans="1:9" ht="15">
      <c r="A7" s="973" t="s">
        <v>628</v>
      </c>
      <c r="B7" s="974">
        <v>2840</v>
      </c>
      <c r="C7" s="974">
        <v>1908</v>
      </c>
      <c r="D7" s="975">
        <f>+Tabla55[[#This Row],[Ene-Nov. 2025]]+Tabla55[[#This Row],[2024]]</f>
        <v>4748</v>
      </c>
      <c r="E7" s="266"/>
      <c r="F7" s="266"/>
      <c r="G7" s="266"/>
      <c r="H7" s="266"/>
      <c r="I7" s="266"/>
    </row>
    <row r="8" spans="1:9" ht="15">
      <c r="A8" s="973" t="s">
        <v>629</v>
      </c>
      <c r="B8" s="974">
        <v>14484</v>
      </c>
      <c r="C8" s="974">
        <v>10028</v>
      </c>
      <c r="D8" s="975">
        <f>+Tabla55[[#This Row],[Ene-Nov. 2025]]+Tabla55[[#This Row],[2024]]</f>
        <v>24512</v>
      </c>
      <c r="E8" s="266"/>
      <c r="F8" s="266"/>
      <c r="G8" s="266"/>
      <c r="H8" s="266"/>
      <c r="I8" s="266"/>
    </row>
    <row r="9" spans="1:9" ht="15">
      <c r="A9" s="973" t="s">
        <v>630</v>
      </c>
      <c r="B9" s="974">
        <v>2396</v>
      </c>
      <c r="C9" s="974">
        <v>2545</v>
      </c>
      <c r="D9" s="975">
        <f>+Tabla55[[#This Row],[Ene-Nov. 2025]]+Tabla55[[#This Row],[2024]]</f>
        <v>4941</v>
      </c>
      <c r="E9" s="266"/>
      <c r="F9" s="266"/>
      <c r="G9" s="266"/>
      <c r="H9" s="266"/>
      <c r="I9" s="266"/>
    </row>
    <row r="10" spans="1:9" ht="15">
      <c r="A10" s="973" t="s">
        <v>631</v>
      </c>
      <c r="B10" s="974">
        <v>1847</v>
      </c>
      <c r="C10" s="974">
        <v>1539</v>
      </c>
      <c r="D10" s="975">
        <f>+Tabla55[[#This Row],[Ene-Nov. 2025]]+Tabla55[[#This Row],[2024]]</f>
        <v>3386</v>
      </c>
      <c r="E10" s="266"/>
      <c r="F10" s="266"/>
      <c r="G10" s="266"/>
      <c r="H10" s="266"/>
      <c r="I10" s="266"/>
    </row>
    <row r="11" spans="1:9" s="779" customFormat="1" ht="19.5" customHeight="1">
      <c r="A11" s="970" t="s">
        <v>632</v>
      </c>
      <c r="B11" s="970"/>
      <c r="C11" s="971"/>
      <c r="D11" s="972"/>
      <c r="E11" s="266"/>
    </row>
    <row r="12" spans="1:9">
      <c r="A12" s="267"/>
      <c r="B12" s="267"/>
      <c r="C12" s="267"/>
      <c r="D12" s="267"/>
      <c r="E12" s="267"/>
      <c r="F12" s="267"/>
      <c r="G12" s="267"/>
      <c r="H12" s="267"/>
      <c r="I12" s="267"/>
    </row>
    <row r="13" spans="1:9">
      <c r="A13" s="267"/>
      <c r="B13" s="267"/>
      <c r="C13" s="267"/>
      <c r="D13" s="267"/>
      <c r="E13" s="267"/>
      <c r="F13" s="267"/>
      <c r="G13" s="267"/>
      <c r="H13" s="267"/>
      <c r="I13" s="267"/>
    </row>
  </sheetData>
  <mergeCells count="3">
    <mergeCell ref="A1:I1"/>
    <mergeCell ref="A2:I2"/>
    <mergeCell ref="A4:I4"/>
  </mergeCells>
  <pageMargins left="0.70866141732283472" right="0.70866141732283472" top="0.74803149606299213" bottom="0.74803149606299213" header="0.31496062992125984" footer="0.31496062992125984"/>
  <pageSetup scale="93" orientation="landscape" r:id="rId1"/>
  <drawing r:id="rId2"/>
  <tableParts count="1">
    <tablePart r:id="rId3"/>
  </tablePar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1">
    <tabColor rgb="FF7030A0"/>
    <pageSetUpPr fitToPage="1"/>
  </sheetPr>
  <dimension ref="A1:K17"/>
  <sheetViews>
    <sheetView showGridLines="0" view="pageBreakPreview" zoomScale="55" zoomScaleNormal="100" zoomScaleSheetLayoutView="55" workbookViewId="0">
      <selection activeCell="P19" sqref="P19:P20"/>
    </sheetView>
  </sheetViews>
  <sheetFormatPr baseColWidth="10" defaultColWidth="11.42578125" defaultRowHeight="18"/>
  <cols>
    <col min="1" max="1" width="107.28515625" style="269" customWidth="1"/>
    <col min="2" max="2" width="14.85546875" style="269" customWidth="1"/>
    <col min="3" max="3" width="25.140625" style="269" customWidth="1"/>
    <col min="4" max="5" width="16.85546875" style="269" customWidth="1"/>
    <col min="6" max="6" width="96.7109375" style="269" customWidth="1"/>
    <col min="7" max="7" width="18.5703125" style="269" customWidth="1"/>
    <col min="8" max="8" width="24.42578125" style="269" customWidth="1"/>
    <col min="9" max="9" width="16.85546875" style="269" customWidth="1"/>
    <col min="10" max="11" width="11.42578125" style="269"/>
    <col min="12" max="12" width="15.85546875" style="269" customWidth="1"/>
    <col min="13" max="16384" width="11.42578125" style="269"/>
  </cols>
  <sheetData>
    <row r="1" spans="1:11" s="346" customFormat="1" ht="83.25" customHeight="1">
      <c r="A1" s="1684" t="s">
        <v>633</v>
      </c>
      <c r="B1" s="1684"/>
      <c r="C1" s="1684"/>
      <c r="D1" s="1684"/>
      <c r="E1" s="1684"/>
      <c r="F1" s="1684"/>
      <c r="G1" s="1684"/>
      <c r="H1" s="1684"/>
      <c r="I1" s="1684"/>
    </row>
    <row r="2" spans="1:11" s="346" customFormat="1" ht="31.5" customHeight="1">
      <c r="A2" s="1685" t="s">
        <v>1103</v>
      </c>
      <c r="B2" s="1685"/>
      <c r="C2" s="1685"/>
      <c r="D2" s="1685"/>
      <c r="E2" s="1685"/>
      <c r="F2" s="1685"/>
      <c r="G2" s="1685"/>
      <c r="H2" s="1685"/>
      <c r="I2" s="1685"/>
    </row>
    <row r="3" spans="1:11" ht="9.75" customHeight="1">
      <c r="A3" s="1683"/>
      <c r="B3" s="1683"/>
      <c r="C3" s="1683"/>
      <c r="D3" s="1683"/>
      <c r="E3" s="1683"/>
      <c r="F3" s="1683"/>
      <c r="G3" s="787"/>
      <c r="H3" s="1683"/>
      <c r="I3" s="1683"/>
      <c r="J3" s="1683"/>
      <c r="K3" s="1683"/>
    </row>
    <row r="4" spans="1:11" ht="288" customHeight="1">
      <c r="A4" s="1681" t="s">
        <v>1105</v>
      </c>
      <c r="B4" s="1682"/>
      <c r="C4" s="1682"/>
      <c r="D4" s="1682"/>
      <c r="E4" s="1682"/>
      <c r="F4" s="1682"/>
      <c r="G4" s="1682"/>
      <c r="H4" s="1682"/>
      <c r="I4" s="1682"/>
      <c r="J4" s="1124"/>
      <c r="K4" s="1124"/>
    </row>
    <row r="5" spans="1:11" ht="18.75" customHeight="1">
      <c r="A5" s="1124"/>
      <c r="B5" s="1124"/>
      <c r="C5" s="1124"/>
      <c r="D5" s="1124"/>
      <c r="E5" s="1124"/>
      <c r="F5" s="1124"/>
      <c r="G5" s="1124"/>
      <c r="H5" s="1124"/>
      <c r="I5" s="1124"/>
      <c r="J5" s="1124"/>
      <c r="K5" s="1124"/>
    </row>
    <row r="6" spans="1:11" ht="23.25">
      <c r="A6" s="827" t="s">
        <v>613</v>
      </c>
      <c r="B6" s="915" t="s">
        <v>358</v>
      </c>
      <c r="C6" s="916" t="s">
        <v>1102</v>
      </c>
      <c r="D6" s="969" t="s">
        <v>11</v>
      </c>
      <c r="E6" s="934"/>
      <c r="F6" s="827" t="s">
        <v>622</v>
      </c>
      <c r="G6" s="827">
        <v>2024</v>
      </c>
      <c r="H6" s="827" t="str">
        <f>+Tabla54[[#Headers],[Ene-Nov.25]]</f>
        <v>Ene-Nov.25</v>
      </c>
      <c r="I6" s="827" t="str">
        <f>+Tabla54[[#Headers],[Total]]</f>
        <v>Total</v>
      </c>
      <c r="K6" s="268"/>
    </row>
    <row r="7" spans="1:11" ht="26.25" customHeight="1">
      <c r="A7" s="965" t="s">
        <v>614</v>
      </c>
      <c r="B7" s="859">
        <v>48</v>
      </c>
      <c r="C7" s="859">
        <v>97</v>
      </c>
      <c r="D7" s="859">
        <f t="shared" ref="D7:D13" si="0">SUM(B7:C7)</f>
        <v>145</v>
      </c>
      <c r="E7" s="934"/>
      <c r="F7" s="965" t="s">
        <v>614</v>
      </c>
      <c r="G7" s="908">
        <v>2</v>
      </c>
      <c r="H7" s="908">
        <v>0</v>
      </c>
      <c r="I7" s="908">
        <f t="shared" ref="I7:I13" si="1">SUM(G7:H7)</f>
        <v>2</v>
      </c>
      <c r="K7" s="268"/>
    </row>
    <row r="8" spans="1:11" ht="26.25" customHeight="1">
      <c r="A8" s="965" t="s">
        <v>615</v>
      </c>
      <c r="B8" s="859">
        <v>161</v>
      </c>
      <c r="C8" s="859">
        <v>128</v>
      </c>
      <c r="D8" s="859">
        <f t="shared" si="0"/>
        <v>289</v>
      </c>
      <c r="E8" s="934"/>
      <c r="F8" s="965" t="s">
        <v>615</v>
      </c>
      <c r="G8" s="908">
        <v>32</v>
      </c>
      <c r="H8" s="908">
        <v>8</v>
      </c>
      <c r="I8" s="908">
        <f t="shared" si="1"/>
        <v>40</v>
      </c>
      <c r="K8" s="268"/>
    </row>
    <row r="9" spans="1:11" ht="26.25" customHeight="1">
      <c r="A9" s="965" t="s">
        <v>616</v>
      </c>
      <c r="B9" s="859">
        <v>17</v>
      </c>
      <c r="C9" s="859">
        <v>25</v>
      </c>
      <c r="D9" s="859">
        <f t="shared" si="0"/>
        <v>42</v>
      </c>
      <c r="E9" s="934"/>
      <c r="F9" s="965" t="s">
        <v>623</v>
      </c>
      <c r="G9" s="908">
        <v>20</v>
      </c>
      <c r="H9" s="908">
        <v>15</v>
      </c>
      <c r="I9" s="908">
        <f t="shared" si="1"/>
        <v>35</v>
      </c>
      <c r="K9" s="268"/>
    </row>
    <row r="10" spans="1:11" ht="26.25" customHeight="1">
      <c r="A10" s="965" t="s">
        <v>617</v>
      </c>
      <c r="B10" s="859">
        <v>65</v>
      </c>
      <c r="C10" s="859">
        <v>47</v>
      </c>
      <c r="D10" s="859">
        <f t="shared" si="0"/>
        <v>112</v>
      </c>
      <c r="E10" s="934"/>
      <c r="F10" s="965" t="s">
        <v>624</v>
      </c>
      <c r="G10" s="908">
        <v>8</v>
      </c>
      <c r="H10" s="908">
        <v>16</v>
      </c>
      <c r="I10" s="908">
        <f t="shared" si="1"/>
        <v>24</v>
      </c>
      <c r="K10" s="268"/>
    </row>
    <row r="11" spans="1:11" ht="26.25" customHeight="1">
      <c r="A11" s="965" t="s">
        <v>618</v>
      </c>
      <c r="B11" s="859">
        <v>400</v>
      </c>
      <c r="C11" s="859">
        <v>243</v>
      </c>
      <c r="D11" s="859">
        <f t="shared" si="0"/>
        <v>643</v>
      </c>
      <c r="E11" s="934"/>
      <c r="F11" s="965" t="s">
        <v>617</v>
      </c>
      <c r="G11" s="908">
        <v>7</v>
      </c>
      <c r="H11" s="908">
        <v>4</v>
      </c>
      <c r="I11" s="908">
        <f t="shared" si="1"/>
        <v>11</v>
      </c>
      <c r="K11" s="268"/>
    </row>
    <row r="12" spans="1:11" ht="26.25" customHeight="1">
      <c r="A12" s="965" t="s">
        <v>619</v>
      </c>
      <c r="B12" s="859">
        <v>199</v>
      </c>
      <c r="C12" s="859">
        <v>119</v>
      </c>
      <c r="D12" s="859">
        <f t="shared" si="0"/>
        <v>318</v>
      </c>
      <c r="E12" s="934"/>
      <c r="F12" s="965" t="s">
        <v>620</v>
      </c>
      <c r="G12" s="908">
        <v>16</v>
      </c>
      <c r="H12" s="908">
        <v>49</v>
      </c>
      <c r="I12" s="908">
        <f t="shared" si="1"/>
        <v>65</v>
      </c>
      <c r="K12" s="268"/>
    </row>
    <row r="13" spans="1:11" ht="26.25" customHeight="1">
      <c r="A13" s="965" t="s">
        <v>620</v>
      </c>
      <c r="B13" s="859">
        <v>1635</v>
      </c>
      <c r="C13" s="859">
        <v>1141</v>
      </c>
      <c r="D13" s="859">
        <f t="shared" si="0"/>
        <v>2776</v>
      </c>
      <c r="E13" s="934"/>
      <c r="F13" s="965" t="s">
        <v>619</v>
      </c>
      <c r="G13" s="908">
        <v>28</v>
      </c>
      <c r="H13" s="908">
        <v>149</v>
      </c>
      <c r="I13" s="908">
        <f t="shared" si="1"/>
        <v>177</v>
      </c>
      <c r="K13" s="268"/>
    </row>
    <row r="14" spans="1:11" ht="26.25" customHeight="1">
      <c r="A14" s="1363"/>
      <c r="B14" s="1363"/>
      <c r="C14" s="1363"/>
      <c r="D14" s="859">
        <f>SUM(D7:D13)</f>
        <v>4325</v>
      </c>
      <c r="E14" s="934"/>
      <c r="F14" s="965" t="s">
        <v>625</v>
      </c>
      <c r="G14" s="1702">
        <v>197</v>
      </c>
      <c r="H14" s="1702">
        <v>290</v>
      </c>
      <c r="I14" s="1702">
        <f>SUM(G14:H14)</f>
        <v>487</v>
      </c>
    </row>
    <row r="15" spans="1:11" ht="23.25">
      <c r="A15" s="964" t="s">
        <v>621</v>
      </c>
      <c r="B15" s="966"/>
      <c r="C15" s="966"/>
      <c r="D15" s="968"/>
      <c r="E15" s="934"/>
      <c r="F15" s="1363"/>
      <c r="G15" s="1702"/>
      <c r="H15" s="1702"/>
      <c r="I15" s="1703">
        <f>SUM(I7:I14)</f>
        <v>841</v>
      </c>
      <c r="J15" s="1363"/>
      <c r="K15" s="1363"/>
    </row>
    <row r="16" spans="1:11" ht="23.25">
      <c r="A16" s="967"/>
      <c r="B16" s="967"/>
      <c r="C16" s="967"/>
      <c r="F16" s="964" t="s">
        <v>621</v>
      </c>
      <c r="G16" s="907"/>
      <c r="H16" s="270"/>
      <c r="I16" s="270"/>
    </row>
    <row r="17" spans="4:5">
      <c r="D17" s="270"/>
      <c r="E17" s="270"/>
    </row>
  </sheetData>
  <mergeCells count="7">
    <mergeCell ref="A4:I4"/>
    <mergeCell ref="J3:K3"/>
    <mergeCell ref="A1:I1"/>
    <mergeCell ref="A3:C3"/>
    <mergeCell ref="A2:I2"/>
    <mergeCell ref="D3:F3"/>
    <mergeCell ref="H3:I3"/>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theme="1" tint="4.9989318521683403E-2"/>
    <pageSetUpPr fitToPage="1"/>
  </sheetPr>
  <dimension ref="A1"/>
  <sheetViews>
    <sheetView showGridLines="0" view="pageBreakPreview" zoomScale="70" zoomScaleNormal="100" zoomScaleSheetLayoutView="70" workbookViewId="0">
      <selection activeCell="X43" sqref="X43"/>
    </sheetView>
  </sheetViews>
  <sheetFormatPr baseColWidth="10"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theme="1"/>
    <pageSetUpPr fitToPage="1"/>
  </sheetPr>
  <dimension ref="A1"/>
  <sheetViews>
    <sheetView showGridLines="0" view="pageBreakPreview" zoomScale="55" zoomScaleNormal="100" zoomScaleSheetLayoutView="55" workbookViewId="0">
      <selection activeCell="Q66" sqref="Q66"/>
    </sheetView>
  </sheetViews>
  <sheetFormatPr baseColWidth="10" defaultColWidth="11.42578125" defaultRowHeight="15"/>
  <cols>
    <col min="7" max="7" width="13.42578125" customWidth="1"/>
    <col min="8" max="8" width="15" customWidth="1"/>
    <col min="9" max="9" width="4.7109375" customWidth="1"/>
    <col min="10" max="10" width="27.140625" customWidth="1"/>
    <col min="11" max="13" width="5.28515625" customWidth="1"/>
  </cols>
  <sheetData/>
  <pageMargins left="0.70866141732283472" right="0.70866141732283472" top="0.74803149606299213" bottom="0.74803149606299213" header="0.31496062992125984" footer="0.31496062992125984"/>
  <pageSetup paperSize="119" scale="60"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tabColor theme="1"/>
    <pageSetUpPr fitToPage="1"/>
  </sheetPr>
  <dimension ref="A2:Q62"/>
  <sheetViews>
    <sheetView showGridLines="0" view="pageBreakPreview" zoomScale="25" zoomScaleNormal="100" zoomScaleSheetLayoutView="25" workbookViewId="0">
      <pane ySplit="3" topLeftCell="A4" activePane="bottomLeft" state="frozen"/>
      <selection activeCell="U64" sqref="U64"/>
      <selection pane="bottomLeft" activeCell="Q54" sqref="Q54"/>
    </sheetView>
  </sheetViews>
  <sheetFormatPr baseColWidth="10" defaultColWidth="11.42578125" defaultRowHeight="14.25"/>
  <cols>
    <col min="1" max="1" width="16.28515625" style="188" customWidth="1"/>
    <col min="2" max="2" width="15.42578125" style="188" customWidth="1"/>
    <col min="3" max="3" width="11.42578125" style="188"/>
    <col min="4" max="4" width="16.42578125" style="188" customWidth="1"/>
    <col min="5" max="5" width="14.85546875" style="188" customWidth="1"/>
    <col min="6" max="6" width="20.140625" style="188" customWidth="1"/>
    <col min="7" max="7" width="17.28515625" style="188" customWidth="1"/>
    <col min="8" max="8" width="45.7109375" style="188" customWidth="1"/>
    <col min="9" max="9" width="42.42578125" style="188" customWidth="1"/>
    <col min="10" max="10" width="83" style="188" customWidth="1"/>
    <col min="11" max="11" width="42.42578125" style="188" customWidth="1"/>
    <col min="12" max="12" width="63.5703125" style="188" customWidth="1"/>
    <col min="13" max="13" width="58.5703125" style="188" customWidth="1"/>
    <col min="14" max="14" width="94.42578125" style="188" customWidth="1"/>
    <col min="15" max="15" width="20.140625" style="188" customWidth="1"/>
    <col min="16" max="17" width="20.7109375" style="188" customWidth="1"/>
    <col min="18" max="16384" width="11.42578125" style="188"/>
  </cols>
  <sheetData>
    <row r="2" spans="1:17" ht="99" customHeight="1"/>
    <row r="3" spans="1:17" ht="81" customHeight="1"/>
    <row r="4" spans="1:17" ht="37.5" customHeight="1">
      <c r="A4" s="1380" t="s">
        <v>1029</v>
      </c>
      <c r="B4" s="1380"/>
      <c r="C4" s="1380"/>
      <c r="D4" s="1380"/>
      <c r="E4" s="1380"/>
      <c r="F4" s="1380"/>
      <c r="G4" s="1380"/>
      <c r="H4" s="1380"/>
      <c r="I4" s="1380"/>
      <c r="J4" s="1380"/>
      <c r="K4" s="1380"/>
      <c r="L4" s="1380"/>
      <c r="M4" s="1380"/>
      <c r="N4" s="1380"/>
      <c r="O4" s="1380"/>
      <c r="P4" s="838"/>
      <c r="Q4" s="978"/>
    </row>
    <row r="5" spans="1:17" ht="14.25" customHeight="1">
      <c r="A5" s="1380"/>
      <c r="B5" s="1380"/>
      <c r="C5" s="1380"/>
      <c r="D5" s="1380"/>
      <c r="E5" s="1380"/>
      <c r="F5" s="1380"/>
      <c r="G5" s="1380"/>
      <c r="H5" s="1380"/>
      <c r="I5" s="1380"/>
      <c r="J5" s="1380"/>
      <c r="K5" s="1380"/>
      <c r="L5" s="1380"/>
      <c r="M5" s="1380"/>
      <c r="N5" s="1380"/>
      <c r="O5" s="1380"/>
      <c r="P5" s="838"/>
      <c r="Q5" s="978"/>
    </row>
    <row r="6" spans="1:17" ht="14.25" customHeight="1">
      <c r="A6" s="1380"/>
      <c r="B6" s="1380"/>
      <c r="C6" s="1380"/>
      <c r="D6" s="1380"/>
      <c r="E6" s="1380"/>
      <c r="F6" s="1380"/>
      <c r="G6" s="1380"/>
      <c r="H6" s="1380"/>
      <c r="I6" s="1380"/>
      <c r="J6" s="1380"/>
      <c r="K6" s="1380"/>
      <c r="L6" s="1380"/>
      <c r="M6" s="1380"/>
      <c r="N6" s="1380"/>
      <c r="O6" s="1380"/>
      <c r="P6" s="838"/>
      <c r="Q6" s="978"/>
    </row>
    <row r="7" spans="1:17" ht="14.25" customHeight="1">
      <c r="A7" s="1380"/>
      <c r="B7" s="1380"/>
      <c r="C7" s="1380"/>
      <c r="D7" s="1380"/>
      <c r="E7" s="1380"/>
      <c r="F7" s="1380"/>
      <c r="G7" s="1380"/>
      <c r="H7" s="1380"/>
      <c r="I7" s="1380"/>
      <c r="J7" s="1380"/>
      <c r="K7" s="1380"/>
      <c r="L7" s="1380"/>
      <c r="M7" s="1380"/>
      <c r="N7" s="1380"/>
      <c r="O7" s="1380"/>
      <c r="P7" s="838"/>
      <c r="Q7" s="978"/>
    </row>
    <row r="8" spans="1:17" ht="14.25" customHeight="1">
      <c r="A8" s="1380"/>
      <c r="B8" s="1380"/>
      <c r="C8" s="1380"/>
      <c r="D8" s="1380"/>
      <c r="E8" s="1380"/>
      <c r="F8" s="1380"/>
      <c r="G8" s="1380"/>
      <c r="H8" s="1380"/>
      <c r="I8" s="1380"/>
      <c r="J8" s="1380"/>
      <c r="K8" s="1380"/>
      <c r="L8" s="1380"/>
      <c r="M8" s="1380"/>
      <c r="N8" s="1380"/>
      <c r="O8" s="1380"/>
      <c r="P8" s="838"/>
      <c r="Q8" s="978"/>
    </row>
    <row r="9" spans="1:17" ht="14.25" customHeight="1">
      <c r="A9" s="1380"/>
      <c r="B9" s="1380"/>
      <c r="C9" s="1380"/>
      <c r="D9" s="1380"/>
      <c r="E9" s="1380"/>
      <c r="F9" s="1380"/>
      <c r="G9" s="1380"/>
      <c r="H9" s="1380"/>
      <c r="I9" s="1380"/>
      <c r="J9" s="1380"/>
      <c r="K9" s="1380"/>
      <c r="L9" s="1380"/>
      <c r="M9" s="1380"/>
      <c r="N9" s="1380"/>
      <c r="O9" s="1380"/>
      <c r="P9" s="838"/>
      <c r="Q9" s="978"/>
    </row>
    <row r="10" spans="1:17" ht="45.75" customHeight="1">
      <c r="A10" s="1380"/>
      <c r="B10" s="1380"/>
      <c r="C10" s="1380"/>
      <c r="D10" s="1380"/>
      <c r="E10" s="1380"/>
      <c r="F10" s="1380"/>
      <c r="G10" s="1380"/>
      <c r="H10" s="1380"/>
      <c r="I10" s="1380"/>
      <c r="J10" s="1380"/>
      <c r="K10" s="1380"/>
      <c r="L10" s="1380"/>
      <c r="M10" s="1380"/>
      <c r="N10" s="1380"/>
      <c r="O10" s="1380"/>
      <c r="P10" s="838"/>
      <c r="Q10" s="978"/>
    </row>
    <row r="11" spans="1:17" ht="14.25" customHeight="1">
      <c r="A11" s="1380"/>
      <c r="B11" s="1380"/>
      <c r="C11" s="1380"/>
      <c r="D11" s="1380"/>
      <c r="E11" s="1380"/>
      <c r="F11" s="1380"/>
      <c r="G11" s="1380"/>
      <c r="H11" s="1380"/>
      <c r="I11" s="1380"/>
      <c r="J11" s="1380"/>
      <c r="K11" s="1380"/>
      <c r="L11" s="1380"/>
      <c r="M11" s="1380"/>
      <c r="N11" s="1380"/>
      <c r="O11" s="1380"/>
      <c r="P11" s="838"/>
      <c r="Q11" s="978"/>
    </row>
    <row r="12" spans="1:17" ht="14.25" customHeight="1">
      <c r="A12" s="1380"/>
      <c r="B12" s="1380"/>
      <c r="C12" s="1380"/>
      <c r="D12" s="1380"/>
      <c r="E12" s="1380"/>
      <c r="F12" s="1380"/>
      <c r="G12" s="1380"/>
      <c r="H12" s="1380"/>
      <c r="I12" s="1380"/>
      <c r="J12" s="1380"/>
      <c r="K12" s="1380"/>
      <c r="L12" s="1380"/>
      <c r="M12" s="1380"/>
      <c r="N12" s="1380"/>
      <c r="O12" s="1380"/>
      <c r="P12" s="838"/>
      <c r="Q12" s="978"/>
    </row>
    <row r="13" spans="1:17" ht="14.25" customHeight="1">
      <c r="A13" s="1380"/>
      <c r="B13" s="1380"/>
      <c r="C13" s="1380"/>
      <c r="D13" s="1380"/>
      <c r="E13" s="1380"/>
      <c r="F13" s="1380"/>
      <c r="G13" s="1380"/>
      <c r="H13" s="1380"/>
      <c r="I13" s="1380"/>
      <c r="J13" s="1380"/>
      <c r="K13" s="1380"/>
      <c r="L13" s="1380"/>
      <c r="M13" s="1380"/>
      <c r="N13" s="1380"/>
      <c r="O13" s="1380"/>
      <c r="P13" s="838"/>
      <c r="Q13" s="978"/>
    </row>
    <row r="14" spans="1:17" ht="14.25" customHeight="1">
      <c r="A14" s="1380"/>
      <c r="B14" s="1380"/>
      <c r="C14" s="1380"/>
      <c r="D14" s="1380"/>
      <c r="E14" s="1380"/>
      <c r="F14" s="1380"/>
      <c r="G14" s="1380"/>
      <c r="H14" s="1380"/>
      <c r="I14" s="1380"/>
      <c r="J14" s="1380"/>
      <c r="K14" s="1380"/>
      <c r="L14" s="1380"/>
      <c r="M14" s="1380"/>
      <c r="N14" s="1380"/>
      <c r="O14" s="1380"/>
      <c r="P14" s="838"/>
      <c r="Q14" s="978"/>
    </row>
    <row r="15" spans="1:17" ht="14.25" customHeight="1">
      <c r="A15" s="1380"/>
      <c r="B15" s="1380"/>
      <c r="C15" s="1380"/>
      <c r="D15" s="1380"/>
      <c r="E15" s="1380"/>
      <c r="F15" s="1380"/>
      <c r="G15" s="1380"/>
      <c r="H15" s="1380"/>
      <c r="I15" s="1380"/>
      <c r="J15" s="1380"/>
      <c r="K15" s="1380"/>
      <c r="L15" s="1380"/>
      <c r="M15" s="1380"/>
      <c r="N15" s="1380"/>
      <c r="O15" s="1380"/>
      <c r="P15" s="838"/>
      <c r="Q15" s="978"/>
    </row>
    <row r="16" spans="1:17" ht="14.25" customHeight="1">
      <c r="A16" s="1380"/>
      <c r="B16" s="1380"/>
      <c r="C16" s="1380"/>
      <c r="D16" s="1380"/>
      <c r="E16" s="1380"/>
      <c r="F16" s="1380"/>
      <c r="G16" s="1380"/>
      <c r="H16" s="1380"/>
      <c r="I16" s="1380"/>
      <c r="J16" s="1380"/>
      <c r="K16" s="1380"/>
      <c r="L16" s="1380"/>
      <c r="M16" s="1380"/>
      <c r="N16" s="1380"/>
      <c r="O16" s="1380"/>
      <c r="P16" s="838"/>
      <c r="Q16" s="978"/>
    </row>
    <row r="17" spans="1:17" ht="14.25" customHeight="1">
      <c r="A17" s="1380"/>
      <c r="B17" s="1380"/>
      <c r="C17" s="1380"/>
      <c r="D17" s="1380"/>
      <c r="E17" s="1380"/>
      <c r="F17" s="1380"/>
      <c r="G17" s="1380"/>
      <c r="H17" s="1380"/>
      <c r="I17" s="1380"/>
      <c r="J17" s="1380"/>
      <c r="K17" s="1380"/>
      <c r="L17" s="1380"/>
      <c r="M17" s="1380"/>
      <c r="N17" s="1380"/>
      <c r="O17" s="1380"/>
      <c r="P17" s="838"/>
      <c r="Q17" s="978"/>
    </row>
    <row r="18" spans="1:17" ht="14.25" customHeight="1">
      <c r="A18" s="1380"/>
      <c r="B18" s="1380"/>
      <c r="C18" s="1380"/>
      <c r="D18" s="1380"/>
      <c r="E18" s="1380"/>
      <c r="F18" s="1380"/>
      <c r="G18" s="1380"/>
      <c r="H18" s="1380"/>
      <c r="I18" s="1380"/>
      <c r="J18" s="1380"/>
      <c r="K18" s="1380"/>
      <c r="L18" s="1380"/>
      <c r="M18" s="1380"/>
      <c r="N18" s="1380"/>
      <c r="O18" s="1380"/>
      <c r="P18" s="838"/>
      <c r="Q18" s="978"/>
    </row>
    <row r="19" spans="1:17" ht="14.25" customHeight="1">
      <c r="A19" s="1380"/>
      <c r="B19" s="1380"/>
      <c r="C19" s="1380"/>
      <c r="D19" s="1380"/>
      <c r="E19" s="1380"/>
      <c r="F19" s="1380"/>
      <c r="G19" s="1380"/>
      <c r="H19" s="1380"/>
      <c r="I19" s="1380"/>
      <c r="J19" s="1380"/>
      <c r="K19" s="1380"/>
      <c r="L19" s="1380"/>
      <c r="M19" s="1380"/>
      <c r="N19" s="1380"/>
      <c r="O19" s="1380"/>
      <c r="P19" s="838"/>
      <c r="Q19" s="978"/>
    </row>
    <row r="20" spans="1:17" ht="14.25" customHeight="1">
      <c r="A20" s="1380"/>
      <c r="B20" s="1380"/>
      <c r="C20" s="1380"/>
      <c r="D20" s="1380"/>
      <c r="E20" s="1380"/>
      <c r="F20" s="1380"/>
      <c r="G20" s="1380"/>
      <c r="H20" s="1380"/>
      <c r="I20" s="1380"/>
      <c r="J20" s="1380"/>
      <c r="K20" s="1380"/>
      <c r="L20" s="1380"/>
      <c r="M20" s="1380"/>
      <c r="N20" s="1380"/>
      <c r="O20" s="1380"/>
      <c r="P20" s="838"/>
      <c r="Q20" s="978"/>
    </row>
    <row r="21" spans="1:17" ht="14.25" customHeight="1">
      <c r="A21" s="1380"/>
      <c r="B21" s="1380"/>
      <c r="C21" s="1380"/>
      <c r="D21" s="1380"/>
      <c r="E21" s="1380"/>
      <c r="F21" s="1380"/>
      <c r="G21" s="1380"/>
      <c r="H21" s="1380"/>
      <c r="I21" s="1380"/>
      <c r="J21" s="1380"/>
      <c r="K21" s="1380"/>
      <c r="L21" s="1380"/>
      <c r="M21" s="1380"/>
      <c r="N21" s="1380"/>
      <c r="O21" s="1380"/>
      <c r="P21" s="838"/>
      <c r="Q21" s="978"/>
    </row>
    <row r="22" spans="1:17" ht="15" customHeight="1">
      <c r="A22" s="1380"/>
      <c r="B22" s="1380"/>
      <c r="C22" s="1380"/>
      <c r="D22" s="1380"/>
      <c r="E22" s="1380"/>
      <c r="F22" s="1380"/>
      <c r="G22" s="1380"/>
      <c r="H22" s="1380"/>
      <c r="I22" s="1380"/>
      <c r="J22" s="1380"/>
      <c r="K22" s="1380"/>
      <c r="L22" s="1380"/>
      <c r="M22" s="1380"/>
      <c r="N22" s="1380"/>
      <c r="O22" s="1380"/>
      <c r="P22" s="838"/>
      <c r="Q22" s="978"/>
    </row>
    <row r="23" spans="1:17" ht="15" customHeight="1">
      <c r="A23" s="1380"/>
      <c r="B23" s="1380"/>
      <c r="C23" s="1380"/>
      <c r="D23" s="1380"/>
      <c r="E23" s="1380"/>
      <c r="F23" s="1380"/>
      <c r="G23" s="1380"/>
      <c r="H23" s="1380"/>
      <c r="I23" s="1380"/>
      <c r="J23" s="1380"/>
      <c r="K23" s="1380"/>
      <c r="L23" s="1380"/>
      <c r="M23" s="1380"/>
      <c r="N23" s="1380"/>
      <c r="O23" s="1380"/>
      <c r="P23" s="838"/>
      <c r="Q23" s="978"/>
    </row>
    <row r="24" spans="1:17" ht="15" customHeight="1">
      <c r="A24" s="1380"/>
      <c r="B24" s="1380"/>
      <c r="C24" s="1380"/>
      <c r="D24" s="1380"/>
      <c r="E24" s="1380"/>
      <c r="F24" s="1380"/>
      <c r="G24" s="1380"/>
      <c r="H24" s="1380"/>
      <c r="I24" s="1380"/>
      <c r="J24" s="1380"/>
      <c r="K24" s="1380"/>
      <c r="L24" s="1380"/>
      <c r="M24" s="1380"/>
      <c r="N24" s="1380"/>
      <c r="O24" s="1380"/>
      <c r="P24" s="838"/>
      <c r="Q24" s="978"/>
    </row>
    <row r="25" spans="1:17" ht="15" customHeight="1">
      <c r="A25" s="1380"/>
      <c r="B25" s="1380"/>
      <c r="C25" s="1380"/>
      <c r="D25" s="1380"/>
      <c r="E25" s="1380"/>
      <c r="F25" s="1380"/>
      <c r="G25" s="1380"/>
      <c r="H25" s="1380"/>
      <c r="I25" s="1380"/>
      <c r="J25" s="1380"/>
      <c r="K25" s="1380"/>
      <c r="L25" s="1380"/>
      <c r="M25" s="1380"/>
      <c r="N25" s="1380"/>
      <c r="O25" s="1380"/>
      <c r="P25" s="838"/>
      <c r="Q25" s="978"/>
    </row>
    <row r="26" spans="1:17" ht="15" customHeight="1">
      <c r="A26" s="1380"/>
      <c r="B26" s="1380"/>
      <c r="C26" s="1380"/>
      <c r="D26" s="1380"/>
      <c r="E26" s="1380"/>
      <c r="F26" s="1380"/>
      <c r="G26" s="1380"/>
      <c r="H26" s="1380"/>
      <c r="I26" s="1380"/>
      <c r="J26" s="1380"/>
      <c r="K26" s="1380"/>
      <c r="L26" s="1380"/>
      <c r="M26" s="1380"/>
      <c r="N26" s="1380"/>
      <c r="O26" s="1380"/>
      <c r="P26" s="838"/>
      <c r="Q26" s="978"/>
    </row>
    <row r="27" spans="1:17" ht="14.25" customHeight="1">
      <c r="A27" s="1380"/>
      <c r="B27" s="1380"/>
      <c r="C27" s="1380"/>
      <c r="D27" s="1380"/>
      <c r="E27" s="1380"/>
      <c r="F27" s="1380"/>
      <c r="G27" s="1380"/>
      <c r="H27" s="1380"/>
      <c r="I27" s="1380"/>
      <c r="J27" s="1380"/>
      <c r="K27" s="1380"/>
      <c r="L27" s="1380"/>
      <c r="M27" s="1380"/>
      <c r="N27" s="1380"/>
      <c r="O27" s="1380"/>
      <c r="P27" s="838"/>
      <c r="Q27" s="978"/>
    </row>
    <row r="28" spans="1:17" ht="93.75" customHeight="1">
      <c r="A28" s="1380"/>
      <c r="B28" s="1380"/>
      <c r="C28" s="1380"/>
      <c r="D28" s="1380"/>
      <c r="E28" s="1380"/>
      <c r="F28" s="1380"/>
      <c r="G28" s="1380"/>
      <c r="H28" s="1380"/>
      <c r="I28" s="1380"/>
      <c r="J28" s="1380"/>
      <c r="K28" s="1380"/>
      <c r="L28" s="1380"/>
      <c r="M28" s="1380"/>
      <c r="N28" s="1380"/>
      <c r="O28" s="1380"/>
      <c r="P28" s="838"/>
      <c r="Q28" s="978"/>
    </row>
    <row r="29" spans="1:17" ht="14.25" customHeight="1">
      <c r="A29" s="1380"/>
      <c r="B29" s="1380"/>
      <c r="C29" s="1380"/>
      <c r="D29" s="1380"/>
      <c r="E29" s="1380"/>
      <c r="F29" s="1380"/>
      <c r="G29" s="1380"/>
      <c r="H29" s="1380"/>
      <c r="I29" s="1380"/>
      <c r="J29" s="1380"/>
      <c r="K29" s="1380"/>
      <c r="L29" s="1380"/>
      <c r="M29" s="1380"/>
      <c r="N29" s="1380"/>
      <c r="O29" s="1380"/>
      <c r="P29" s="838"/>
      <c r="Q29" s="978"/>
    </row>
    <row r="30" spans="1:17" ht="14.25" customHeight="1">
      <c r="A30" s="1380"/>
      <c r="B30" s="1380"/>
      <c r="C30" s="1380"/>
      <c r="D30" s="1380"/>
      <c r="E30" s="1380"/>
      <c r="F30" s="1380"/>
      <c r="G30" s="1380"/>
      <c r="H30" s="1380"/>
      <c r="I30" s="1380"/>
      <c r="J30" s="1380"/>
      <c r="K30" s="1380"/>
      <c r="L30" s="1380"/>
      <c r="M30" s="1380"/>
      <c r="N30" s="1380"/>
      <c r="O30" s="1380"/>
      <c r="P30" s="838"/>
      <c r="Q30" s="978"/>
    </row>
    <row r="31" spans="1:17" ht="30">
      <c r="A31" s="1380"/>
      <c r="B31" s="1380"/>
      <c r="C31" s="1380"/>
      <c r="D31" s="1380"/>
      <c r="E31" s="1380"/>
      <c r="F31" s="1380"/>
      <c r="G31" s="1380"/>
      <c r="H31" s="1380"/>
      <c r="I31" s="1380"/>
      <c r="J31" s="1380"/>
      <c r="K31" s="1380"/>
      <c r="L31" s="1380"/>
      <c r="M31" s="1380"/>
      <c r="N31" s="1380"/>
      <c r="O31" s="1380"/>
      <c r="P31" s="838"/>
      <c r="Q31" s="978"/>
    </row>
    <row r="32" spans="1:17" ht="14.25" customHeight="1">
      <c r="A32" s="1380"/>
      <c r="B32" s="1380"/>
      <c r="C32" s="1380"/>
      <c r="D32" s="1380"/>
      <c r="E32" s="1380"/>
      <c r="F32" s="1380"/>
      <c r="G32" s="1380"/>
      <c r="H32" s="1380"/>
      <c r="I32" s="1380"/>
      <c r="J32" s="1380"/>
      <c r="K32" s="1380"/>
      <c r="L32" s="1380"/>
      <c r="M32" s="1380"/>
      <c r="N32" s="1380"/>
      <c r="O32" s="1380"/>
      <c r="P32" s="838"/>
      <c r="Q32" s="978"/>
    </row>
    <row r="33" spans="1:17" ht="31.5" customHeight="1">
      <c r="A33" s="1380"/>
      <c r="B33" s="1380"/>
      <c r="C33" s="1380"/>
      <c r="D33" s="1380"/>
      <c r="E33" s="1380"/>
      <c r="F33" s="1380"/>
      <c r="G33" s="1380"/>
      <c r="H33" s="1380"/>
      <c r="I33" s="1380"/>
      <c r="J33" s="1380"/>
      <c r="K33" s="1380"/>
      <c r="L33" s="1380"/>
      <c r="M33" s="1380"/>
      <c r="N33" s="1380"/>
      <c r="O33" s="1380"/>
      <c r="P33" s="838"/>
      <c r="Q33" s="978"/>
    </row>
    <row r="34" spans="1:17" ht="42.75" customHeight="1">
      <c r="A34" s="1380"/>
      <c r="B34" s="1380"/>
      <c r="C34" s="1380"/>
      <c r="D34" s="1380"/>
      <c r="E34" s="1380"/>
      <c r="F34" s="1380"/>
      <c r="G34" s="1380"/>
      <c r="H34" s="1380"/>
      <c r="I34" s="1380"/>
      <c r="J34" s="1380"/>
      <c r="K34" s="1380"/>
      <c r="L34" s="1380"/>
      <c r="M34" s="1380"/>
      <c r="N34" s="1380"/>
      <c r="O34" s="1380"/>
      <c r="P34" s="838"/>
      <c r="Q34" s="978"/>
    </row>
    <row r="35" spans="1:17" ht="14.25" customHeight="1">
      <c r="A35" s="1380"/>
      <c r="B35" s="1380"/>
      <c r="C35" s="1380"/>
      <c r="D35" s="1380"/>
      <c r="E35" s="1380"/>
      <c r="F35" s="1380"/>
      <c r="G35" s="1380"/>
      <c r="H35" s="1380"/>
      <c r="I35" s="1380"/>
      <c r="J35" s="1380"/>
      <c r="K35" s="1380"/>
      <c r="L35" s="1380"/>
      <c r="M35" s="1380"/>
      <c r="N35" s="1380"/>
      <c r="O35" s="1380"/>
      <c r="P35" s="838"/>
      <c r="Q35" s="978"/>
    </row>
    <row r="36" spans="1:17" ht="19.5" customHeight="1">
      <c r="A36" s="1380"/>
      <c r="B36" s="1380"/>
      <c r="C36" s="1380"/>
      <c r="D36" s="1380"/>
      <c r="E36" s="1380"/>
      <c r="F36" s="1380"/>
      <c r="G36" s="1380"/>
      <c r="H36" s="1380"/>
      <c r="I36" s="1380"/>
      <c r="J36" s="1380"/>
      <c r="K36" s="1380"/>
      <c r="L36" s="1380"/>
      <c r="M36" s="1380"/>
      <c r="N36" s="1380"/>
      <c r="O36" s="1380"/>
      <c r="P36" s="838"/>
      <c r="Q36" s="978"/>
    </row>
    <row r="37" spans="1:17" ht="59.25" customHeight="1">
      <c r="A37" s="1380"/>
      <c r="B37" s="1380"/>
      <c r="C37" s="1380"/>
      <c r="D37" s="1380"/>
      <c r="E37" s="1380"/>
      <c r="F37" s="1380"/>
      <c r="G37" s="1380"/>
      <c r="H37" s="1380"/>
      <c r="I37" s="1380"/>
      <c r="J37" s="1380"/>
      <c r="K37" s="1380"/>
      <c r="L37" s="1380"/>
      <c r="M37" s="1380"/>
      <c r="N37" s="1380"/>
      <c r="O37" s="1380"/>
      <c r="P37" s="838"/>
      <c r="Q37" s="978"/>
    </row>
    <row r="38" spans="1:17" ht="30">
      <c r="A38" s="1380"/>
      <c r="B38" s="1380"/>
      <c r="C38" s="1380"/>
      <c r="D38" s="1380"/>
      <c r="E38" s="1380"/>
      <c r="F38" s="1380"/>
      <c r="G38" s="1380"/>
      <c r="H38" s="1380"/>
      <c r="I38" s="1380"/>
      <c r="J38" s="1380"/>
      <c r="K38" s="1380"/>
      <c r="L38" s="1380"/>
      <c r="M38" s="1380"/>
      <c r="N38" s="1380"/>
      <c r="O38" s="1380"/>
      <c r="P38" s="838"/>
      <c r="Q38" s="978"/>
    </row>
    <row r="39" spans="1:17" ht="30">
      <c r="A39" s="1380"/>
      <c r="B39" s="1380"/>
      <c r="C39" s="1380"/>
      <c r="D39" s="1380"/>
      <c r="E39" s="1380"/>
      <c r="F39" s="1380"/>
      <c r="G39" s="1380"/>
      <c r="H39" s="1380"/>
      <c r="I39" s="1380"/>
      <c r="J39" s="1380"/>
      <c r="K39" s="1380"/>
      <c r="L39" s="1380"/>
      <c r="M39" s="1380"/>
      <c r="N39" s="1380"/>
      <c r="O39" s="1380"/>
      <c r="P39" s="838"/>
      <c r="Q39" s="978"/>
    </row>
    <row r="40" spans="1:17" ht="27">
      <c r="A40" s="1380"/>
      <c r="B40" s="1380"/>
      <c r="C40" s="1380"/>
      <c r="D40" s="1380"/>
      <c r="E40" s="1380"/>
      <c r="F40" s="1380"/>
      <c r="G40" s="1380"/>
      <c r="H40" s="1380"/>
      <c r="I40" s="1380"/>
      <c r="J40" s="1380"/>
      <c r="K40" s="1380"/>
      <c r="L40" s="1380"/>
      <c r="M40" s="1380"/>
      <c r="N40" s="1380"/>
      <c r="O40" s="1380"/>
      <c r="P40" s="839"/>
      <c r="Q40" s="839"/>
    </row>
    <row r="41" spans="1:17" ht="27">
      <c r="A41" s="1380"/>
      <c r="B41" s="1380"/>
      <c r="C41" s="1380"/>
      <c r="D41" s="1380"/>
      <c r="E41" s="1380"/>
      <c r="F41" s="1380"/>
      <c r="G41" s="1380"/>
      <c r="H41" s="1380"/>
      <c r="I41" s="1380"/>
      <c r="J41" s="1380"/>
      <c r="K41" s="1380"/>
      <c r="L41" s="1380"/>
      <c r="M41" s="1380"/>
      <c r="N41" s="1380"/>
      <c r="O41" s="1380"/>
      <c r="P41" s="839"/>
      <c r="Q41" s="839"/>
    </row>
    <row r="42" spans="1:17" ht="30.75" customHeight="1">
      <c r="A42" s="1380"/>
      <c r="B42" s="1380"/>
      <c r="C42" s="1380"/>
      <c r="D42" s="1380"/>
      <c r="E42" s="1380"/>
      <c r="F42" s="1380"/>
      <c r="G42" s="1380"/>
      <c r="H42" s="1380"/>
      <c r="I42" s="1380"/>
      <c r="J42" s="1380"/>
      <c r="K42" s="1380"/>
      <c r="L42" s="1380"/>
      <c r="M42" s="1380"/>
      <c r="N42" s="1380"/>
      <c r="O42" s="1380"/>
      <c r="P42" s="839"/>
      <c r="Q42" s="839"/>
    </row>
    <row r="43" spans="1:17" ht="27">
      <c r="A43" s="1380"/>
      <c r="B43" s="1380"/>
      <c r="C43" s="1380"/>
      <c r="D43" s="1380"/>
      <c r="E43" s="1380"/>
      <c r="F43" s="1380"/>
      <c r="G43" s="1380"/>
      <c r="H43" s="1380"/>
      <c r="I43" s="1380"/>
      <c r="J43" s="1380"/>
      <c r="K43" s="1380"/>
      <c r="L43" s="1380"/>
      <c r="M43" s="1380"/>
      <c r="N43" s="1380"/>
      <c r="O43" s="1380"/>
      <c r="P43" s="839"/>
      <c r="Q43" s="839"/>
    </row>
    <row r="44" spans="1:17" ht="120" customHeight="1">
      <c r="A44" s="1380"/>
      <c r="B44" s="1380"/>
      <c r="C44" s="1380"/>
      <c r="D44" s="1380"/>
      <c r="E44" s="1380"/>
      <c r="F44" s="1380"/>
      <c r="G44" s="1380"/>
      <c r="H44" s="1380"/>
      <c r="I44" s="1380"/>
      <c r="J44" s="1380"/>
      <c r="K44" s="1380"/>
      <c r="L44" s="1380"/>
      <c r="M44" s="1380"/>
      <c r="N44" s="1380"/>
      <c r="O44" s="1380"/>
      <c r="P44" s="839"/>
      <c r="Q44" s="839"/>
    </row>
    <row r="45" spans="1:17" ht="27">
      <c r="A45" s="1380"/>
      <c r="B45" s="1380"/>
      <c r="C45" s="1380"/>
      <c r="D45" s="1380"/>
      <c r="E45" s="1380"/>
      <c r="F45" s="1380"/>
      <c r="G45" s="1380"/>
      <c r="H45" s="1380"/>
      <c r="I45" s="1380"/>
      <c r="J45" s="1380"/>
      <c r="K45" s="1380"/>
      <c r="L45" s="1380"/>
      <c r="M45" s="1380"/>
      <c r="N45" s="1380"/>
      <c r="O45" s="1380"/>
      <c r="P45" s="839"/>
      <c r="Q45" s="839"/>
    </row>
    <row r="46" spans="1:17" ht="27">
      <c r="A46" s="1380"/>
      <c r="B46" s="1380"/>
      <c r="C46" s="1380"/>
      <c r="D46" s="1380"/>
      <c r="E46" s="1380"/>
      <c r="F46" s="1380"/>
      <c r="G46" s="1380"/>
      <c r="H46" s="1380"/>
      <c r="I46" s="1380"/>
      <c r="J46" s="1380"/>
      <c r="K46" s="1380"/>
      <c r="L46" s="1380"/>
      <c r="M46" s="1380"/>
      <c r="N46" s="1380"/>
      <c r="O46" s="1380"/>
      <c r="P46" s="839"/>
      <c r="Q46" s="839"/>
    </row>
    <row r="47" spans="1:17" ht="27">
      <c r="A47" s="1380"/>
      <c r="B47" s="1380"/>
      <c r="C47" s="1380"/>
      <c r="D47" s="1380"/>
      <c r="E47" s="1380"/>
      <c r="F47" s="1380"/>
      <c r="G47" s="1380"/>
      <c r="H47" s="1380"/>
      <c r="I47" s="1380"/>
      <c r="J47" s="1380"/>
      <c r="K47" s="1380"/>
      <c r="L47" s="1380"/>
      <c r="M47" s="1380"/>
      <c r="N47" s="1380"/>
      <c r="O47" s="1380"/>
      <c r="P47" s="839"/>
      <c r="Q47" s="839"/>
    </row>
    <row r="48" spans="1:17" ht="27">
      <c r="A48" s="1380"/>
      <c r="B48" s="1380"/>
      <c r="C48" s="1380"/>
      <c r="D48" s="1380"/>
      <c r="E48" s="1380"/>
      <c r="F48" s="1380"/>
      <c r="G48" s="1380"/>
      <c r="H48" s="1380"/>
      <c r="I48" s="1380"/>
      <c r="J48" s="1380"/>
      <c r="K48" s="1380"/>
      <c r="L48" s="1380"/>
      <c r="M48" s="1380"/>
      <c r="N48" s="1380"/>
      <c r="O48" s="1380"/>
      <c r="P48" s="839"/>
      <c r="Q48" s="839"/>
    </row>
    <row r="49" spans="1:17" ht="27">
      <c r="A49" s="1380"/>
      <c r="B49" s="1380"/>
      <c r="C49" s="1380"/>
      <c r="D49" s="1380"/>
      <c r="E49" s="1380"/>
      <c r="F49" s="1380"/>
      <c r="G49" s="1380"/>
      <c r="H49" s="1380"/>
      <c r="I49" s="1380"/>
      <c r="J49" s="1380"/>
      <c r="K49" s="1380"/>
      <c r="L49" s="1380"/>
      <c r="M49" s="1380"/>
      <c r="N49" s="1380"/>
      <c r="O49" s="1380"/>
      <c r="P49" s="839"/>
      <c r="Q49" s="839"/>
    </row>
    <row r="50" spans="1:17" ht="27">
      <c r="A50" s="1380"/>
      <c r="B50" s="1380"/>
      <c r="C50" s="1380"/>
      <c r="D50" s="1380"/>
      <c r="E50" s="1380"/>
      <c r="F50" s="1380"/>
      <c r="G50" s="1380"/>
      <c r="H50" s="1380"/>
      <c r="I50" s="1380"/>
      <c r="J50" s="1380"/>
      <c r="K50" s="1380"/>
      <c r="L50" s="1380"/>
      <c r="M50" s="1380"/>
      <c r="N50" s="1380"/>
      <c r="O50" s="1380"/>
      <c r="P50" s="839"/>
      <c r="Q50" s="839"/>
    </row>
    <row r="51" spans="1:17" ht="27">
      <c r="A51" s="1380"/>
      <c r="B51" s="1380"/>
      <c r="C51" s="1380"/>
      <c r="D51" s="1380"/>
      <c r="E51" s="1380"/>
      <c r="F51" s="1380"/>
      <c r="G51" s="1380"/>
      <c r="H51" s="1380"/>
      <c r="I51" s="1380"/>
      <c r="J51" s="1380"/>
      <c r="K51" s="1380"/>
      <c r="L51" s="1380"/>
      <c r="M51" s="1380"/>
      <c r="N51" s="1380"/>
      <c r="O51" s="1380"/>
      <c r="P51" s="839"/>
      <c r="Q51" s="839"/>
    </row>
    <row r="52" spans="1:17" ht="27">
      <c r="A52" s="1380"/>
      <c r="B52" s="1380"/>
      <c r="C52" s="1380"/>
      <c r="D52" s="1380"/>
      <c r="E52" s="1380"/>
      <c r="F52" s="1380"/>
      <c r="G52" s="1380"/>
      <c r="H52" s="1380"/>
      <c r="I52" s="1380"/>
      <c r="J52" s="1380"/>
      <c r="K52" s="1380"/>
      <c r="L52" s="1380"/>
      <c r="M52" s="1380"/>
      <c r="N52" s="1380"/>
      <c r="O52" s="1380"/>
      <c r="P52" s="839"/>
      <c r="Q52" s="839"/>
    </row>
    <row r="53" spans="1:17" ht="27">
      <c r="A53" s="1380"/>
      <c r="B53" s="1380"/>
      <c r="C53" s="1380"/>
      <c r="D53" s="1380"/>
      <c r="E53" s="1380"/>
      <c r="F53" s="1380"/>
      <c r="G53" s="1380"/>
      <c r="H53" s="1380"/>
      <c r="I53" s="1380"/>
      <c r="J53" s="1380"/>
      <c r="K53" s="1380"/>
      <c r="L53" s="1380"/>
      <c r="M53" s="1380"/>
      <c r="N53" s="1380"/>
      <c r="O53" s="1380"/>
      <c r="P53" s="839"/>
      <c r="Q53" s="839"/>
    </row>
    <row r="54" spans="1:17" ht="258" customHeight="1">
      <c r="A54" s="1380"/>
      <c r="B54" s="1380"/>
      <c r="C54" s="1380"/>
      <c r="D54" s="1380"/>
      <c r="E54" s="1380"/>
      <c r="F54" s="1380"/>
      <c r="G54" s="1380"/>
      <c r="H54" s="1380"/>
      <c r="I54" s="1380"/>
      <c r="J54" s="1380"/>
      <c r="K54" s="1380"/>
      <c r="L54" s="1380"/>
      <c r="M54" s="1380"/>
      <c r="N54" s="1380"/>
      <c r="O54" s="1380"/>
      <c r="P54" s="839"/>
      <c r="Q54" s="839"/>
    </row>
    <row r="55" spans="1:17" ht="27">
      <c r="A55" s="1380"/>
      <c r="B55" s="1380"/>
      <c r="C55" s="1380"/>
      <c r="D55" s="1380"/>
      <c r="E55" s="1380"/>
      <c r="F55" s="1380"/>
      <c r="G55" s="1380"/>
      <c r="H55" s="1380"/>
      <c r="I55" s="1380"/>
      <c r="J55" s="1380"/>
      <c r="K55" s="1380"/>
      <c r="L55" s="1380"/>
      <c r="M55" s="1380"/>
      <c r="N55" s="1380"/>
      <c r="O55" s="1380"/>
      <c r="P55" s="839"/>
      <c r="Q55" s="839"/>
    </row>
    <row r="56" spans="1:17" ht="27">
      <c r="A56" s="1380"/>
      <c r="B56" s="1380"/>
      <c r="C56" s="1380"/>
      <c r="D56" s="1380"/>
      <c r="E56" s="1380"/>
      <c r="F56" s="1380"/>
      <c r="G56" s="1380"/>
      <c r="H56" s="1380"/>
      <c r="I56" s="1380"/>
      <c r="J56" s="1380"/>
      <c r="K56" s="1380"/>
      <c r="L56" s="1380"/>
      <c r="M56" s="1380"/>
      <c r="N56" s="1380"/>
      <c r="O56" s="1380"/>
      <c r="P56" s="839"/>
      <c r="Q56" s="839"/>
    </row>
    <row r="57" spans="1:17" ht="171" customHeight="1">
      <c r="A57" s="1380"/>
      <c r="B57" s="1380"/>
      <c r="C57" s="1380"/>
      <c r="D57" s="1380"/>
      <c r="E57" s="1380"/>
      <c r="F57" s="1380"/>
      <c r="G57" s="1380"/>
      <c r="H57" s="1380"/>
      <c r="I57" s="1380"/>
      <c r="J57" s="1380"/>
      <c r="K57" s="1380"/>
      <c r="L57" s="1380"/>
      <c r="M57" s="1380"/>
      <c r="N57" s="1380"/>
      <c r="O57" s="1380"/>
      <c r="P57" s="839"/>
      <c r="Q57" s="839"/>
    </row>
    <row r="58" spans="1:17" ht="78" customHeight="1">
      <c r="A58" s="1380"/>
      <c r="B58" s="1380"/>
      <c r="C58" s="1380"/>
      <c r="D58" s="1380"/>
      <c r="E58" s="1380"/>
      <c r="F58" s="1380"/>
      <c r="G58" s="1380"/>
      <c r="H58" s="1380"/>
      <c r="I58" s="1380"/>
      <c r="J58" s="1380"/>
      <c r="K58" s="1380"/>
      <c r="L58" s="1380"/>
      <c r="M58" s="1380"/>
      <c r="N58" s="1380"/>
      <c r="O58" s="1380"/>
      <c r="P58" s="839"/>
      <c r="Q58" s="839"/>
    </row>
    <row r="59" spans="1:17" ht="69" customHeight="1">
      <c r="A59" s="1380"/>
      <c r="B59" s="1380"/>
      <c r="C59" s="1380"/>
      <c r="D59" s="1380"/>
      <c r="E59" s="1380"/>
      <c r="F59" s="1380"/>
      <c r="G59" s="1380"/>
      <c r="H59" s="1380"/>
      <c r="I59" s="1380"/>
      <c r="J59" s="1380"/>
      <c r="K59" s="1380"/>
      <c r="L59" s="1380"/>
      <c r="M59" s="1380"/>
      <c r="N59" s="1380"/>
      <c r="O59" s="1380"/>
      <c r="P59" s="839"/>
      <c r="Q59" s="839"/>
    </row>
    <row r="60" spans="1:17" ht="132" customHeight="1">
      <c r="A60" s="1380"/>
      <c r="B60" s="1380"/>
      <c r="C60" s="1380"/>
      <c r="D60" s="1380"/>
      <c r="E60" s="1380"/>
      <c r="F60" s="1380"/>
      <c r="G60" s="1380"/>
      <c r="H60" s="1380"/>
      <c r="I60" s="1380"/>
      <c r="J60" s="1380"/>
      <c r="K60" s="1380"/>
      <c r="L60" s="1380"/>
      <c r="M60" s="1380"/>
      <c r="N60" s="1380"/>
      <c r="O60" s="1380"/>
      <c r="P60" s="839"/>
      <c r="Q60" s="839"/>
    </row>
    <row r="61" spans="1:17" ht="27">
      <c r="A61" s="1380"/>
      <c r="B61" s="1380"/>
      <c r="C61" s="1380"/>
      <c r="D61" s="1380"/>
      <c r="E61" s="1380"/>
      <c r="F61" s="1380"/>
      <c r="G61" s="1380"/>
      <c r="H61" s="1380"/>
      <c r="I61" s="1380"/>
      <c r="J61" s="1380"/>
      <c r="K61" s="1380"/>
      <c r="L61" s="1380"/>
      <c r="M61" s="1380"/>
      <c r="N61" s="1380"/>
      <c r="O61" s="1380"/>
      <c r="P61" s="839"/>
      <c r="Q61" s="839"/>
    </row>
    <row r="62" spans="1:17" ht="33" customHeight="1">
      <c r="A62" s="1380"/>
      <c r="B62" s="1380"/>
      <c r="C62" s="1380"/>
      <c r="D62" s="1380"/>
      <c r="E62" s="1380"/>
      <c r="F62" s="1380"/>
      <c r="G62" s="1380"/>
      <c r="H62" s="1380"/>
      <c r="I62" s="1380"/>
      <c r="J62" s="1380"/>
      <c r="K62" s="1380"/>
      <c r="L62" s="1380"/>
      <c r="M62" s="1380"/>
      <c r="N62" s="1380"/>
      <c r="O62" s="1380"/>
      <c r="P62" s="839"/>
      <c r="Q62" s="839"/>
    </row>
  </sheetData>
  <mergeCells count="1">
    <mergeCell ref="A4:O62"/>
  </mergeCells>
  <pageMargins left="0.70866141732283472" right="0.70866141732283472" top="0.74803149606299213" bottom="0.74803149606299213" header="0.31496062992125984" footer="0.31496062992125984"/>
  <pageSetup paperSize="119" scale="22"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tabColor theme="6" tint="-0.249977111117893"/>
    <pageSetUpPr fitToPage="1"/>
  </sheetPr>
  <dimension ref="A1:K56"/>
  <sheetViews>
    <sheetView showGridLines="0" view="pageBreakPreview" zoomScale="40" zoomScaleNormal="100" zoomScaleSheetLayoutView="40" workbookViewId="0">
      <selection activeCell="I10" sqref="I10"/>
    </sheetView>
  </sheetViews>
  <sheetFormatPr baseColWidth="10" defaultColWidth="11.42578125" defaultRowHeight="20.25" customHeight="1"/>
  <cols>
    <col min="1" max="1" width="40.85546875" style="200" bestFit="1" customWidth="1"/>
    <col min="2" max="2" width="36" style="188" customWidth="1"/>
    <col min="3" max="3" width="48.85546875" style="188" customWidth="1"/>
    <col min="4" max="4" width="47.85546875" style="188" customWidth="1"/>
    <col min="5" max="5" width="47.28515625" style="188" customWidth="1"/>
    <col min="6" max="6" width="40.85546875" style="188" customWidth="1"/>
    <col min="7" max="7" width="31.42578125" style="188" customWidth="1"/>
    <col min="8" max="8" width="45" style="188" customWidth="1"/>
    <col min="9" max="9" width="37.7109375" style="188" customWidth="1"/>
    <col min="10" max="10" width="37.140625" style="188" customWidth="1"/>
    <col min="11" max="11" width="31.42578125" style="188" customWidth="1"/>
    <col min="12" max="16384" width="11.42578125" style="188"/>
  </cols>
  <sheetData>
    <row r="1" spans="1:11" ht="91.5" customHeight="1">
      <c r="A1" s="1381" t="s">
        <v>858</v>
      </c>
      <c r="B1" s="1381"/>
      <c r="C1" s="1381"/>
      <c r="D1" s="1381"/>
      <c r="E1" s="1381"/>
      <c r="F1" s="1381"/>
      <c r="G1" s="1381"/>
      <c r="H1" s="1381"/>
      <c r="I1" s="1381"/>
      <c r="J1" s="1381"/>
      <c r="K1" s="1381"/>
    </row>
    <row r="2" spans="1:11" ht="57.75" customHeight="1">
      <c r="A2" s="1385" t="str">
        <f>+'2. SFS'!A2:M2</f>
        <v>Período:  Diciembre 2008 - Octubre  2025</v>
      </c>
      <c r="B2" s="1385"/>
      <c r="C2" s="1385"/>
      <c r="D2" s="1385"/>
      <c r="E2" s="1385"/>
      <c r="F2" s="1385"/>
      <c r="G2" s="1385"/>
      <c r="H2" s="1385"/>
      <c r="I2" s="1385"/>
      <c r="J2" s="1385"/>
      <c r="K2" s="1385"/>
    </row>
    <row r="3" spans="1:11" ht="111" customHeight="1">
      <c r="A3" s="1386" t="s">
        <v>1019</v>
      </c>
      <c r="B3" s="1386"/>
      <c r="C3" s="1386"/>
      <c r="D3" s="1386"/>
      <c r="E3" s="1386"/>
      <c r="F3" s="1386"/>
      <c r="G3" s="1386"/>
      <c r="H3" s="1386"/>
      <c r="I3" s="1386"/>
      <c r="J3" s="1386"/>
      <c r="K3" s="1386"/>
    </row>
    <row r="4" spans="1:11" ht="74.25" customHeight="1">
      <c r="A4" s="1386"/>
      <c r="B4" s="1386"/>
      <c r="C4" s="1386"/>
      <c r="D4" s="1386"/>
      <c r="E4" s="1386"/>
      <c r="F4" s="1386"/>
      <c r="G4" s="1386"/>
      <c r="H4" s="1386"/>
      <c r="I4" s="1386"/>
      <c r="J4" s="1386"/>
      <c r="K4" s="1386"/>
    </row>
    <row r="5" spans="1:11" s="195" customFormat="1" ht="102" customHeight="1">
      <c r="A5" s="592" t="s">
        <v>210</v>
      </c>
      <c r="B5" s="467" t="s">
        <v>199</v>
      </c>
      <c r="C5" s="467" t="s">
        <v>971</v>
      </c>
      <c r="D5" s="467" t="s">
        <v>242</v>
      </c>
      <c r="E5" s="467" t="s">
        <v>818</v>
      </c>
      <c r="F5" s="468" t="s">
        <v>243</v>
      </c>
      <c r="G5" s="443"/>
      <c r="I5" s="194"/>
      <c r="J5" s="194"/>
      <c r="K5" s="194"/>
    </row>
    <row r="6" spans="1:11" s="195" customFormat="1" ht="35.25" customHeight="1">
      <c r="A6" s="466" t="s">
        <v>244</v>
      </c>
      <c r="B6" s="593">
        <v>2916902</v>
      </c>
      <c r="C6" s="1316"/>
      <c r="D6" s="594">
        <v>9327818</v>
      </c>
      <c r="E6" s="595">
        <f t="shared" ref="E6:E15" si="0">B6/D6</f>
        <v>0.31271000356139023</v>
      </c>
      <c r="F6" s="596"/>
      <c r="I6" s="194"/>
      <c r="J6" s="194"/>
      <c r="K6" s="194"/>
    </row>
    <row r="7" spans="1:11" s="195" customFormat="1" ht="35.25" customHeight="1">
      <c r="A7" s="466" t="s">
        <v>245</v>
      </c>
      <c r="B7" s="593">
        <v>3514506</v>
      </c>
      <c r="C7" s="1316">
        <f>+(Tabla5[[#This Row],[Afiliación SFS]]-B6)/Tabla5[[#This Row],[Afiliación SFS]]</f>
        <v>0.17003926014068549</v>
      </c>
      <c r="D7" s="594">
        <v>9428533.4999999963</v>
      </c>
      <c r="E7" s="595">
        <f t="shared" si="0"/>
        <v>0.37275213584381933</v>
      </c>
      <c r="F7" s="596">
        <f>+(B7-B6)/B6</f>
        <v>0.20487626941186232</v>
      </c>
      <c r="I7" s="194"/>
      <c r="J7" s="194"/>
      <c r="K7" s="194"/>
    </row>
    <row r="8" spans="1:11" s="195" customFormat="1" ht="35.25" customHeight="1">
      <c r="A8" s="466" t="s">
        <v>246</v>
      </c>
      <c r="B8" s="593">
        <v>4404974</v>
      </c>
      <c r="C8" s="1316">
        <f>+(Tabla5[[#This Row],[Afiliación SFS]]-B7)/Tabla5[[#This Row],[Afiliación SFS]]</f>
        <v>0.2021505688796347</v>
      </c>
      <c r="D8" s="594">
        <v>9529297.5000000037</v>
      </c>
      <c r="E8" s="595">
        <f t="shared" si="0"/>
        <v>0.46225590081535373</v>
      </c>
      <c r="F8" s="596">
        <f t="shared" ref="F8:F20" si="1">+(B8-B7)/B7</f>
        <v>0.25336932132140333</v>
      </c>
      <c r="H8" s="877"/>
      <c r="I8" s="194"/>
      <c r="J8" s="194"/>
      <c r="K8" s="194"/>
    </row>
    <row r="9" spans="1:11" s="195" customFormat="1" ht="35.25" customHeight="1">
      <c r="A9" s="466" t="s">
        <v>247</v>
      </c>
      <c r="B9" s="593">
        <v>4550576</v>
      </c>
      <c r="C9" s="1316">
        <f>+(Tabla5[[#This Row],[Afiliación SFS]]-B8)/Tabla5[[#This Row],[Afiliación SFS]]</f>
        <v>3.199638902855375E-2</v>
      </c>
      <c r="D9" s="594">
        <v>9630258.5</v>
      </c>
      <c r="E9" s="595">
        <f t="shared" si="0"/>
        <v>0.47252895651762616</v>
      </c>
      <c r="F9" s="596">
        <f t="shared" si="1"/>
        <v>3.3053997594537449E-2</v>
      </c>
      <c r="I9" s="194"/>
      <c r="J9" s="194"/>
      <c r="K9" s="194"/>
    </row>
    <row r="10" spans="1:11" s="195" customFormat="1" ht="35.25" customHeight="1">
      <c r="A10" s="597" t="s">
        <v>248</v>
      </c>
      <c r="B10" s="593">
        <v>5022465</v>
      </c>
      <c r="C10" s="1316">
        <f>+(Tabla5[[#This Row],[Afiliación SFS]]-B9)/Tabla5[[#This Row],[Afiliación SFS]]</f>
        <v>9.3955657232056372E-2</v>
      </c>
      <c r="D10" s="598">
        <v>9730638.5</v>
      </c>
      <c r="E10" s="599">
        <f t="shared" si="0"/>
        <v>0.51614958257877941</v>
      </c>
      <c r="F10" s="596">
        <f t="shared" si="1"/>
        <v>0.10369874055504183</v>
      </c>
      <c r="I10" s="194"/>
      <c r="J10" s="194"/>
      <c r="K10" s="194"/>
    </row>
    <row r="11" spans="1:11" s="195" customFormat="1" ht="35.25" customHeight="1">
      <c r="A11" s="597" t="s">
        <v>249</v>
      </c>
      <c r="B11" s="593">
        <v>5638332</v>
      </c>
      <c r="C11" s="1316">
        <f>+(Tabla5[[#This Row],[Afiliación SFS]]-B10)/Tabla5[[#This Row],[Afiliación SFS]]</f>
        <v>0.10922858036738525</v>
      </c>
      <c r="D11" s="598">
        <v>9830624</v>
      </c>
      <c r="E11" s="599">
        <f t="shared" si="0"/>
        <v>0.57354772189435788</v>
      </c>
      <c r="F11" s="596">
        <f t="shared" si="1"/>
        <v>0.122622457299354</v>
      </c>
      <c r="I11" s="194"/>
      <c r="J11" s="194"/>
      <c r="K11" s="194"/>
    </row>
    <row r="12" spans="1:11" s="195" customFormat="1" ht="35.25" customHeight="1">
      <c r="A12" s="597" t="s">
        <v>250</v>
      </c>
      <c r="B12" s="593">
        <v>6187615</v>
      </c>
      <c r="C12" s="1316">
        <f>+(Tabla5[[#This Row],[Afiliación SFS]]-B11)/Tabla5[[#This Row],[Afiliación SFS]]</f>
        <v>8.8771360209062775E-2</v>
      </c>
      <c r="D12" s="598">
        <v>9930374</v>
      </c>
      <c r="E12" s="599">
        <f t="shared" si="0"/>
        <v>0.62309989533123322</v>
      </c>
      <c r="F12" s="596">
        <f t="shared" si="1"/>
        <v>9.7419414110414215E-2</v>
      </c>
      <c r="I12" s="194"/>
      <c r="J12" s="194"/>
      <c r="K12" s="194"/>
    </row>
    <row r="13" spans="1:11" s="195" customFormat="1" ht="35.25" customHeight="1">
      <c r="A13" s="466" t="s">
        <v>251</v>
      </c>
      <c r="B13" s="593">
        <v>6687772</v>
      </c>
      <c r="C13" s="1316">
        <f>+(Tabla5[[#This Row],[Afiliación SFS]]-B12)/Tabla5[[#This Row],[Afiliación SFS]]</f>
        <v>7.4786789980280433E-2</v>
      </c>
      <c r="D13" s="598">
        <v>10028012</v>
      </c>
      <c r="E13" s="599">
        <f t="shared" si="0"/>
        <v>0.66690905435693537</v>
      </c>
      <c r="F13" s="596">
        <f t="shared" si="1"/>
        <v>8.0831952214221472E-2</v>
      </c>
      <c r="I13" s="194"/>
      <c r="J13" s="194"/>
      <c r="K13" s="194"/>
    </row>
    <row r="14" spans="1:11" s="195" customFormat="1" ht="35.25" customHeight="1">
      <c r="A14" s="466" t="s">
        <v>252</v>
      </c>
      <c r="B14" s="593">
        <v>6981264</v>
      </c>
      <c r="C14" s="1316">
        <f>+(Tabla5[[#This Row],[Afiliación SFS]]-B13)/Tabla5[[#This Row],[Afiliación SFS]]</f>
        <v>4.2039951504484002E-2</v>
      </c>
      <c r="D14" s="598">
        <v>10123139</v>
      </c>
      <c r="E14" s="599">
        <f t="shared" si="0"/>
        <v>0.68963431204491021</v>
      </c>
      <c r="F14" s="596">
        <f t="shared" si="1"/>
        <v>4.3884869280830748E-2</v>
      </c>
      <c r="I14" s="194"/>
      <c r="J14" s="194"/>
      <c r="K14" s="194"/>
    </row>
    <row r="15" spans="1:11" s="195" customFormat="1" ht="35.25" customHeight="1">
      <c r="A15" s="466" t="s">
        <v>253</v>
      </c>
      <c r="B15" s="593">
        <v>7523996</v>
      </c>
      <c r="C15" s="1316">
        <f>+(Tabla5[[#This Row],[Afiliación SFS]]-B14)/Tabla5[[#This Row],[Afiliación SFS]]</f>
        <v>7.2133478008228613E-2</v>
      </c>
      <c r="D15" s="598">
        <v>10217441</v>
      </c>
      <c r="E15" s="599">
        <f t="shared" si="0"/>
        <v>0.73638751620880416</v>
      </c>
      <c r="F15" s="596">
        <f t="shared" si="1"/>
        <v>7.7741222792892514E-2</v>
      </c>
      <c r="I15" s="194"/>
      <c r="J15" s="194"/>
      <c r="K15" s="194"/>
    </row>
    <row r="16" spans="1:11" s="195" customFormat="1" ht="35.25" customHeight="1">
      <c r="A16" s="597" t="s">
        <v>254</v>
      </c>
      <c r="B16" s="593">
        <v>7868032</v>
      </c>
      <c r="C16" s="1316">
        <f>+(Tabla5[[#This Row],[Afiliación SFS]]-B15)/Tabla5[[#This Row],[Afiliación SFS]]</f>
        <v>4.3725800810164472E-2</v>
      </c>
      <c r="D16" s="598">
        <v>10310703</v>
      </c>
      <c r="E16" s="599">
        <f t="shared" ref="E16:E23" si="2">B16/D16</f>
        <v>0.76309365132522966</v>
      </c>
      <c r="F16" s="596">
        <f t="shared" si="1"/>
        <v>4.5725170507799312E-2</v>
      </c>
      <c r="I16" s="194"/>
      <c r="J16" s="194"/>
      <c r="K16" s="194"/>
    </row>
    <row r="17" spans="1:11" s="195" customFormat="1" ht="35.25" customHeight="1">
      <c r="A17" s="597" t="s">
        <v>255</v>
      </c>
      <c r="B17" s="593">
        <v>8123784</v>
      </c>
      <c r="C17" s="1316">
        <f>+(Tabla5[[#This Row],[Afiliación SFS]]-B16)/Tabla5[[#This Row],[Afiliación SFS]]</f>
        <v>3.1481880857492026E-2</v>
      </c>
      <c r="D17" s="598">
        <v>10402759</v>
      </c>
      <c r="E17" s="599">
        <f t="shared" si="2"/>
        <v>0.78092590629082148</v>
      </c>
      <c r="F17" s="596">
        <f t="shared" si="1"/>
        <v>3.2505205876132683E-2</v>
      </c>
      <c r="I17" s="194"/>
      <c r="J17" s="194"/>
      <c r="K17" s="194"/>
    </row>
    <row r="18" spans="1:11" s="195" customFormat="1" ht="35.25" customHeight="1">
      <c r="A18" s="597" t="s">
        <v>256</v>
      </c>
      <c r="B18" s="593">
        <v>10057667</v>
      </c>
      <c r="C18" s="1316">
        <f>+(Tabla5[[#This Row],[Afiliación SFS]]-B17)/Tabla5[[#This Row],[Afiliación SFS]]</f>
        <v>0.19227948191166003</v>
      </c>
      <c r="D18" s="598">
        <v>10492017</v>
      </c>
      <c r="E18" s="599">
        <f t="shared" si="2"/>
        <v>0.9586018589180707</v>
      </c>
      <c r="F18" s="596">
        <f t="shared" si="1"/>
        <v>0.2380519964587931</v>
      </c>
      <c r="I18" s="194"/>
      <c r="J18" s="194"/>
      <c r="K18" s="194"/>
    </row>
    <row r="19" spans="1:11" s="195" customFormat="1" ht="35.25" customHeight="1">
      <c r="A19" s="597" t="s">
        <v>257</v>
      </c>
      <c r="B19" s="593">
        <v>10130724</v>
      </c>
      <c r="C19" s="1316">
        <f>+(Tabla5[[#This Row],[Afiliación SFS]]-B18)/Tabla5[[#This Row],[Afiliación SFS]]</f>
        <v>7.2114293114687554E-3</v>
      </c>
      <c r="D19" s="598">
        <v>10578737</v>
      </c>
      <c r="E19" s="599">
        <f t="shared" si="2"/>
        <v>0.9576496702772741</v>
      </c>
      <c r="F19" s="596">
        <f t="shared" si="1"/>
        <v>7.2638117766277207E-3</v>
      </c>
      <c r="I19" s="194"/>
      <c r="J19" s="194"/>
      <c r="K19" s="194"/>
    </row>
    <row r="20" spans="1:11" s="195" customFormat="1" ht="35.25" customHeight="1">
      <c r="A20" s="601" t="s">
        <v>258</v>
      </c>
      <c r="B20" s="593">
        <v>10443537</v>
      </c>
      <c r="C20" s="1316">
        <f>+(Tabla5[[#This Row],[Afiliación SFS]]-B19)/Tabla5[[#This Row],[Afiliación SFS]]</f>
        <v>2.9952783238092612E-2</v>
      </c>
      <c r="D20" s="598">
        <v>10666547</v>
      </c>
      <c r="E20" s="599">
        <f t="shared" si="2"/>
        <v>0.97909257794485882</v>
      </c>
      <c r="F20" s="596">
        <f t="shared" si="1"/>
        <v>3.0877654943516377E-2</v>
      </c>
      <c r="I20" s="194"/>
      <c r="J20" s="194"/>
      <c r="K20" s="194"/>
    </row>
    <row r="21" spans="1:11" s="195" customFormat="1" ht="35.25" customHeight="1">
      <c r="A21" s="601">
        <v>2023</v>
      </c>
      <c r="B21" s="593">
        <v>10379206</v>
      </c>
      <c r="C21" s="1316">
        <f>+(Tabla5[[#This Row],[Afiliación SFS]]-B20)/Tabla5[[#This Row],[Afiliación SFS]]</f>
        <v>-6.1980656323807424E-3</v>
      </c>
      <c r="D21" s="598">
        <v>10753416</v>
      </c>
      <c r="E21" s="599">
        <f t="shared" si="2"/>
        <v>0.96520082548652442</v>
      </c>
      <c r="F21" s="600">
        <f>+(B21-B20)/B20</f>
        <v>-6.1598862530960535E-3</v>
      </c>
      <c r="I21" s="194"/>
    </row>
    <row r="22" spans="1:11" s="195" customFormat="1" ht="35.25" customHeight="1">
      <c r="A22" s="670">
        <v>2024</v>
      </c>
      <c r="B22" s="593">
        <v>10552960</v>
      </c>
      <c r="C22" s="1316">
        <f>+(Tabla5[[#This Row],[Afiliación SFS]]-B21)/Tabla5[[#This Row],[Afiliación SFS]]</f>
        <v>1.6464953908666383E-2</v>
      </c>
      <c r="D22" s="598">
        <v>10836972</v>
      </c>
      <c r="E22" s="599">
        <f t="shared" si="2"/>
        <v>0.97379231025050172</v>
      </c>
      <c r="F22" s="600">
        <f>+(B22-B21)/B21</f>
        <v>1.6740586900385251E-2</v>
      </c>
      <c r="I22" s="194"/>
    </row>
    <row r="23" spans="1:11" s="196" customFormat="1" ht="27.75">
      <c r="A23" s="670" t="str">
        <f>+'Resumen '!O5</f>
        <v>Oct.25</v>
      </c>
      <c r="B23" s="593">
        <f>+'Resumen '!C22</f>
        <v>10615134</v>
      </c>
      <c r="C23" s="1316">
        <f>+(Tabla5[[#This Row],[Afiliación SFS]]-B22)/Tabla5[[#This Row],[Afiliación SFS]]</f>
        <v>5.8571092932034581E-3</v>
      </c>
      <c r="D23" s="598">
        <f>+'Resumen '!B4</f>
        <v>10903631</v>
      </c>
      <c r="E23" s="599">
        <f t="shared" si="2"/>
        <v>0.97354119925738503</v>
      </c>
      <c r="F23" s="600"/>
      <c r="H23" s="195"/>
      <c r="I23" s="194"/>
    </row>
    <row r="24" spans="1:11" ht="140.25" customHeight="1">
      <c r="A24" s="1382" t="s">
        <v>820</v>
      </c>
      <c r="B24" s="1383"/>
      <c r="C24" s="1383"/>
      <c r="D24" s="1383"/>
      <c r="E24" s="1383"/>
      <c r="F24" s="1384"/>
    </row>
    <row r="25" spans="1:11" ht="20.25" customHeight="1">
      <c r="A25" s="198"/>
      <c r="B25" s="199"/>
      <c r="C25" s="199"/>
    </row>
    <row r="26" spans="1:11" ht="53.25" customHeight="1"/>
    <row r="35" ht="57" customHeight="1"/>
    <row r="45" ht="125.25" customHeight="1"/>
    <row r="49" ht="91.5" customHeight="1"/>
    <row r="50" ht="39" customHeight="1"/>
    <row r="51" ht="55.5" customHeight="1"/>
    <row r="52" ht="24" customHeight="1"/>
    <row r="53" ht="43.5" customHeight="1"/>
    <row r="54" ht="25.5" customHeight="1"/>
    <row r="55" ht="25.5" customHeight="1"/>
    <row r="56" ht="25.5" customHeight="1"/>
  </sheetData>
  <mergeCells count="4">
    <mergeCell ref="A1:K1"/>
    <mergeCell ref="A24:F24"/>
    <mergeCell ref="A2:K2"/>
    <mergeCell ref="A3:K4"/>
  </mergeCells>
  <conditionalFormatting sqref="D11:D21">
    <cfRule type="cellIs" dxfId="61" priority="7" operator="equal">
      <formula>0</formula>
    </cfRule>
    <cfRule type="cellIs" dxfId="60" priority="8" operator="equal">
      <formula>0</formula>
    </cfRule>
  </conditionalFormatting>
  <conditionalFormatting sqref="B22:D22">
    <cfRule type="cellIs" dxfId="59" priority="5" operator="equal">
      <formula>0</formula>
    </cfRule>
    <cfRule type="cellIs" dxfId="58" priority="6" operator="equal">
      <formula>0</formula>
    </cfRule>
  </conditionalFormatting>
  <conditionalFormatting sqref="D23">
    <cfRule type="cellIs" dxfId="57" priority="3" operator="equal">
      <formula>0</formula>
    </cfRule>
    <cfRule type="cellIs" dxfId="56" priority="4" operator="equal">
      <formula>0</formula>
    </cfRule>
  </conditionalFormatting>
  <conditionalFormatting sqref="B23:C23">
    <cfRule type="cellIs" dxfId="55" priority="1" operator="equal">
      <formula>0</formula>
    </cfRule>
    <cfRule type="cellIs" dxfId="54" priority="2" operator="equal">
      <formula>0</formula>
    </cfRule>
  </conditionalFormatting>
  <pageMargins left="0.70866141732283472" right="0.70866141732283472" top="0.74803149606299213" bottom="0.74803149606299213" header="0.31496062992125984" footer="0.31496062992125984"/>
  <pageSetup paperSize="119" scale="21" orientation="landscape" r:id="rId1"/>
  <ignoredErrors>
    <ignoredError sqref="A6:A19" numberStoredAsText="1"/>
  </ignoredErrors>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N42"/>
  <sheetViews>
    <sheetView showGridLines="0" view="pageBreakPreview" zoomScale="70" zoomScaleNormal="100" zoomScaleSheetLayoutView="70" zoomScalePageLayoutView="62" workbookViewId="0">
      <selection activeCell="Q22" sqref="Q22"/>
    </sheetView>
  </sheetViews>
  <sheetFormatPr baseColWidth="10" defaultColWidth="11.42578125" defaultRowHeight="15"/>
  <cols>
    <col min="1" max="1" width="19" customWidth="1"/>
    <col min="2" max="2" width="17.42578125" customWidth="1"/>
    <col min="3" max="3" width="16.7109375" customWidth="1"/>
    <col min="4" max="4" width="14.42578125" customWidth="1"/>
    <col min="5" max="5" width="17.28515625" customWidth="1"/>
    <col min="6" max="7" width="11.28515625" customWidth="1"/>
    <col min="8" max="8" width="16.140625" style="15" bestFit="1" customWidth="1"/>
    <col min="9" max="11" width="14.85546875" style="15" customWidth="1"/>
    <col min="12" max="12" width="16.140625" style="15" bestFit="1" customWidth="1"/>
    <col min="13" max="13" width="14.85546875" style="15" customWidth="1"/>
    <col min="14" max="14" width="25" customWidth="1"/>
  </cols>
  <sheetData>
    <row r="1" spans="1:14" ht="46.5" customHeight="1">
      <c r="A1" s="1387" t="s">
        <v>259</v>
      </c>
      <c r="B1" s="1387"/>
      <c r="C1" s="1387"/>
      <c r="D1" s="1387"/>
      <c r="E1" s="1387"/>
      <c r="F1" s="1387"/>
      <c r="G1" s="1387"/>
      <c r="H1" s="1387"/>
      <c r="I1" s="1387"/>
      <c r="J1" s="1387"/>
      <c r="K1" s="1387"/>
      <c r="L1" s="1387"/>
      <c r="M1" s="1387"/>
    </row>
    <row r="2" spans="1:14" ht="24" customHeight="1">
      <c r="A2" s="1388" t="str">
        <f>+'Resumen '!O4</f>
        <v>Período:  Diciembre 2008 - Octubre  2025</v>
      </c>
      <c r="B2" s="1388"/>
      <c r="C2" s="1388"/>
      <c r="D2" s="1388"/>
      <c r="E2" s="1388"/>
      <c r="F2" s="1388"/>
      <c r="G2" s="1388"/>
      <c r="H2" s="1388"/>
      <c r="I2" s="1388"/>
      <c r="J2" s="1388"/>
      <c r="K2" s="1388"/>
      <c r="L2" s="1388"/>
      <c r="M2" s="1388"/>
    </row>
    <row r="3" spans="1:14" ht="169.5" customHeight="1">
      <c r="A3" s="1391" t="s">
        <v>1020</v>
      </c>
      <c r="B3" s="1391"/>
      <c r="C3" s="1391"/>
      <c r="D3" s="1391"/>
      <c r="E3" s="1391"/>
      <c r="F3" s="1391"/>
      <c r="G3" s="1391"/>
      <c r="H3" s="1391"/>
      <c r="I3" s="1391"/>
      <c r="J3" s="1391"/>
      <c r="K3" s="1391"/>
      <c r="L3" s="1391"/>
      <c r="M3" s="1391"/>
      <c r="N3" s="51"/>
    </row>
    <row r="4" spans="1:14" ht="9.75" customHeight="1">
      <c r="A4" s="1035"/>
      <c r="B4" s="1035"/>
      <c r="C4" s="1035"/>
      <c r="D4" s="1035"/>
      <c r="E4" s="1035"/>
      <c r="F4" s="1035"/>
      <c r="G4" s="1035"/>
      <c r="H4" s="1035"/>
      <c r="I4" s="1035"/>
      <c r="J4" s="1035"/>
      <c r="K4" s="1035"/>
      <c r="L4" s="1035"/>
      <c r="M4" s="1035"/>
    </row>
    <row r="5" spans="1:14" ht="19.5" customHeight="1">
      <c r="A5" s="830" t="s">
        <v>200</v>
      </c>
      <c r="B5" s="831" t="s">
        <v>241</v>
      </c>
      <c r="C5" s="831" t="s">
        <v>202</v>
      </c>
      <c r="D5" s="831" t="s">
        <v>48</v>
      </c>
      <c r="E5" s="832" t="s">
        <v>201</v>
      </c>
      <c r="F5" s="833" t="s">
        <v>260</v>
      </c>
      <c r="G5" s="833" t="s">
        <v>261</v>
      </c>
      <c r="H5" s="834" t="s">
        <v>262</v>
      </c>
      <c r="I5" s="740"/>
      <c r="J5" s="740"/>
      <c r="K5" s="740"/>
      <c r="L5" s="740"/>
      <c r="M5" s="740"/>
    </row>
    <row r="6" spans="1:14" s="747" customFormat="1">
      <c r="A6" s="741" t="s">
        <v>263</v>
      </c>
      <c r="B6" s="742">
        <v>1692259</v>
      </c>
      <c r="C6" s="742">
        <v>1224643</v>
      </c>
      <c r="D6" s="742">
        <v>0</v>
      </c>
      <c r="E6" s="743">
        <f t="shared" ref="E6:E23" si="0">SUM(B6:D6)</f>
        <v>2916902</v>
      </c>
      <c r="F6" s="744">
        <f t="shared" ref="F6:F16" si="1">B6/E6</f>
        <v>0.5801562753908085</v>
      </c>
      <c r="G6" s="744">
        <f t="shared" ref="G6:G16" si="2">C6/E6</f>
        <v>0.41984372460919156</v>
      </c>
      <c r="H6" s="745">
        <f t="shared" ref="H6:H16" si="3">+D6/E6</f>
        <v>0</v>
      </c>
      <c r="I6" s="746"/>
      <c r="J6" s="746"/>
      <c r="K6" s="746"/>
      <c r="L6" s="746"/>
      <c r="M6" s="746"/>
    </row>
    <row r="7" spans="1:14" s="747" customFormat="1">
      <c r="A7" s="741" t="s">
        <v>264</v>
      </c>
      <c r="B7" s="742">
        <v>2088299</v>
      </c>
      <c r="C7" s="742">
        <v>1404225</v>
      </c>
      <c r="D7" s="742">
        <v>21982</v>
      </c>
      <c r="E7" s="743">
        <f t="shared" si="0"/>
        <v>3514506</v>
      </c>
      <c r="F7" s="744">
        <f t="shared" si="1"/>
        <v>0.59419417693411247</v>
      </c>
      <c r="G7" s="744">
        <f t="shared" si="2"/>
        <v>0.39955117447516092</v>
      </c>
      <c r="H7" s="745">
        <f t="shared" si="3"/>
        <v>6.2546485907265491E-3</v>
      </c>
      <c r="I7" s="746"/>
      <c r="J7" s="746"/>
      <c r="K7" s="746"/>
      <c r="L7" s="746"/>
      <c r="M7" s="746"/>
    </row>
    <row r="8" spans="1:14" s="747" customFormat="1">
      <c r="A8" s="741" t="s">
        <v>265</v>
      </c>
      <c r="B8" s="742">
        <v>2364083</v>
      </c>
      <c r="C8" s="742">
        <v>2013786</v>
      </c>
      <c r="D8" s="742">
        <v>27105</v>
      </c>
      <c r="E8" s="743">
        <f t="shared" si="0"/>
        <v>4404974</v>
      </c>
      <c r="F8" s="744">
        <f t="shared" si="1"/>
        <v>0.53668489303228573</v>
      </c>
      <c r="G8" s="744">
        <f t="shared" si="2"/>
        <v>0.45716183568847396</v>
      </c>
      <c r="H8" s="745">
        <f t="shared" si="3"/>
        <v>6.1532712792402404E-3</v>
      </c>
      <c r="I8" s="746"/>
      <c r="J8" s="746"/>
      <c r="K8" s="746"/>
      <c r="L8" s="746"/>
      <c r="M8" s="746"/>
    </row>
    <row r="9" spans="1:14" s="747" customFormat="1">
      <c r="A9" s="741" t="s">
        <v>266</v>
      </c>
      <c r="B9" s="742">
        <v>2517423</v>
      </c>
      <c r="C9" s="742">
        <v>2003427</v>
      </c>
      <c r="D9" s="742">
        <v>29726</v>
      </c>
      <c r="E9" s="743">
        <f t="shared" si="0"/>
        <v>4550576</v>
      </c>
      <c r="F9" s="744">
        <f t="shared" si="1"/>
        <v>0.55320974751328178</v>
      </c>
      <c r="G9" s="744">
        <f t="shared" si="2"/>
        <v>0.44025789262721904</v>
      </c>
      <c r="H9" s="745">
        <f t="shared" si="3"/>
        <v>6.5323598594991053E-3</v>
      </c>
      <c r="I9" s="746"/>
      <c r="J9" s="746"/>
      <c r="K9" s="746"/>
      <c r="L9" s="746"/>
      <c r="M9" s="746"/>
    </row>
    <row r="10" spans="1:14" s="747" customFormat="1">
      <c r="A10" s="741" t="s">
        <v>267</v>
      </c>
      <c r="B10" s="742">
        <v>2688411</v>
      </c>
      <c r="C10" s="742">
        <v>2303351</v>
      </c>
      <c r="D10" s="742">
        <v>30703</v>
      </c>
      <c r="E10" s="743">
        <f t="shared" si="0"/>
        <v>5022465</v>
      </c>
      <c r="F10" s="744">
        <f t="shared" si="1"/>
        <v>0.53527719954245578</v>
      </c>
      <c r="G10" s="744">
        <f t="shared" si="2"/>
        <v>0.45860966676721493</v>
      </c>
      <c r="H10" s="745">
        <f t="shared" si="3"/>
        <v>6.1131336903293499E-3</v>
      </c>
      <c r="I10" s="746"/>
      <c r="J10" s="746"/>
      <c r="K10" s="746"/>
      <c r="L10" s="746"/>
      <c r="M10" s="746"/>
    </row>
    <row r="11" spans="1:14" s="747" customFormat="1">
      <c r="A11" s="741" t="s">
        <v>268</v>
      </c>
      <c r="B11" s="742">
        <v>2859306</v>
      </c>
      <c r="C11" s="742">
        <v>2751753</v>
      </c>
      <c r="D11" s="742">
        <v>27273</v>
      </c>
      <c r="E11" s="743">
        <f t="shared" si="0"/>
        <v>5638332</v>
      </c>
      <c r="F11" s="744">
        <f t="shared" si="1"/>
        <v>0.50711912672045567</v>
      </c>
      <c r="G11" s="744">
        <f t="shared" si="2"/>
        <v>0.48804380444429307</v>
      </c>
      <c r="H11" s="745">
        <f t="shared" si="3"/>
        <v>4.8370688352512761E-3</v>
      </c>
      <c r="I11" s="746"/>
      <c r="J11" s="746"/>
      <c r="K11" s="746"/>
      <c r="L11" s="746"/>
      <c r="M11" s="746"/>
    </row>
    <row r="12" spans="1:14" s="747" customFormat="1">
      <c r="A12" s="741" t="s">
        <v>269</v>
      </c>
      <c r="B12" s="742">
        <v>3141599</v>
      </c>
      <c r="C12" s="742">
        <v>3015646</v>
      </c>
      <c r="D12" s="742">
        <v>30370</v>
      </c>
      <c r="E12" s="743">
        <f t="shared" si="0"/>
        <v>6187615</v>
      </c>
      <c r="F12" s="744">
        <f t="shared" si="1"/>
        <v>0.50772373523562797</v>
      </c>
      <c r="G12" s="744">
        <f t="shared" si="2"/>
        <v>0.48736807315904429</v>
      </c>
      <c r="H12" s="745">
        <f t="shared" si="3"/>
        <v>4.9081916053277394E-3</v>
      </c>
      <c r="I12" s="746"/>
      <c r="J12" s="746"/>
      <c r="K12" s="746"/>
      <c r="L12" s="746"/>
      <c r="M12" s="746"/>
    </row>
    <row r="13" spans="1:14" s="747" customFormat="1">
      <c r="A13" s="741" t="s">
        <v>270</v>
      </c>
      <c r="B13" s="742">
        <v>3339838</v>
      </c>
      <c r="C13" s="742">
        <v>3317405</v>
      </c>
      <c r="D13" s="742">
        <v>30529</v>
      </c>
      <c r="E13" s="743">
        <f t="shared" si="0"/>
        <v>6687772</v>
      </c>
      <c r="F13" s="744">
        <f t="shared" si="1"/>
        <v>0.49939471620743053</v>
      </c>
      <c r="G13" s="744">
        <f t="shared" si="2"/>
        <v>0.4960403853480651</v>
      </c>
      <c r="H13" s="745">
        <f t="shared" si="3"/>
        <v>4.5648984445043877E-3</v>
      </c>
      <c r="I13" s="746"/>
      <c r="J13" s="746"/>
      <c r="K13" s="746"/>
      <c r="L13" s="746"/>
      <c r="M13" s="746"/>
    </row>
    <row r="14" spans="1:14" s="747" customFormat="1">
      <c r="A14" s="741" t="s">
        <v>271</v>
      </c>
      <c r="B14" s="742">
        <v>3591288</v>
      </c>
      <c r="C14" s="742">
        <v>3347068</v>
      </c>
      <c r="D14" s="742">
        <v>42908</v>
      </c>
      <c r="E14" s="743">
        <f t="shared" si="0"/>
        <v>6981264</v>
      </c>
      <c r="F14" s="744">
        <f t="shared" si="1"/>
        <v>0.51441801943029231</v>
      </c>
      <c r="G14" s="744">
        <f t="shared" si="2"/>
        <v>0.47943581563453264</v>
      </c>
      <c r="H14" s="745">
        <f t="shared" si="3"/>
        <v>6.1461649351750632E-3</v>
      </c>
      <c r="I14" s="746"/>
      <c r="J14" s="746"/>
      <c r="K14" s="746"/>
      <c r="L14" s="746"/>
      <c r="M14" s="746"/>
    </row>
    <row r="15" spans="1:14" s="747" customFormat="1">
      <c r="A15" s="741" t="s">
        <v>272</v>
      </c>
      <c r="B15" s="742">
        <v>3902592</v>
      </c>
      <c r="C15" s="742">
        <v>3546688</v>
      </c>
      <c r="D15" s="742">
        <v>74716</v>
      </c>
      <c r="E15" s="743">
        <f t="shared" si="0"/>
        <v>7523996</v>
      </c>
      <c r="F15" s="744">
        <f t="shared" si="1"/>
        <v>0.51868608117282355</v>
      </c>
      <c r="G15" s="744">
        <f t="shared" si="2"/>
        <v>0.47138355735436327</v>
      </c>
      <c r="H15" s="745">
        <f t="shared" si="3"/>
        <v>9.9303614728131172E-3</v>
      </c>
      <c r="I15" s="746"/>
      <c r="J15" s="746"/>
      <c r="K15" s="746"/>
      <c r="L15" s="746"/>
      <c r="M15" s="746"/>
    </row>
    <row r="16" spans="1:14" s="747" customFormat="1">
      <c r="A16" s="741" t="s">
        <v>273</v>
      </c>
      <c r="B16" s="749">
        <v>4153987</v>
      </c>
      <c r="C16" s="749">
        <v>3620150</v>
      </c>
      <c r="D16" s="742">
        <v>93895</v>
      </c>
      <c r="E16" s="743">
        <f t="shared" si="0"/>
        <v>7868032</v>
      </c>
      <c r="F16" s="744">
        <f t="shared" si="1"/>
        <v>0.52795756295856444</v>
      </c>
      <c r="G16" s="744">
        <f t="shared" si="2"/>
        <v>0.46010870316745028</v>
      </c>
      <c r="H16" s="745">
        <f t="shared" si="3"/>
        <v>1.1933733873985261E-2</v>
      </c>
      <c r="I16" s="746"/>
      <c r="J16" s="746"/>
      <c r="K16" s="746"/>
      <c r="L16" s="746"/>
      <c r="M16" s="746"/>
    </row>
    <row r="17" spans="1:13" s="747" customFormat="1">
      <c r="A17" s="741" t="s">
        <v>274</v>
      </c>
      <c r="B17" s="749">
        <v>4228661</v>
      </c>
      <c r="C17" s="749">
        <v>3726262</v>
      </c>
      <c r="D17" s="742">
        <v>90657</v>
      </c>
      <c r="E17" s="743">
        <f t="shared" si="0"/>
        <v>8045580</v>
      </c>
      <c r="F17" s="744">
        <f t="shared" ref="F17:F23" si="4">B17/E17</f>
        <v>0.52558808687502956</v>
      </c>
      <c r="G17" s="744">
        <f t="shared" ref="G17:G23" si="5">C17/E17</f>
        <v>0.46314398713330795</v>
      </c>
      <c r="H17" s="745">
        <f t="shared" ref="H17:H23" si="6">+D17/E17</f>
        <v>1.1267925991662504E-2</v>
      </c>
      <c r="I17" s="746"/>
      <c r="J17" s="746"/>
      <c r="K17" s="746"/>
      <c r="L17" s="746"/>
      <c r="M17" s="746"/>
    </row>
    <row r="18" spans="1:13" s="747" customFormat="1">
      <c r="A18" s="741" t="s">
        <v>275</v>
      </c>
      <c r="B18" s="749">
        <v>4214903</v>
      </c>
      <c r="C18" s="749">
        <v>5746839</v>
      </c>
      <c r="D18" s="742">
        <v>95925</v>
      </c>
      <c r="E18" s="743">
        <f t="shared" si="0"/>
        <v>10057667</v>
      </c>
      <c r="F18" s="744">
        <f t="shared" si="4"/>
        <v>0.41907362810878507</v>
      </c>
      <c r="G18" s="744">
        <f t="shared" si="5"/>
        <v>0.57138887179303111</v>
      </c>
      <c r="H18" s="745">
        <f t="shared" si="6"/>
        <v>9.5375000981838039E-3</v>
      </c>
      <c r="I18" s="746"/>
      <c r="J18" s="746"/>
      <c r="K18" s="746"/>
      <c r="L18" s="746"/>
      <c r="M18" s="746"/>
    </row>
    <row r="19" spans="1:13" s="747" customFormat="1">
      <c r="A19" s="741" t="s">
        <v>276</v>
      </c>
      <c r="B19" s="749">
        <v>4285359</v>
      </c>
      <c r="C19" s="749">
        <v>5747449</v>
      </c>
      <c r="D19" s="742">
        <v>97916</v>
      </c>
      <c r="E19" s="743">
        <f t="shared" si="0"/>
        <v>10130724</v>
      </c>
      <c r="F19" s="744">
        <f t="shared" si="4"/>
        <v>0.42300619383175381</v>
      </c>
      <c r="G19" s="744">
        <f t="shared" si="5"/>
        <v>0.56732855420797168</v>
      </c>
      <c r="H19" s="745">
        <f t="shared" si="6"/>
        <v>9.6652519602745072E-3</v>
      </c>
      <c r="I19" s="746"/>
      <c r="J19" s="746"/>
      <c r="K19" s="746"/>
      <c r="L19" s="746"/>
      <c r="M19" s="746"/>
    </row>
    <row r="20" spans="1:13" s="747" customFormat="1">
      <c r="A20" s="748" t="s">
        <v>277</v>
      </c>
      <c r="B20" s="749">
        <v>4568910</v>
      </c>
      <c r="C20" s="749">
        <v>5770201</v>
      </c>
      <c r="D20" s="749">
        <v>104426</v>
      </c>
      <c r="E20" s="750">
        <v>10443537</v>
      </c>
      <c r="F20" s="751">
        <f t="shared" si="4"/>
        <v>0.43748683994704091</v>
      </c>
      <c r="G20" s="751">
        <f t="shared" si="5"/>
        <v>0.5525140572585705</v>
      </c>
      <c r="H20" s="752">
        <f t="shared" si="6"/>
        <v>9.9991027943885299E-3</v>
      </c>
      <c r="I20" s="753"/>
      <c r="J20" s="753"/>
      <c r="K20" s="753"/>
      <c r="L20" s="753"/>
      <c r="M20" s="753"/>
    </row>
    <row r="21" spans="1:13" s="747" customFormat="1">
      <c r="A21" s="748" t="s">
        <v>278</v>
      </c>
      <c r="B21" s="749">
        <v>4577068</v>
      </c>
      <c r="C21" s="749">
        <v>5690186</v>
      </c>
      <c r="D21" s="749">
        <v>111952</v>
      </c>
      <c r="E21" s="750">
        <v>10379206</v>
      </c>
      <c r="F21" s="751">
        <f t="shared" si="4"/>
        <v>0.44098440670702554</v>
      </c>
      <c r="G21" s="751">
        <f t="shared" si="5"/>
        <v>0.54822941176810636</v>
      </c>
      <c r="H21" s="752">
        <f t="shared" si="6"/>
        <v>1.0786181524868087E-2</v>
      </c>
      <c r="I21" s="753"/>
      <c r="J21" s="753"/>
      <c r="K21" s="753"/>
      <c r="L21" s="753"/>
      <c r="M21" s="753"/>
    </row>
    <row r="22" spans="1:13" s="747" customFormat="1">
      <c r="A22" s="748" t="s">
        <v>279</v>
      </c>
      <c r="B22" s="749">
        <v>4699366</v>
      </c>
      <c r="C22" s="749">
        <v>5738392</v>
      </c>
      <c r="D22" s="749">
        <v>115202</v>
      </c>
      <c r="E22" s="750">
        <v>10552960</v>
      </c>
      <c r="F22" s="751">
        <f>B22/E22</f>
        <v>0.44531259476014312</v>
      </c>
      <c r="G22" s="751">
        <f>C22/E22</f>
        <v>0.54377084723148761</v>
      </c>
      <c r="H22" s="752">
        <f>+D22/E22</f>
        <v>1.0916558008369217E-2</v>
      </c>
      <c r="I22" s="753"/>
      <c r="J22" s="753"/>
      <c r="K22" s="753"/>
      <c r="L22" s="753"/>
      <c r="M22" s="753"/>
    </row>
    <row r="23" spans="1:13" s="747" customFormat="1">
      <c r="A23" s="748" t="str">
        <f>+'Resumen '!O6</f>
        <v>Oct. 2025</v>
      </c>
      <c r="B23" s="749">
        <f>+'Resumen '!C30</f>
        <v>4824609</v>
      </c>
      <c r="C23" s="749">
        <f>+'Resumen '!C39</f>
        <v>5672137</v>
      </c>
      <c r="D23" s="749">
        <f>+'Resumen '!I11</f>
        <v>118388</v>
      </c>
      <c r="E23" s="750">
        <f t="shared" si="0"/>
        <v>10615134</v>
      </c>
      <c r="F23" s="744">
        <f t="shared" si="4"/>
        <v>0.4545028823941365</v>
      </c>
      <c r="G23" s="744">
        <f t="shared" si="5"/>
        <v>0.53434436155021692</v>
      </c>
      <c r="H23" s="745">
        <f t="shared" si="6"/>
        <v>1.115275605564659E-2</v>
      </c>
      <c r="I23" s="746"/>
      <c r="J23" s="746"/>
      <c r="K23" s="746"/>
      <c r="L23" s="746"/>
      <c r="M23" s="746"/>
    </row>
    <row r="24" spans="1:13" s="35" customFormat="1" ht="16.5" customHeight="1">
      <c r="A24" s="1389" t="s">
        <v>280</v>
      </c>
      <c r="B24" s="1390"/>
      <c r="C24" s="1390"/>
      <c r="D24" s="1390"/>
      <c r="E24" s="1390"/>
      <c r="F24" s="1390"/>
      <c r="G24" s="1390"/>
      <c r="H24" s="1390"/>
      <c r="I24" s="754"/>
      <c r="J24" s="754"/>
      <c r="K24" s="754"/>
      <c r="L24" s="754"/>
      <c r="M24" s="754"/>
    </row>
    <row r="25" spans="1:13" ht="25.5" customHeight="1"/>
    <row r="26" spans="1:13" ht="25.5" customHeight="1">
      <c r="A26" s="11"/>
      <c r="B26" s="11"/>
      <c r="C26" s="11"/>
      <c r="D26" s="11"/>
      <c r="E26" s="11"/>
      <c r="F26" s="11"/>
      <c r="G26" s="11"/>
      <c r="H26" s="77"/>
      <c r="I26" s="77"/>
      <c r="J26" s="77"/>
      <c r="K26" s="77"/>
      <c r="L26" s="77"/>
      <c r="M26" s="77"/>
    </row>
    <row r="27" spans="1:13" ht="25.5" customHeight="1">
      <c r="A27" s="11"/>
      <c r="B27" s="11"/>
      <c r="C27" s="11"/>
      <c r="D27" s="11"/>
      <c r="E27" s="11"/>
      <c r="F27" s="11"/>
      <c r="G27" s="11"/>
      <c r="H27" s="77"/>
      <c r="I27" s="77"/>
      <c r="J27" s="77"/>
      <c r="K27" s="77"/>
      <c r="L27" s="77"/>
      <c r="M27" s="77"/>
    </row>
    <row r="28" spans="1:13" ht="75" customHeight="1">
      <c r="A28" s="11"/>
      <c r="B28" s="11"/>
      <c r="C28" s="11"/>
      <c r="D28" s="11"/>
      <c r="E28" s="11"/>
      <c r="F28" s="11"/>
      <c r="G28" s="11"/>
      <c r="H28" s="77"/>
      <c r="I28" s="77"/>
      <c r="J28" s="77"/>
      <c r="K28" s="77"/>
      <c r="L28" s="77"/>
      <c r="M28" s="77"/>
    </row>
    <row r="29" spans="1:13" ht="25.5" customHeight="1">
      <c r="A29" s="11"/>
      <c r="B29" s="11"/>
      <c r="C29" s="11"/>
      <c r="D29" s="11"/>
      <c r="E29" s="11"/>
      <c r="F29" s="11"/>
      <c r="G29" s="11"/>
      <c r="H29" s="77"/>
      <c r="I29" s="77"/>
      <c r="J29" s="77"/>
      <c r="K29" s="77"/>
      <c r="L29" s="77"/>
      <c r="M29" s="77"/>
    </row>
    <row r="30" spans="1:13" ht="25.5" customHeight="1">
      <c r="A30" s="11"/>
      <c r="B30" s="11"/>
      <c r="C30" s="11"/>
      <c r="D30" s="11"/>
      <c r="E30" s="11"/>
      <c r="F30" s="11"/>
      <c r="G30" s="11"/>
      <c r="H30" s="77"/>
      <c r="I30" s="77"/>
      <c r="J30" s="77"/>
      <c r="K30" s="77"/>
      <c r="L30" s="77"/>
      <c r="M30" s="77"/>
    </row>
    <row r="31" spans="1:13" ht="25.5" customHeight="1">
      <c r="A31" s="11"/>
      <c r="B31" s="11"/>
      <c r="C31" s="11"/>
      <c r="D31" s="11"/>
      <c r="E31" s="11"/>
      <c r="F31" s="11"/>
      <c r="G31" s="11"/>
      <c r="H31" s="77"/>
      <c r="I31" s="77"/>
      <c r="J31" s="77"/>
      <c r="K31" s="77"/>
      <c r="L31" s="77"/>
      <c r="M31" s="77"/>
    </row>
    <row r="32" spans="1:13" ht="48.75" customHeight="1">
      <c r="A32" s="11"/>
      <c r="B32" s="11"/>
      <c r="C32" s="11"/>
      <c r="D32" s="11"/>
      <c r="E32" s="11"/>
      <c r="F32" s="11"/>
      <c r="G32" s="11"/>
      <c r="H32" s="77"/>
      <c r="I32" s="77"/>
      <c r="J32" s="77"/>
      <c r="K32" s="77"/>
      <c r="L32" s="77"/>
      <c r="M32" s="77"/>
    </row>
    <row r="33" spans="1:14" ht="25.5" customHeight="1">
      <c r="A33" s="11"/>
      <c r="B33" s="11"/>
      <c r="C33" s="11"/>
      <c r="D33" s="11"/>
      <c r="E33" s="11"/>
      <c r="F33" s="11"/>
      <c r="G33" s="11"/>
      <c r="H33" s="77"/>
      <c r="I33" s="77"/>
      <c r="J33" s="77"/>
      <c r="K33" s="77"/>
      <c r="L33" s="77"/>
      <c r="M33" s="77"/>
    </row>
    <row r="34" spans="1:14" ht="25.5" customHeight="1">
      <c r="A34" s="11"/>
      <c r="B34" s="11"/>
      <c r="C34" s="11"/>
      <c r="D34" s="11"/>
      <c r="E34" s="11"/>
      <c r="F34" s="11"/>
      <c r="G34" s="11"/>
      <c r="H34" s="77"/>
      <c r="I34" s="77"/>
      <c r="J34" s="77"/>
      <c r="K34" s="77"/>
      <c r="L34" s="77"/>
      <c r="M34" s="77"/>
    </row>
    <row r="35" spans="1:14" ht="25.5" customHeight="1">
      <c r="A35" s="11"/>
      <c r="B35" s="11"/>
      <c r="C35" s="11"/>
      <c r="D35" s="11"/>
      <c r="E35" s="11"/>
      <c r="F35" s="11"/>
      <c r="G35" s="11"/>
      <c r="H35" s="77"/>
      <c r="I35" s="77"/>
      <c r="J35" s="77"/>
      <c r="K35" s="77"/>
      <c r="L35" s="77"/>
      <c r="M35" s="77"/>
    </row>
    <row r="36" spans="1:14" ht="25.5" customHeight="1">
      <c r="A36" s="11"/>
      <c r="B36" s="11"/>
      <c r="C36" s="11"/>
      <c r="D36" s="11"/>
      <c r="E36" s="11"/>
      <c r="F36" s="11"/>
      <c r="G36" s="11"/>
      <c r="H36" s="77"/>
      <c r="I36" s="77"/>
      <c r="J36" s="77"/>
      <c r="K36" s="77"/>
      <c r="L36" s="77"/>
      <c r="M36" s="77"/>
    </row>
    <row r="37" spans="1:14" ht="25.5" customHeight="1">
      <c r="A37" s="11"/>
      <c r="B37" s="11"/>
      <c r="C37" s="11"/>
      <c r="D37" s="11"/>
      <c r="E37" s="11"/>
      <c r="F37" s="11"/>
      <c r="G37" s="11"/>
      <c r="H37" s="77"/>
      <c r="I37" s="77"/>
      <c r="J37" s="77"/>
      <c r="K37" s="77"/>
      <c r="L37" s="77"/>
      <c r="M37" s="77"/>
    </row>
    <row r="38" spans="1:14" ht="25.5" customHeight="1">
      <c r="A38" s="11"/>
      <c r="B38" s="11"/>
      <c r="C38" s="11"/>
      <c r="D38" s="11"/>
      <c r="E38" s="11"/>
      <c r="F38" s="11"/>
      <c r="G38" s="11"/>
      <c r="H38" s="77"/>
      <c r="I38" s="77"/>
      <c r="J38" s="77"/>
      <c r="K38" s="77"/>
      <c r="L38" s="77"/>
      <c r="M38" s="77"/>
    </row>
    <row r="39" spans="1:14" ht="25.5" customHeight="1">
      <c r="A39" s="11"/>
      <c r="B39" s="11"/>
      <c r="C39" s="11"/>
      <c r="D39" s="11"/>
      <c r="E39" s="11"/>
      <c r="F39" s="11"/>
      <c r="G39" s="11"/>
      <c r="H39" s="77"/>
      <c r="I39" s="77"/>
      <c r="J39" s="77"/>
      <c r="K39" s="77"/>
      <c r="L39" s="77"/>
      <c r="M39" s="77"/>
      <c r="N39" t="s">
        <v>0</v>
      </c>
    </row>
    <row r="40" spans="1:14" ht="25.5" customHeight="1">
      <c r="A40" s="11"/>
      <c r="F40" s="11"/>
      <c r="G40" s="11"/>
      <c r="H40" s="77"/>
      <c r="I40" s="77"/>
      <c r="J40" s="77"/>
      <c r="K40" s="77"/>
      <c r="L40" s="77"/>
      <c r="M40" s="77"/>
    </row>
    <row r="41" spans="1:14" ht="25.5" customHeight="1">
      <c r="A41" s="11"/>
      <c r="B41" s="11"/>
      <c r="C41" s="11"/>
      <c r="D41" s="11"/>
      <c r="E41" s="11"/>
      <c r="F41" s="11"/>
      <c r="G41" s="11"/>
      <c r="H41" s="77"/>
      <c r="I41" s="77"/>
      <c r="J41" s="77"/>
      <c r="K41" s="77"/>
      <c r="L41" s="77"/>
      <c r="M41" s="77"/>
    </row>
    <row r="42" spans="1:14" ht="25.5" customHeight="1">
      <c r="A42" s="11"/>
      <c r="B42" s="11"/>
      <c r="C42" s="11"/>
      <c r="D42" s="11"/>
      <c r="E42" s="11"/>
      <c r="F42" s="11"/>
      <c r="G42" s="11"/>
      <c r="H42" s="77"/>
      <c r="I42" s="77"/>
      <c r="J42" s="77"/>
      <c r="K42" s="77"/>
      <c r="L42" s="77"/>
      <c r="M42" s="77"/>
    </row>
  </sheetData>
  <mergeCells count="4">
    <mergeCell ref="A1:M1"/>
    <mergeCell ref="A2:M2"/>
    <mergeCell ref="A24:H24"/>
    <mergeCell ref="A3:M3"/>
  </mergeCells>
  <conditionalFormatting sqref="B16:C23">
    <cfRule type="cellIs" dxfId="53" priority="1"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6" tint="-0.249977111117893"/>
    <pageSetUpPr fitToPage="1"/>
  </sheetPr>
  <dimension ref="A1:P43"/>
  <sheetViews>
    <sheetView showGridLines="0" view="pageBreakPreview" zoomScale="70" zoomScaleNormal="100" zoomScaleSheetLayoutView="70" zoomScalePageLayoutView="62" workbookViewId="0">
      <pane ySplit="2" topLeftCell="A3" activePane="bottomLeft" state="frozen"/>
      <selection activeCell="L5" sqref="L5"/>
      <selection pane="bottomLeft" activeCell="V28" sqref="V28"/>
    </sheetView>
  </sheetViews>
  <sheetFormatPr baseColWidth="10" defaultColWidth="11.42578125" defaultRowHeight="15"/>
  <cols>
    <col min="1" max="1" width="18.28515625" customWidth="1"/>
    <col min="2" max="2" width="18.5703125" style="43" customWidth="1"/>
    <col min="3" max="3" width="16.7109375" style="43" customWidth="1"/>
    <col min="4" max="4" width="18.28515625" style="43" customWidth="1"/>
    <col min="5" max="5" width="17.140625" style="43" customWidth="1"/>
    <col min="6" max="8" width="19.140625" style="43" customWidth="1"/>
    <col min="9" max="9" width="20.28515625" style="43" customWidth="1"/>
    <col min="10" max="10" width="17.42578125" style="43" customWidth="1"/>
    <col min="11" max="11" width="19.140625" style="43" customWidth="1"/>
    <col min="12" max="12" width="22.28515625" customWidth="1"/>
    <col min="13" max="13" width="32" hidden="1" customWidth="1"/>
    <col min="14" max="14" width="17.28515625" customWidth="1"/>
    <col min="15" max="15" width="13.140625" customWidth="1"/>
    <col min="16" max="16" width="13.85546875" customWidth="1"/>
  </cols>
  <sheetData>
    <row r="1" spans="1:16" ht="62.25" customHeight="1">
      <c r="A1" s="1395" t="s">
        <v>819</v>
      </c>
      <c r="B1" s="1396"/>
      <c r="C1" s="1396"/>
      <c r="D1" s="1396"/>
      <c r="E1" s="1396"/>
      <c r="F1" s="1396"/>
      <c r="G1" s="1396"/>
      <c r="H1" s="1396"/>
      <c r="I1" s="1396"/>
      <c r="J1" s="1396"/>
      <c r="K1" s="1396"/>
      <c r="L1" s="1396"/>
      <c r="M1" s="1396"/>
      <c r="N1" s="1396"/>
      <c r="O1" s="1396"/>
      <c r="P1" s="1397"/>
    </row>
    <row r="2" spans="1:16" ht="32.25" customHeight="1" thickBot="1">
      <c r="A2" s="1392" t="s">
        <v>281</v>
      </c>
      <c r="B2" s="1393"/>
      <c r="C2" s="1393"/>
      <c r="D2" s="1393"/>
      <c r="E2" s="1393"/>
      <c r="F2" s="1393"/>
      <c r="G2" s="1393"/>
      <c r="H2" s="1393"/>
      <c r="I2" s="1393"/>
      <c r="J2" s="1393"/>
      <c r="K2" s="1393"/>
      <c r="L2" s="1393"/>
      <c r="M2" s="1393"/>
      <c r="N2" s="1393"/>
      <c r="O2" s="1393"/>
      <c r="P2" s="1394"/>
    </row>
    <row r="3" spans="1:16" ht="6" customHeight="1">
      <c r="A3" s="63"/>
      <c r="B3" s="63"/>
      <c r="C3" s="63"/>
      <c r="D3" s="63"/>
      <c r="E3" s="63"/>
      <c r="F3" s="63"/>
      <c r="G3" s="63"/>
      <c r="H3" s="63"/>
      <c r="I3" s="63"/>
      <c r="J3" s="63"/>
      <c r="K3" s="63" t="s">
        <v>282</v>
      </c>
      <c r="L3" s="63"/>
      <c r="M3" s="63"/>
      <c r="N3" s="551"/>
    </row>
    <row r="4" spans="1:16" s="435" customFormat="1" ht="48" customHeight="1">
      <c r="A4" s="631" t="s">
        <v>200</v>
      </c>
      <c r="B4" s="651" t="s">
        <v>283</v>
      </c>
      <c r="C4" s="651" t="s">
        <v>285</v>
      </c>
      <c r="D4" s="652" t="s">
        <v>287</v>
      </c>
      <c r="E4" s="652" t="s">
        <v>288</v>
      </c>
      <c r="F4" s="651" t="s">
        <v>289</v>
      </c>
      <c r="G4" s="651" t="s">
        <v>290</v>
      </c>
      <c r="H4" s="632" t="s">
        <v>11</v>
      </c>
      <c r="I4" s="632" t="s">
        <v>291</v>
      </c>
      <c r="J4" s="632" t="s">
        <v>292</v>
      </c>
      <c r="K4" s="632" t="s">
        <v>293</v>
      </c>
      <c r="L4" s="632" t="s">
        <v>294</v>
      </c>
      <c r="M4" s="632" t="s">
        <v>295</v>
      </c>
      <c r="N4" s="633" t="s">
        <v>296</v>
      </c>
      <c r="O4" s="632" t="s">
        <v>204</v>
      </c>
      <c r="P4" s="632" t="s">
        <v>205</v>
      </c>
    </row>
    <row r="5" spans="1:16" s="436" customFormat="1" ht="23.25" hidden="1" customHeight="1">
      <c r="A5" s="634" t="s">
        <v>297</v>
      </c>
      <c r="B5" s="635">
        <v>479821</v>
      </c>
      <c r="C5" s="635">
        <v>602115</v>
      </c>
      <c r="D5" s="635">
        <v>792515</v>
      </c>
      <c r="E5" s="635">
        <v>684666</v>
      </c>
      <c r="F5" s="635"/>
      <c r="G5" s="635"/>
      <c r="H5" s="635"/>
      <c r="I5" s="636">
        <f>+D5+B5</f>
        <v>1272336</v>
      </c>
      <c r="J5" s="636">
        <v>1286781</v>
      </c>
      <c r="K5" s="636">
        <f t="shared" ref="K5:K20" si="0">I5+J5</f>
        <v>2559117</v>
      </c>
      <c r="L5" s="637"/>
      <c r="M5" s="637"/>
      <c r="N5" s="638"/>
      <c r="O5" s="639"/>
      <c r="P5" s="639"/>
    </row>
    <row r="6" spans="1:16" s="436" customFormat="1" ht="23.25" hidden="1" customHeight="1">
      <c r="A6" s="634" t="s">
        <v>263</v>
      </c>
      <c r="B6" s="635">
        <v>545438</v>
      </c>
      <c r="C6" s="635">
        <v>679205</v>
      </c>
      <c r="D6" s="635">
        <v>890402</v>
      </c>
      <c r="E6" s="635">
        <v>801857</v>
      </c>
      <c r="F6" s="635"/>
      <c r="G6" s="635"/>
      <c r="H6" s="635"/>
      <c r="I6" s="636">
        <f>+D6+B6</f>
        <v>1435840</v>
      </c>
      <c r="J6" s="636">
        <f>+E6+C6</f>
        <v>1481062</v>
      </c>
      <c r="K6" s="636">
        <f t="shared" si="0"/>
        <v>2916902</v>
      </c>
      <c r="L6" s="637"/>
      <c r="M6" s="637"/>
      <c r="N6" s="638"/>
      <c r="O6" s="639"/>
      <c r="P6" s="639"/>
    </row>
    <row r="7" spans="1:16" s="436" customFormat="1" ht="23.25" hidden="1" customHeight="1">
      <c r="A7" s="634" t="s">
        <v>264</v>
      </c>
      <c r="B7" s="635">
        <v>615631</v>
      </c>
      <c r="C7" s="635">
        <v>788594</v>
      </c>
      <c r="D7" s="635">
        <v>1078877</v>
      </c>
      <c r="E7" s="635">
        <v>1009422</v>
      </c>
      <c r="F7" s="635"/>
      <c r="G7" s="635"/>
      <c r="H7" s="635"/>
      <c r="I7" s="636">
        <f>+D7+B7</f>
        <v>1694508</v>
      </c>
      <c r="J7" s="636">
        <f>+E7+C7</f>
        <v>1798016</v>
      </c>
      <c r="K7" s="636">
        <f t="shared" si="0"/>
        <v>3492524</v>
      </c>
      <c r="L7" s="637"/>
      <c r="M7" s="637"/>
      <c r="N7" s="638"/>
      <c r="O7" s="639"/>
      <c r="P7" s="639"/>
    </row>
    <row r="8" spans="1:16" s="435" customFormat="1" ht="15.75" customHeight="1">
      <c r="A8" s="640">
        <v>2010</v>
      </c>
      <c r="B8" s="641">
        <v>904636</v>
      </c>
      <c r="C8" s="641">
        <v>1109150</v>
      </c>
      <c r="D8" s="641">
        <v>1210182</v>
      </c>
      <c r="E8" s="641">
        <v>1153901</v>
      </c>
      <c r="F8" s="641">
        <v>16433</v>
      </c>
      <c r="G8" s="641">
        <v>10672</v>
      </c>
      <c r="H8" s="641">
        <f>+Tabla52[[#This Row],[RET- Mujeres]]+Tabla52[[#This Row],[RET-Hombres ]]</f>
        <v>27105</v>
      </c>
      <c r="I8" s="649">
        <f>+B8+D8+Tabla52[[#This Row],[RET-Hombres ]]</f>
        <v>2131251</v>
      </c>
      <c r="J8" s="642">
        <f>+E8+C8+Tabla52[[#This Row],[RET- Mujeres]]</f>
        <v>2273723</v>
      </c>
      <c r="K8" s="642">
        <f t="shared" si="0"/>
        <v>4404974</v>
      </c>
      <c r="L8" s="918">
        <f>+Tabla52[[#This Row],[SFS-Hombres ]]/Tabla52[[#This Row],[SFS-Mujeres  ]]</f>
        <v>0.93733977269878521</v>
      </c>
      <c r="M8" s="918">
        <f t="shared" ref="M8:M19" si="1">E8/D8</f>
        <v>0.95349377201115204</v>
      </c>
      <c r="N8" s="919">
        <f>+Tabla52[[#This Row],[SFS-Mujeres  ]]/Tabla52[[#This Row],[SFS-Hombres ]]</f>
        <v>1.0668490008919644</v>
      </c>
      <c r="O8" s="920">
        <f>+Tabla52[[#This Row],[SFS-Mujeres  ]]/Tabla52[[#This Row],[SFS-Total ]]</f>
        <v>0.51617171860719269</v>
      </c>
      <c r="P8" s="920">
        <f>+Tabla52[[#This Row],[SFS-Hombres ]]/Tabla52[[#This Row],[SFS-Total ]]</f>
        <v>0.48382828139280731</v>
      </c>
    </row>
    <row r="9" spans="1:16" s="435" customFormat="1" ht="15.75" customHeight="1">
      <c r="A9" s="640">
        <v>2011</v>
      </c>
      <c r="B9" s="641">
        <v>899174</v>
      </c>
      <c r="C9" s="641">
        <v>1104253</v>
      </c>
      <c r="D9" s="641">
        <v>1279458</v>
      </c>
      <c r="E9" s="641">
        <v>1237965</v>
      </c>
      <c r="F9" s="641">
        <v>18128</v>
      </c>
      <c r="G9" s="641">
        <v>11598</v>
      </c>
      <c r="H9" s="641">
        <f>+Tabla52[[#This Row],[RET- Mujeres]]+Tabla52[[#This Row],[RET-Hombres ]]</f>
        <v>29726</v>
      </c>
      <c r="I9" s="649">
        <f>+B9+D9+Tabla52[[#This Row],[RET-Hombres ]]</f>
        <v>2196760</v>
      </c>
      <c r="J9" s="642">
        <f>+E9+C9+Tabla52[[#This Row],[RET- Mujeres]]</f>
        <v>2353816</v>
      </c>
      <c r="K9" s="642">
        <f t="shared" si="0"/>
        <v>4550576</v>
      </c>
      <c r="L9" s="918">
        <f>+Tabla52[[#This Row],[SFS-Hombres ]]/Tabla52[[#This Row],[SFS-Mujeres  ]]</f>
        <v>0.93327600798023291</v>
      </c>
      <c r="M9" s="918">
        <f t="shared" si="1"/>
        <v>0.96756986161327685</v>
      </c>
      <c r="N9" s="919">
        <f>+Tabla52[[#This Row],[SFS-Mujeres  ]]/Tabla52[[#This Row],[SFS-Hombres ]]</f>
        <v>1.0714943826362462</v>
      </c>
      <c r="O9" s="920">
        <f>+Tabla52[[#This Row],[SFS-Mujeres  ]]/Tabla52[[#This Row],[SFS-Total ]]</f>
        <v>0.51725671651237115</v>
      </c>
      <c r="P9" s="920">
        <f>+Tabla52[[#This Row],[SFS-Hombres ]]/Tabla52[[#This Row],[SFS-Total ]]</f>
        <v>0.48274328348762879</v>
      </c>
    </row>
    <row r="10" spans="1:16" s="435" customFormat="1" ht="15.75" customHeight="1">
      <c r="A10" s="640">
        <v>2012</v>
      </c>
      <c r="B10" s="641">
        <v>1031326</v>
      </c>
      <c r="C10" s="641">
        <v>1272025</v>
      </c>
      <c r="D10" s="641">
        <v>1360788</v>
      </c>
      <c r="E10" s="641">
        <v>1327623</v>
      </c>
      <c r="F10" s="641">
        <v>18257</v>
      </c>
      <c r="G10" s="641">
        <v>12446</v>
      </c>
      <c r="H10" s="641">
        <f>+Tabla52[[#This Row],[RET- Mujeres]]+Tabla52[[#This Row],[RET-Hombres ]]</f>
        <v>30703</v>
      </c>
      <c r="I10" s="649">
        <f>+B10+D10+Tabla52[[#This Row],[RET-Hombres ]]</f>
        <v>2410371</v>
      </c>
      <c r="J10" s="642">
        <f>+E10+C10+Tabla52[[#This Row],[RET- Mujeres]]</f>
        <v>2612094</v>
      </c>
      <c r="K10" s="642">
        <f t="shared" si="0"/>
        <v>5022465</v>
      </c>
      <c r="L10" s="918">
        <f>+Tabla52[[#This Row],[SFS-Hombres ]]/Tabla52[[#This Row],[SFS-Mujeres  ]]</f>
        <v>0.92277345302274727</v>
      </c>
      <c r="M10" s="918">
        <f t="shared" si="1"/>
        <v>0.97562809195848288</v>
      </c>
      <c r="N10" s="919">
        <f>+Tabla52[[#This Row],[SFS-Mujeres  ]]/Tabla52[[#This Row],[SFS-Hombres ]]</f>
        <v>1.0836896062888244</v>
      </c>
      <c r="O10" s="920">
        <f>+Tabla52[[#This Row],[SFS-Mujeres  ]]/Tabla52[[#This Row],[SFS-Total ]]</f>
        <v>0.52008207125385642</v>
      </c>
      <c r="P10" s="920">
        <f>+Tabla52[[#This Row],[SFS-Hombres ]]/Tabla52[[#This Row],[SFS-Total ]]</f>
        <v>0.47991792874614358</v>
      </c>
    </row>
    <row r="11" spans="1:16" s="435" customFormat="1" ht="15.75" customHeight="1">
      <c r="A11" s="640">
        <v>2013</v>
      </c>
      <c r="B11" s="641">
        <v>1243431</v>
      </c>
      <c r="C11" s="641">
        <v>1508322</v>
      </c>
      <c r="D11" s="641">
        <v>1462398</v>
      </c>
      <c r="E11" s="641">
        <v>1438578</v>
      </c>
      <c r="F11" s="641">
        <v>14343</v>
      </c>
      <c r="G11" s="641">
        <v>10862</v>
      </c>
      <c r="H11" s="641">
        <f>+Tabla52[[#This Row],[RET- Mujeres]]+Tabla52[[#This Row],[RET-Hombres ]]</f>
        <v>25205</v>
      </c>
      <c r="I11" s="649">
        <f>+B11+D11+Tabla52[[#This Row],[RET-Hombres ]]</f>
        <v>2720172</v>
      </c>
      <c r="J11" s="642">
        <f>+E11+C11+Tabla52[[#This Row],[RET- Mujeres]]</f>
        <v>2957762</v>
      </c>
      <c r="K11" s="642">
        <f t="shared" si="0"/>
        <v>5677934</v>
      </c>
      <c r="L11" s="918">
        <f>+Tabla52[[#This Row],[SFS-Hombres ]]/Tabla52[[#This Row],[SFS-Mujeres  ]]</f>
        <v>0.91967237390973311</v>
      </c>
      <c r="M11" s="918">
        <f t="shared" si="1"/>
        <v>0.98371168450722712</v>
      </c>
      <c r="N11" s="919">
        <f>+Tabla52[[#This Row],[SFS-Mujeres  ]]/Tabla52[[#This Row],[SFS-Hombres ]]</f>
        <v>1.0873437414986993</v>
      </c>
      <c r="O11" s="920">
        <f>+Tabla52[[#This Row],[SFS-Mujeres  ]]/Tabla52[[#This Row],[SFS-Total ]]</f>
        <v>0.52092222276623856</v>
      </c>
      <c r="P11" s="920">
        <f>+Tabla52[[#This Row],[SFS-Hombres ]]/Tabla52[[#This Row],[SFS-Total ]]</f>
        <v>0.47907777723376144</v>
      </c>
    </row>
    <row r="12" spans="1:16" s="435" customFormat="1" ht="15.75" customHeight="1">
      <c r="A12" s="640">
        <v>2014</v>
      </c>
      <c r="B12" s="641">
        <v>1400518</v>
      </c>
      <c r="C12" s="641">
        <v>1615128</v>
      </c>
      <c r="D12" s="641">
        <v>1578325</v>
      </c>
      <c r="E12" s="641">
        <v>1563274</v>
      </c>
      <c r="F12" s="641">
        <v>17464</v>
      </c>
      <c r="G12" s="641">
        <v>12906</v>
      </c>
      <c r="H12" s="641">
        <f>+Tabla52[[#This Row],[RET- Mujeres]]+Tabla52[[#This Row],[RET-Hombres ]]</f>
        <v>30370</v>
      </c>
      <c r="I12" s="649">
        <f>+B12+D12+Tabla52[[#This Row],[RET-Hombres ]]</f>
        <v>2996307</v>
      </c>
      <c r="J12" s="642">
        <f>+E12+C12+Tabla52[[#This Row],[RET- Mujeres]]</f>
        <v>3191308</v>
      </c>
      <c r="K12" s="642">
        <f t="shared" si="0"/>
        <v>6187615</v>
      </c>
      <c r="L12" s="918">
        <f>+Tabla52[[#This Row],[SFS-Hombres ]]/Tabla52[[#This Row],[SFS-Mujeres  ]]</f>
        <v>0.93889621434220705</v>
      </c>
      <c r="M12" s="918">
        <f t="shared" si="1"/>
        <v>0.99046394120349102</v>
      </c>
      <c r="N12" s="919">
        <f>+Tabla52[[#This Row],[SFS-Mujeres  ]]/Tabla52[[#This Row],[SFS-Hombres ]]</f>
        <v>1.0650804473640385</v>
      </c>
      <c r="O12" s="920">
        <f>+Tabla52[[#This Row],[SFS-Mujeres  ]]/Tabla52[[#This Row],[SFS-Total ]]</f>
        <v>0.51575736370152314</v>
      </c>
      <c r="P12" s="920">
        <f>+Tabla52[[#This Row],[SFS-Hombres ]]/Tabla52[[#This Row],[SFS-Total ]]</f>
        <v>0.48424263629847686</v>
      </c>
    </row>
    <row r="13" spans="1:16" s="435" customFormat="1" ht="15.75" customHeight="1">
      <c r="A13" s="640">
        <v>2015</v>
      </c>
      <c r="B13" s="641">
        <v>1572793</v>
      </c>
      <c r="C13" s="641">
        <v>1744612</v>
      </c>
      <c r="D13" s="641">
        <v>1674811</v>
      </c>
      <c r="E13" s="641">
        <v>1665027</v>
      </c>
      <c r="F13" s="641">
        <v>17439</v>
      </c>
      <c r="G13" s="641">
        <v>13090</v>
      </c>
      <c r="H13" s="641">
        <f>+Tabla52[[#This Row],[RET- Mujeres]]+Tabla52[[#This Row],[RET-Hombres ]]</f>
        <v>30529</v>
      </c>
      <c r="I13" s="649">
        <f>+B13+D13+Tabla52[[#This Row],[RET-Hombres ]]</f>
        <v>3265043</v>
      </c>
      <c r="J13" s="642">
        <f>+E13+C13+Tabla52[[#This Row],[RET- Mujeres]]</f>
        <v>3422729</v>
      </c>
      <c r="K13" s="642">
        <f t="shared" si="0"/>
        <v>6687772</v>
      </c>
      <c r="L13" s="918">
        <f>+Tabla52[[#This Row],[SFS-Hombres ]]/Tabla52[[#This Row],[SFS-Mujeres  ]]</f>
        <v>0.9539297443648036</v>
      </c>
      <c r="M13" s="918">
        <f t="shared" si="1"/>
        <v>0.99415814679984782</v>
      </c>
      <c r="N13" s="919">
        <f>+Tabla52[[#This Row],[SFS-Mujeres  ]]/Tabla52[[#This Row],[SFS-Hombres ]]</f>
        <v>1.0482952291899372</v>
      </c>
      <c r="O13" s="920">
        <f>+Tabla52[[#This Row],[SFS-Mujeres  ]]/Tabla52[[#This Row],[SFS-Total ]]</f>
        <v>0.51178912797864518</v>
      </c>
      <c r="P13" s="920">
        <f>+Tabla52[[#This Row],[SFS-Hombres ]]/Tabla52[[#This Row],[SFS-Total ]]</f>
        <v>0.48821087202135477</v>
      </c>
    </row>
    <row r="14" spans="1:16" s="435" customFormat="1" ht="15.75" customHeight="1">
      <c r="A14" s="640">
        <v>2016</v>
      </c>
      <c r="B14" s="641">
        <v>1575598</v>
      </c>
      <c r="C14" s="641">
        <v>1771470</v>
      </c>
      <c r="D14" s="641">
        <v>1809250</v>
      </c>
      <c r="E14" s="641">
        <v>1782038</v>
      </c>
      <c r="F14" s="641">
        <v>15122</v>
      </c>
      <c r="G14" s="641">
        <v>12287</v>
      </c>
      <c r="H14" s="641">
        <f>+Tabla52[[#This Row],[RET- Mujeres]]+Tabla52[[#This Row],[RET-Hombres ]]</f>
        <v>27409</v>
      </c>
      <c r="I14" s="649">
        <f>+B14+D14+Tabla52[[#This Row],[RET-Hombres ]]</f>
        <v>3399970</v>
      </c>
      <c r="J14" s="642">
        <f>+E14+C14+Tabla52[[#This Row],[RET- Mujeres]]</f>
        <v>3565795</v>
      </c>
      <c r="K14" s="642">
        <f t="shared" si="0"/>
        <v>6965765</v>
      </c>
      <c r="L14" s="918">
        <f>+Tabla52[[#This Row],[SFS-Hombres ]]/Tabla52[[#This Row],[SFS-Mujeres  ]]</f>
        <v>0.9534956440288912</v>
      </c>
      <c r="M14" s="918">
        <f t="shared" si="1"/>
        <v>0.98495951361061218</v>
      </c>
      <c r="N14" s="919">
        <f>+Tabla52[[#This Row],[SFS-Mujeres  ]]/Tabla52[[#This Row],[SFS-Hombres ]]</f>
        <v>1.048772489169022</v>
      </c>
      <c r="O14" s="920">
        <f>+Tabla52[[#This Row],[SFS-Mujeres  ]]/Tabla52[[#This Row],[SFS-Total ]]</f>
        <v>0.51190285632662025</v>
      </c>
      <c r="P14" s="920">
        <f>+Tabla52[[#This Row],[SFS-Hombres ]]/Tabla52[[#This Row],[SFS-Total ]]</f>
        <v>0.48809714367337975</v>
      </c>
    </row>
    <row r="15" spans="1:16" s="435" customFormat="1" ht="15.75" customHeight="1">
      <c r="A15" s="640">
        <v>2017</v>
      </c>
      <c r="B15" s="641">
        <v>1677875</v>
      </c>
      <c r="C15" s="641">
        <v>1868813</v>
      </c>
      <c r="D15" s="643">
        <v>1977166</v>
      </c>
      <c r="E15" s="643">
        <v>1925426</v>
      </c>
      <c r="F15" s="641">
        <v>14407</v>
      </c>
      <c r="G15" s="641">
        <v>11931</v>
      </c>
      <c r="H15" s="641">
        <f>+Tabla52[[#This Row],[RET- Mujeres]]+Tabla52[[#This Row],[RET-Hombres ]]</f>
        <v>26338</v>
      </c>
      <c r="I15" s="649">
        <f>+B15+D15+Tabla52[[#This Row],[RET-Hombres ]]</f>
        <v>3669448</v>
      </c>
      <c r="J15" s="642">
        <f>+E15+C15+Tabla52[[#This Row],[RET- Mujeres]]</f>
        <v>3806170</v>
      </c>
      <c r="K15" s="644">
        <f t="shared" si="0"/>
        <v>7475618</v>
      </c>
      <c r="L15" s="918">
        <f>+Tabla52[[#This Row],[SFS-Hombres ]]/Tabla52[[#This Row],[SFS-Mujeres  ]]</f>
        <v>0.96407885091837731</v>
      </c>
      <c r="M15" s="921">
        <f t="shared" si="1"/>
        <v>0.97383123116622483</v>
      </c>
      <c r="N15" s="919">
        <f>+Tabla52[[#This Row],[SFS-Mujeres  ]]/Tabla52[[#This Row],[SFS-Hombres ]]</f>
        <v>1.0372595551156467</v>
      </c>
      <c r="O15" s="920">
        <f>+Tabla52[[#This Row],[SFS-Mujeres  ]]/Tabla52[[#This Row],[SFS-Total ]]</f>
        <v>0.50914452825171108</v>
      </c>
      <c r="P15" s="920">
        <f>+Tabla52[[#This Row],[SFS-Hombres ]]/Tabla52[[#This Row],[SFS-Total ]]</f>
        <v>0.49085547174828892</v>
      </c>
    </row>
    <row r="16" spans="1:16" s="435" customFormat="1" ht="15.75" customHeight="1">
      <c r="A16" s="640">
        <v>2018</v>
      </c>
      <c r="B16" s="641">
        <v>1712181</v>
      </c>
      <c r="C16" s="641">
        <v>1907969</v>
      </c>
      <c r="D16" s="643">
        <v>2096180</v>
      </c>
      <c r="E16" s="643">
        <v>2057807</v>
      </c>
      <c r="F16" s="641">
        <v>13587</v>
      </c>
      <c r="G16" s="641">
        <v>11679</v>
      </c>
      <c r="H16" s="641">
        <f>+Tabla52[[#This Row],[RET- Mujeres]]+Tabla52[[#This Row],[RET-Hombres ]]</f>
        <v>25266</v>
      </c>
      <c r="I16" s="649">
        <f>+B16+D16+Tabla52[[#This Row],[RET-Hombres ]]</f>
        <v>3821948</v>
      </c>
      <c r="J16" s="642">
        <f>+E16+C16+Tabla52[[#This Row],[RET- Mujeres]]</f>
        <v>3977455</v>
      </c>
      <c r="K16" s="644">
        <f t="shared" si="0"/>
        <v>7799403</v>
      </c>
      <c r="L16" s="918">
        <f>+Tabla52[[#This Row],[SFS-Hombres ]]/Tabla52[[#This Row],[SFS-Mujeres  ]]</f>
        <v>0.96090288890760545</v>
      </c>
      <c r="M16" s="921">
        <f t="shared" si="1"/>
        <v>0.9816938430859945</v>
      </c>
      <c r="N16" s="919">
        <f>+Tabla52[[#This Row],[SFS-Mujeres  ]]/Tabla52[[#This Row],[SFS-Hombres ]]</f>
        <v>1.0406878900497862</v>
      </c>
      <c r="O16" s="920">
        <f>+Tabla52[[#This Row],[SFS-Mujeres  ]]/Tabla52[[#This Row],[SFS-Total ]]</f>
        <v>0.50996916046010188</v>
      </c>
      <c r="P16" s="920">
        <f>+Tabla52[[#This Row],[SFS-Hombres ]]/Tabla52[[#This Row],[SFS-Total ]]</f>
        <v>0.49003083953989812</v>
      </c>
    </row>
    <row r="17" spans="1:16" s="435" customFormat="1" ht="15.75" customHeight="1">
      <c r="A17" s="640">
        <v>2019</v>
      </c>
      <c r="B17" s="641">
        <v>1758351</v>
      </c>
      <c r="C17" s="641">
        <v>1967911</v>
      </c>
      <c r="D17" s="643">
        <v>2126390</v>
      </c>
      <c r="E17" s="643">
        <v>2102271</v>
      </c>
      <c r="F17" s="641">
        <v>46383</v>
      </c>
      <c r="G17" s="641">
        <v>44271</v>
      </c>
      <c r="H17" s="641">
        <f>+Tabla52[[#This Row],[RET- Mujeres]]+Tabla52[[#This Row],[RET-Hombres ]]</f>
        <v>90654</v>
      </c>
      <c r="I17" s="649">
        <f>+B17+D17+Tabla52[[#This Row],[RET-Hombres ]]</f>
        <v>3931124</v>
      </c>
      <c r="J17" s="642">
        <f>+E17+C17+Tabla52[[#This Row],[RET- Mujeres]]</f>
        <v>4114453</v>
      </c>
      <c r="K17" s="644">
        <f t="shared" si="0"/>
        <v>8045577</v>
      </c>
      <c r="L17" s="918">
        <f>+Tabla52[[#This Row],[SFS-Hombres ]]/Tabla52[[#This Row],[SFS-Mujeres  ]]</f>
        <v>0.95544267974382013</v>
      </c>
      <c r="M17" s="921">
        <f t="shared" si="1"/>
        <v>0.98865730181199118</v>
      </c>
      <c r="N17" s="919">
        <f>+Tabla52[[#This Row],[SFS-Mujeres  ]]/Tabla52[[#This Row],[SFS-Hombres ]]</f>
        <v>1.0466352625864765</v>
      </c>
      <c r="O17" s="920">
        <f>+Tabla52[[#This Row],[SFS-Mujeres  ]]/Tabla52[[#This Row],[SFS-Total ]]</f>
        <v>0.51139315427594567</v>
      </c>
      <c r="P17" s="920">
        <f>+Tabla52[[#This Row],[SFS-Hombres ]]/Tabla52[[#This Row],[SFS-Total ]]</f>
        <v>0.48860684572405433</v>
      </c>
    </row>
    <row r="18" spans="1:16" s="435" customFormat="1" ht="15.75" customHeight="1">
      <c r="A18" s="640">
        <v>2020</v>
      </c>
      <c r="B18" s="641">
        <v>2853424</v>
      </c>
      <c r="C18" s="641">
        <v>2893415</v>
      </c>
      <c r="D18" s="643">
        <v>2107686</v>
      </c>
      <c r="E18" s="643">
        <v>2107217</v>
      </c>
      <c r="F18" s="641">
        <v>48441</v>
      </c>
      <c r="G18" s="641">
        <v>47484</v>
      </c>
      <c r="H18" s="641">
        <f>+Tabla52[[#This Row],[RET- Mujeres]]+Tabla52[[#This Row],[RET-Hombres ]]</f>
        <v>95925</v>
      </c>
      <c r="I18" s="649">
        <f>+B18+D18+Tabla52[[#This Row],[RET-Hombres ]]</f>
        <v>5009551</v>
      </c>
      <c r="J18" s="642">
        <f>+E18+C18+Tabla52[[#This Row],[RET- Mujeres]]</f>
        <v>5048116</v>
      </c>
      <c r="K18" s="644">
        <f t="shared" si="0"/>
        <v>10057667</v>
      </c>
      <c r="L18" s="918">
        <f>+Tabla52[[#This Row],[SFS-Hombres ]]/Tabla52[[#This Row],[SFS-Mujeres  ]]</f>
        <v>0.99236051627973687</v>
      </c>
      <c r="M18" s="921">
        <f t="shared" si="1"/>
        <v>0.99977748108589226</v>
      </c>
      <c r="N18" s="919">
        <f>+Tabla52[[#This Row],[SFS-Mujeres  ]]/Tabla52[[#This Row],[SFS-Hombres ]]</f>
        <v>1.0076982947174307</v>
      </c>
      <c r="O18" s="920">
        <f>+Tabla52[[#This Row],[SFS-Mujeres  ]]/Tabla52[[#This Row],[SFS-Total ]]</f>
        <v>0.50191719411668734</v>
      </c>
      <c r="P18" s="920">
        <f>+Tabla52[[#This Row],[SFS-Hombres ]]/Tabla52[[#This Row],[SFS-Total ]]</f>
        <v>0.49808280588331272</v>
      </c>
    </row>
    <row r="19" spans="1:16" s="435" customFormat="1" ht="15.75" customHeight="1">
      <c r="A19" s="640">
        <v>2021</v>
      </c>
      <c r="B19" s="641">
        <v>2856987</v>
      </c>
      <c r="C19" s="641">
        <v>2890462</v>
      </c>
      <c r="D19" s="643">
        <v>2140921</v>
      </c>
      <c r="E19" s="643">
        <v>2144438</v>
      </c>
      <c r="F19" s="641">
        <v>48292</v>
      </c>
      <c r="G19" s="641">
        <v>49624</v>
      </c>
      <c r="H19" s="641">
        <f>+Tabla52[[#This Row],[RET- Mujeres]]+Tabla52[[#This Row],[RET-Hombres ]]</f>
        <v>97916</v>
      </c>
      <c r="I19" s="649">
        <f>+B19+D19+Tabla52[[#This Row],[RET-Hombres ]]</f>
        <v>5046200</v>
      </c>
      <c r="J19" s="642">
        <f>+E19+C19+Tabla52[[#This Row],[RET- Mujeres]]</f>
        <v>5084524</v>
      </c>
      <c r="K19" s="644">
        <f t="shared" si="0"/>
        <v>10130724</v>
      </c>
      <c r="L19" s="918">
        <f>+Tabla52[[#This Row],[SFS-Hombres ]]/Tabla52[[#This Row],[SFS-Mujeres  ]]</f>
        <v>0.9924626179363103</v>
      </c>
      <c r="M19" s="921">
        <f t="shared" si="1"/>
        <v>1.0016427509469055</v>
      </c>
      <c r="N19" s="919">
        <f>+Tabla52[[#This Row],[SFS-Mujeres  ]]/Tabla52[[#This Row],[SFS-Hombres ]]</f>
        <v>1.0075946256589117</v>
      </c>
      <c r="O19" s="920">
        <f>+Tabla52[[#This Row],[SFS-Mujeres  ]]/Tabla52[[#This Row],[SFS-Total ]]</f>
        <v>0.50189147389663369</v>
      </c>
      <c r="P19" s="920">
        <f>+Tabla52[[#This Row],[SFS-Hombres ]]/Tabla52[[#This Row],[SFS-Total ]]</f>
        <v>0.49810852610336637</v>
      </c>
    </row>
    <row r="20" spans="1:16" s="435" customFormat="1" ht="15.75" customHeight="1">
      <c r="A20" s="645">
        <v>2022</v>
      </c>
      <c r="B20" s="646">
        <v>2873492</v>
      </c>
      <c r="C20" s="646">
        <v>2896709</v>
      </c>
      <c r="D20" s="647">
        <v>2278367</v>
      </c>
      <c r="E20" s="647">
        <v>2290543</v>
      </c>
      <c r="F20" s="641">
        <v>51407</v>
      </c>
      <c r="G20" s="641">
        <v>53019</v>
      </c>
      <c r="H20" s="641">
        <f>+Tabla52[[#This Row],[RET- Mujeres]]+Tabla52[[#This Row],[RET-Hombres ]]</f>
        <v>104426</v>
      </c>
      <c r="I20" s="649">
        <f>+B20+D20+Tabla52[[#This Row],[RET-Hombres ]]</f>
        <v>5203266</v>
      </c>
      <c r="J20" s="642">
        <f>+E20+C20+Tabla52[[#This Row],[RET- Mujeres]]</f>
        <v>5240271</v>
      </c>
      <c r="K20" s="644">
        <f t="shared" si="0"/>
        <v>10443537</v>
      </c>
      <c r="L20" s="918">
        <f>+Tabla52[[#This Row],[SFS-Hombres ]]/Tabla52[[#This Row],[SFS-Mujeres  ]]</f>
        <v>0.99293834231092248</v>
      </c>
      <c r="M20" s="922">
        <v>1.0053441785278667</v>
      </c>
      <c r="N20" s="919">
        <f>+Tabla52[[#This Row],[SFS-Mujeres  ]]/Tabla52[[#This Row],[SFS-Hombres ]]</f>
        <v>1.0071118793465488</v>
      </c>
      <c r="O20" s="920">
        <f>+Tabla52[[#This Row],[SFS-Mujeres  ]]/Tabla52[[#This Row],[SFS-Total ]]</f>
        <v>0.50177166988540378</v>
      </c>
      <c r="P20" s="920">
        <f>+Tabla52[[#This Row],[SFS-Hombres ]]/Tabla52[[#This Row],[SFS-Total ]]</f>
        <v>0.49822833011459622</v>
      </c>
    </row>
    <row r="21" spans="1:16" s="435" customFormat="1" ht="15.75" customHeight="1">
      <c r="A21" s="645">
        <v>2023</v>
      </c>
      <c r="B21" s="759">
        <v>2824789</v>
      </c>
      <c r="C21" s="759">
        <v>2865397</v>
      </c>
      <c r="D21" s="760">
        <v>2284920</v>
      </c>
      <c r="E21" s="760">
        <v>2292148</v>
      </c>
      <c r="F21" s="641">
        <v>54807</v>
      </c>
      <c r="G21" s="641">
        <v>57145</v>
      </c>
      <c r="H21" s="641">
        <f>+Tabla52[[#This Row],[RET- Mujeres]]+Tabla52[[#This Row],[RET-Hombres ]]</f>
        <v>111952</v>
      </c>
      <c r="I21" s="649">
        <f>+B21+D21+Tabla52[[#This Row],[RET-Hombres ]]</f>
        <v>5164516</v>
      </c>
      <c r="J21" s="642">
        <f>+E21+C21+Tabla52[[#This Row],[RET- Mujeres]]</f>
        <v>5214690</v>
      </c>
      <c r="K21" s="644">
        <v>10267254</v>
      </c>
      <c r="L21" s="918">
        <f>+Tabla52[[#This Row],[SFS-Hombres ]]/Tabla52[[#This Row],[SFS-Mujeres  ]]</f>
        <v>0.99037833504963857</v>
      </c>
      <c r="M21" s="923">
        <f>E21/D21</f>
        <v>1.0031633492638692</v>
      </c>
      <c r="N21" s="919">
        <f>+Tabla52[[#This Row],[SFS-Mujeres  ]]/Tabla52[[#This Row],[SFS-Hombres ]]</f>
        <v>1.009715140779891</v>
      </c>
      <c r="O21" s="920">
        <f>+Tabla52[[#This Row],[SFS-Mujeres  ]]/Tabla52[[#This Row],[SFS-Total ]]</f>
        <v>0.5078952950808463</v>
      </c>
      <c r="P21" s="920">
        <f>+Tabla52[[#This Row],[SFS-Hombres ]]/Tabla52[[#This Row],[SFS-Total ]]</f>
        <v>0.50300849672171355</v>
      </c>
    </row>
    <row r="22" spans="1:16" s="435" customFormat="1" ht="15.75" customHeight="1">
      <c r="A22" s="645">
        <v>2024</v>
      </c>
      <c r="B22" s="759">
        <v>2854248</v>
      </c>
      <c r="C22" s="759">
        <v>2884144</v>
      </c>
      <c r="D22" s="648">
        <v>2338456</v>
      </c>
      <c r="E22" s="648">
        <v>2360910</v>
      </c>
      <c r="F22" s="641">
        <v>55884</v>
      </c>
      <c r="G22" s="641">
        <v>59318</v>
      </c>
      <c r="H22" s="641">
        <f>+Tabla52[[#This Row],[RET- Mujeres]]+Tabla52[[#This Row],[RET-Hombres ]]</f>
        <v>115202</v>
      </c>
      <c r="I22" s="649">
        <f>+B22+D22+Tabla52[[#This Row],[RET-Hombres ]]</f>
        <v>5248588</v>
      </c>
      <c r="J22" s="642">
        <f>+E22+C22+Tabla52[[#This Row],[RET- Mujeres]]</f>
        <v>5304372</v>
      </c>
      <c r="K22" s="644">
        <f>I22+J22</f>
        <v>10552960</v>
      </c>
      <c r="L22" s="918">
        <f>+Tabla52[[#This Row],[SFS-Hombres ]]/Tabla52[[#This Row],[SFS-Mujeres  ]]</f>
        <v>0.98948339219044212</v>
      </c>
      <c r="M22" s="923">
        <f>E22/D22</f>
        <v>1.0096020622154105</v>
      </c>
      <c r="N22" s="919">
        <f>+Tabla52[[#This Row],[SFS-Mujeres  ]]/Tabla52[[#This Row],[SFS-Hombres ]]</f>
        <v>1.0106283823382594</v>
      </c>
      <c r="O22" s="920">
        <f>+Tabla52[[#This Row],[SFS-Mujeres  ]]/Tabla52[[#This Row],[SFS-Total ]]</f>
        <v>0.50264304991206255</v>
      </c>
      <c r="P22" s="920">
        <f>+Tabla52[[#This Row],[SFS-Hombres ]]/Tabla52[[#This Row],[SFS-Total ]]</f>
        <v>0.4973569500879374</v>
      </c>
    </row>
    <row r="23" spans="1:16" s="435" customFormat="1" ht="15.75" customHeight="1">
      <c r="A23" s="748" t="str">
        <f>+'Resumen '!O6</f>
        <v>Oct. 2025</v>
      </c>
      <c r="B23" s="648">
        <f>+'Resumen '!D39</f>
        <v>2824981</v>
      </c>
      <c r="C23" s="648">
        <f>+'Resumen '!E39</f>
        <v>2847156</v>
      </c>
      <c r="D23" s="648">
        <f>+'Resumen '!D30</f>
        <v>2390828</v>
      </c>
      <c r="E23" s="648">
        <f>+'Resumen '!E30</f>
        <v>2433781</v>
      </c>
      <c r="F23" s="641">
        <f>+'Resumen '!J11</f>
        <v>57042</v>
      </c>
      <c r="G23" s="641">
        <f>+'Resumen '!K11</f>
        <v>61346</v>
      </c>
      <c r="H23" s="641">
        <f>+Tabla52[[#This Row],[RET- Mujeres]]+Tabla52[[#This Row],[RET-Hombres ]]</f>
        <v>118388</v>
      </c>
      <c r="I23" s="649">
        <f>+B23+D23+Tabla52[[#This Row],[RET-Hombres ]]</f>
        <v>5272851</v>
      </c>
      <c r="J23" s="642">
        <f>+E23+C23+Tabla52[[#This Row],[RET- Mujeres]]</f>
        <v>5342283</v>
      </c>
      <c r="K23" s="644">
        <f>I23+J23</f>
        <v>10615134</v>
      </c>
      <c r="L23" s="918">
        <f>+Tabla52[[#This Row],[SFS-Hombres ]]/Tabla52[[#This Row],[SFS-Mujeres  ]]</f>
        <v>0.98700330925935598</v>
      </c>
      <c r="M23" s="924">
        <f>E23/D23</f>
        <v>1.0179657424122521</v>
      </c>
      <c r="N23" s="919">
        <f>+Tabla52[[#This Row],[SFS-Mujeres  ]]/Tabla52[[#This Row],[SFS-Hombres ]]</f>
        <v>1.0131678289411175</v>
      </c>
      <c r="O23" s="920">
        <f>+Tabla52[[#This Row],[SFS-Mujeres  ]]/Tabla52[[#This Row],[SFS-Total ]]</f>
        <v>0.50327042503655628</v>
      </c>
      <c r="P23" s="920">
        <f>+Tabla52[[#This Row],[SFS-Hombres ]]/Tabla52[[#This Row],[SFS-Total ]]</f>
        <v>0.49672957496344372</v>
      </c>
    </row>
    <row r="24" spans="1:16" ht="39" customHeight="1">
      <c r="A24" s="1398" t="s">
        <v>298</v>
      </c>
      <c r="B24" s="1398"/>
      <c r="C24" s="1398"/>
      <c r="D24" s="1398"/>
      <c r="E24" s="1398"/>
      <c r="F24" s="1398"/>
      <c r="G24" s="1398"/>
      <c r="H24" s="1398"/>
      <c r="I24" s="1398"/>
      <c r="J24" s="1398"/>
      <c r="K24" s="1398"/>
      <c r="L24" s="1398"/>
      <c r="M24" s="1398"/>
      <c r="N24" s="1398"/>
      <c r="O24" s="1398"/>
      <c r="P24" s="1398"/>
    </row>
    <row r="25" spans="1:16" ht="25.5" customHeight="1">
      <c r="A25" s="11"/>
      <c r="L25" s="11"/>
      <c r="M25" s="11"/>
      <c r="N25" s="11"/>
    </row>
    <row r="26" spans="1:16" ht="25.5" customHeight="1">
      <c r="A26" s="11"/>
      <c r="L26" s="11"/>
      <c r="M26" s="11"/>
      <c r="N26" s="11"/>
    </row>
    <row r="27" spans="1:16" ht="25.5" customHeight="1">
      <c r="A27" s="11"/>
      <c r="L27" s="11"/>
      <c r="M27" s="11"/>
      <c r="N27" s="11"/>
    </row>
    <row r="28" spans="1:16" ht="25.5" customHeight="1">
      <c r="A28" s="11"/>
      <c r="L28" s="11"/>
      <c r="M28" s="11"/>
      <c r="N28" s="11"/>
    </row>
    <row r="29" spans="1:16" ht="25.5" customHeight="1">
      <c r="A29" s="11"/>
      <c r="L29" s="11"/>
      <c r="M29" s="11"/>
      <c r="N29" s="11"/>
    </row>
    <row r="30" spans="1:16" ht="25.5" customHeight="1">
      <c r="A30" s="11"/>
      <c r="L30" s="11"/>
      <c r="M30" s="11"/>
      <c r="N30" s="11"/>
    </row>
    <row r="31" spans="1:16" ht="25.5" customHeight="1">
      <c r="A31" s="11"/>
      <c r="L31" s="11"/>
      <c r="M31" s="11"/>
      <c r="N31" s="11"/>
    </row>
    <row r="32" spans="1:16" ht="25.5" customHeight="1">
      <c r="A32" s="11"/>
      <c r="L32" s="11"/>
      <c r="M32" s="11"/>
      <c r="N32" s="11"/>
    </row>
    <row r="33" spans="1:14" ht="56.25" customHeight="1">
      <c r="A33" s="11"/>
      <c r="L33" s="11"/>
      <c r="M33" s="11"/>
      <c r="N33" s="11"/>
    </row>
    <row r="34" spans="1:14" ht="25.5" customHeight="1">
      <c r="A34" s="11"/>
      <c r="L34" s="11"/>
      <c r="M34" s="11"/>
      <c r="N34" s="11"/>
    </row>
    <row r="35" spans="1:14" ht="25.5" customHeight="1">
      <c r="A35" s="11"/>
      <c r="L35" s="11"/>
      <c r="M35" s="11"/>
      <c r="N35" s="11"/>
    </row>
    <row r="36" spans="1:14" ht="96.75" customHeight="1">
      <c r="A36" s="11"/>
      <c r="L36" s="11"/>
      <c r="M36" s="11"/>
      <c r="N36" s="11"/>
    </row>
    <row r="37" spans="1:14" ht="25.5" customHeight="1">
      <c r="A37" s="11"/>
      <c r="L37" s="11"/>
      <c r="M37" s="11"/>
      <c r="N37" s="11"/>
    </row>
    <row r="38" spans="1:14" ht="25.5" customHeight="1">
      <c r="A38" s="11"/>
      <c r="L38" s="11"/>
      <c r="M38" s="11"/>
      <c r="N38" s="11"/>
    </row>
    <row r="39" spans="1:14" ht="25.5" customHeight="1">
      <c r="A39" s="11"/>
      <c r="L39" s="11"/>
      <c r="M39" s="11"/>
      <c r="N39" s="11"/>
    </row>
    <row r="40" spans="1:14" ht="25.5" customHeight="1">
      <c r="A40" s="11"/>
      <c r="L40" s="11"/>
      <c r="M40" s="11"/>
      <c r="N40" s="11"/>
    </row>
    <row r="41" spans="1:14" ht="25.5" customHeight="1">
      <c r="A41" s="11"/>
      <c r="L41" s="11"/>
      <c r="M41" s="11"/>
      <c r="N41" s="11"/>
    </row>
    <row r="42" spans="1:14" ht="25.5" customHeight="1">
      <c r="A42" s="11"/>
      <c r="L42" s="11"/>
      <c r="M42" s="11"/>
      <c r="N42" s="11"/>
    </row>
    <row r="43" spans="1:14" ht="25.5" customHeight="1">
      <c r="A43" s="11"/>
      <c r="L43" s="11"/>
      <c r="M43" s="11"/>
      <c r="N43" s="11"/>
    </row>
  </sheetData>
  <mergeCells count="3">
    <mergeCell ref="A2:P2"/>
    <mergeCell ref="A1:P1"/>
    <mergeCell ref="A24:P24"/>
  </mergeCells>
  <pageMargins left="0.70866141732283472" right="0.70866141732283472" top="0.74803149606299213" bottom="0.74803149606299213" header="0.31496062992125984" footer="0.31496062992125984"/>
  <pageSetup scale="45" orientation="landscape" r:id="rId1"/>
  <ignoredErrors>
    <ignoredError sqref="O8:P8" calculatedColumn="1"/>
  </ignoredErrors>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K63"/>
  <sheetViews>
    <sheetView showGridLines="0" view="pageBreakPreview" zoomScale="25" zoomScaleNormal="100" zoomScaleSheetLayoutView="25" workbookViewId="0">
      <selection activeCell="W10" sqref="V10:W10"/>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93.85546875" customWidth="1"/>
    <col min="9" max="9" width="80.140625" customWidth="1"/>
    <col min="10" max="10" width="41.28515625" customWidth="1"/>
    <col min="11" max="11" width="41.85546875" customWidth="1"/>
  </cols>
  <sheetData>
    <row r="1" spans="1:11" s="323" customFormat="1" ht="190.5" customHeight="1">
      <c r="A1" s="1399" t="s">
        <v>822</v>
      </c>
      <c r="B1" s="1399"/>
      <c r="C1" s="1399"/>
      <c r="D1" s="1399"/>
      <c r="E1" s="1399"/>
      <c r="F1" s="1399"/>
      <c r="G1" s="1399"/>
      <c r="H1" s="1399"/>
      <c r="I1" s="1399"/>
      <c r="J1" s="1399"/>
      <c r="K1" s="1399"/>
    </row>
    <row r="2" spans="1:11" s="323" customFormat="1" ht="70.5" customHeight="1">
      <c r="A2" s="1400" t="str">
        <f>+'Resumen '!O3</f>
        <v>Período: Octubre 2025</v>
      </c>
      <c r="B2" s="1400"/>
      <c r="C2" s="1400"/>
      <c r="D2" s="1400"/>
      <c r="E2" s="1400"/>
      <c r="F2" s="1400"/>
      <c r="G2" s="1400"/>
      <c r="H2" s="1400"/>
      <c r="I2" s="1400"/>
      <c r="J2" s="1400"/>
      <c r="K2" s="1400"/>
    </row>
    <row r="3" spans="1:11" ht="265.5" customHeight="1">
      <c r="A3" s="1401" t="s">
        <v>1028</v>
      </c>
      <c r="B3" s="1401"/>
      <c r="C3" s="1401"/>
      <c r="D3" s="1401"/>
      <c r="E3" s="1401"/>
      <c r="F3" s="1401"/>
      <c r="G3" s="1401"/>
      <c r="H3" s="1401"/>
      <c r="I3" s="1401"/>
      <c r="J3" s="1401"/>
      <c r="K3" s="1401"/>
    </row>
    <row r="4" spans="1:11" ht="43.5" customHeight="1">
      <c r="A4" s="1401"/>
      <c r="B4" s="1401"/>
      <c r="C4" s="1401"/>
      <c r="D4" s="1401"/>
      <c r="E4" s="1401"/>
      <c r="F4" s="1401"/>
      <c r="G4" s="1401"/>
      <c r="H4" s="1401"/>
      <c r="I4" s="1401"/>
      <c r="J4" s="1401"/>
      <c r="K4" s="1401"/>
    </row>
    <row r="5" spans="1:11" ht="43.5" customHeight="1">
      <c r="A5" s="1401"/>
      <c r="B5" s="1401"/>
      <c r="C5" s="1401"/>
      <c r="D5" s="1401"/>
      <c r="E5" s="1401"/>
      <c r="F5" s="1401"/>
      <c r="G5" s="1401"/>
      <c r="H5" s="1401"/>
      <c r="I5" s="1401"/>
      <c r="J5" s="1401"/>
      <c r="K5" s="1401"/>
    </row>
    <row r="6" spans="1:11" ht="70.5" customHeight="1">
      <c r="A6" s="1401"/>
      <c r="B6" s="1401"/>
      <c r="C6" s="1401"/>
      <c r="D6" s="1401"/>
      <c r="E6" s="1401"/>
      <c r="F6" s="1401"/>
      <c r="G6" s="1401"/>
      <c r="H6" s="1401"/>
      <c r="I6" s="1401"/>
      <c r="J6" s="1401"/>
      <c r="K6" s="1401"/>
    </row>
    <row r="7" spans="1:11" ht="295.5" customHeight="1">
      <c r="A7" s="1401"/>
      <c r="B7" s="1401"/>
      <c r="C7" s="1401"/>
      <c r="D7" s="1401"/>
      <c r="E7" s="1401"/>
      <c r="F7" s="1401"/>
      <c r="G7" s="1401"/>
      <c r="H7" s="1401"/>
      <c r="I7" s="1401"/>
      <c r="J7" s="1401"/>
      <c r="K7" s="1401"/>
    </row>
    <row r="8" spans="1:11" s="312" customFormat="1" ht="111" customHeight="1">
      <c r="A8" s="1056" t="s">
        <v>439</v>
      </c>
      <c r="B8" s="1057" t="s">
        <v>823</v>
      </c>
      <c r="C8" s="1057" t="s">
        <v>41</v>
      </c>
      <c r="D8" s="1057" t="s">
        <v>80</v>
      </c>
      <c r="E8" s="1057" t="s">
        <v>441</v>
      </c>
      <c r="F8" s="1057" t="s">
        <v>81</v>
      </c>
      <c r="G8" s="1058" t="s">
        <v>442</v>
      </c>
      <c r="H8" s="1052"/>
    </row>
    <row r="9" spans="1:11" s="1043" customFormat="1" ht="46.5" customHeight="1">
      <c r="A9" s="1036" t="s">
        <v>690</v>
      </c>
      <c r="B9" s="1036">
        <f>+D9+F9</f>
        <v>463101</v>
      </c>
      <c r="C9" s="1037">
        <f>+B9/$B$27</f>
        <v>4.3626486486180956E-2</v>
      </c>
      <c r="D9" s="1036">
        <f>+'Resumen '!C109</f>
        <v>236767</v>
      </c>
      <c r="E9" s="1039">
        <f>D9/B9</f>
        <v>0.51126428144184533</v>
      </c>
      <c r="F9" s="1036">
        <f>+'Resumen '!D109</f>
        <v>226334</v>
      </c>
      <c r="G9" s="1040">
        <f>+F9/B9</f>
        <v>0.48873571855815467</v>
      </c>
      <c r="H9" s="1041"/>
      <c r="I9" s="1042"/>
      <c r="J9" s="1042"/>
      <c r="K9" s="1042"/>
    </row>
    <row r="10" spans="1:11" s="1043" customFormat="1" ht="46.5" customHeight="1">
      <c r="A10" s="1036" t="s">
        <v>691</v>
      </c>
      <c r="B10" s="1036">
        <f t="shared" ref="B10:B26" si="0">+D10+F10</f>
        <v>615110</v>
      </c>
      <c r="C10" s="1037">
        <f t="shared" ref="C10:C27" si="1">+B10/$B$27</f>
        <v>5.7946512969125022E-2</v>
      </c>
      <c r="D10" s="1036">
        <f>+'Resumen '!C110</f>
        <v>314038</v>
      </c>
      <c r="E10" s="1039">
        <f t="shared" ref="E10:E27" si="2">D10/B10</f>
        <v>0.51053957828681051</v>
      </c>
      <c r="F10" s="1036">
        <f>+'Resumen '!D110</f>
        <v>301072</v>
      </c>
      <c r="G10" s="1040">
        <f t="shared" ref="G10:G27" si="3">+F10/B10</f>
        <v>0.48946042171318949</v>
      </c>
      <c r="H10" s="1041"/>
      <c r="I10" s="1044"/>
      <c r="J10" s="1044"/>
      <c r="K10" s="1044"/>
    </row>
    <row r="11" spans="1:11" s="1043" customFormat="1" ht="46.5" customHeight="1">
      <c r="A11" s="1036" t="s">
        <v>692</v>
      </c>
      <c r="B11" s="1036">
        <f t="shared" si="0"/>
        <v>660907</v>
      </c>
      <c r="C11" s="1037">
        <f t="shared" si="1"/>
        <v>6.2260824969331524E-2</v>
      </c>
      <c r="D11" s="1036">
        <f>+'Resumen '!C111</f>
        <v>337271</v>
      </c>
      <c r="E11" s="1039">
        <f t="shared" si="2"/>
        <v>0.51031536963597002</v>
      </c>
      <c r="F11" s="1036">
        <f>+'Resumen '!D111</f>
        <v>323636</v>
      </c>
      <c r="G11" s="1040">
        <f t="shared" si="3"/>
        <v>0.48968463036403004</v>
      </c>
      <c r="H11" s="1041"/>
      <c r="I11" s="1044"/>
      <c r="J11" s="1044"/>
      <c r="K11" s="1044"/>
    </row>
    <row r="12" spans="1:11" s="1043" customFormat="1" ht="46.5" customHeight="1">
      <c r="A12" s="1036" t="s">
        <v>443</v>
      </c>
      <c r="B12" s="1036">
        <f t="shared" si="0"/>
        <v>549540</v>
      </c>
      <c r="C12" s="1037">
        <f t="shared" si="1"/>
        <v>5.1769483079535314E-2</v>
      </c>
      <c r="D12" s="1036">
        <f>+'Resumen '!C112</f>
        <v>273463</v>
      </c>
      <c r="E12" s="1039">
        <f t="shared" si="2"/>
        <v>0.49762164719583651</v>
      </c>
      <c r="F12" s="1036">
        <f>+'Resumen '!D112</f>
        <v>276077</v>
      </c>
      <c r="G12" s="1040">
        <f t="shared" si="3"/>
        <v>0.50237835280416343</v>
      </c>
      <c r="H12" s="1041"/>
      <c r="I12" s="1044"/>
      <c r="J12" s="1044"/>
      <c r="K12" s="1044"/>
    </row>
    <row r="13" spans="1:11" s="1043" customFormat="1" ht="46.5" customHeight="1">
      <c r="A13" s="1036" t="s">
        <v>45</v>
      </c>
      <c r="B13" s="1036">
        <f t="shared" si="0"/>
        <v>635952</v>
      </c>
      <c r="C13" s="1037">
        <f t="shared" si="1"/>
        <v>5.9909936134579178E-2</v>
      </c>
      <c r="D13" s="1036">
        <f>+'Resumen '!C113</f>
        <v>303222</v>
      </c>
      <c r="E13" s="1039">
        <f t="shared" si="2"/>
        <v>0.47680013585931014</v>
      </c>
      <c r="F13" s="1036">
        <f>+'Resumen '!D113</f>
        <v>332730</v>
      </c>
      <c r="G13" s="1040">
        <f t="shared" si="3"/>
        <v>0.52319986414068986</v>
      </c>
      <c r="H13" s="1041"/>
      <c r="I13" s="1044"/>
      <c r="J13" s="1044"/>
      <c r="K13" s="1044"/>
    </row>
    <row r="14" spans="1:11" s="1043" customFormat="1" ht="46.5" customHeight="1">
      <c r="A14" s="1036" t="s">
        <v>47</v>
      </c>
      <c r="B14" s="1036">
        <f t="shared" si="0"/>
        <v>858591</v>
      </c>
      <c r="C14" s="1037">
        <f t="shared" si="1"/>
        <v>8.0883670427523577E-2</v>
      </c>
      <c r="D14" s="1036">
        <f>+'Resumen '!C114</f>
        <v>428882</v>
      </c>
      <c r="E14" s="1039">
        <f t="shared" si="2"/>
        <v>0.49951839700159911</v>
      </c>
      <c r="F14" s="1036">
        <f>+'Resumen '!D114</f>
        <v>429709</v>
      </c>
      <c r="G14" s="1040">
        <f t="shared" si="3"/>
        <v>0.50048160299840083</v>
      </c>
      <c r="H14" s="1041"/>
      <c r="I14" s="1044"/>
      <c r="J14" s="1044"/>
      <c r="K14" s="1044"/>
    </row>
    <row r="15" spans="1:11" s="1043" customFormat="1" ht="46.5" customHeight="1">
      <c r="A15" s="1036" t="s">
        <v>49</v>
      </c>
      <c r="B15" s="1036">
        <f t="shared" si="0"/>
        <v>911351</v>
      </c>
      <c r="C15" s="1037">
        <f t="shared" si="1"/>
        <v>8.5853932696469029E-2</v>
      </c>
      <c r="D15" s="1036">
        <f>+'Resumen '!C115</f>
        <v>456367</v>
      </c>
      <c r="E15" s="1039">
        <f t="shared" si="2"/>
        <v>0.50075876363772032</v>
      </c>
      <c r="F15" s="1036">
        <f>+'Resumen '!D115</f>
        <v>454984</v>
      </c>
      <c r="G15" s="1040">
        <f t="shared" si="3"/>
        <v>0.49924123636227974</v>
      </c>
      <c r="H15" s="1041"/>
      <c r="I15" s="1044"/>
      <c r="J15" s="1044"/>
      <c r="K15" s="1044"/>
    </row>
    <row r="16" spans="1:11" s="1043" customFormat="1" ht="46.5" customHeight="1">
      <c r="A16" s="1036" t="s">
        <v>50</v>
      </c>
      <c r="B16" s="1036">
        <f t="shared" si="0"/>
        <v>853183</v>
      </c>
      <c r="C16" s="1037">
        <f t="shared" si="1"/>
        <v>8.0374209124444401E-2</v>
      </c>
      <c r="D16" s="1036">
        <f>+'Resumen '!C116</f>
        <v>428459</v>
      </c>
      <c r="E16" s="1039">
        <f t="shared" si="2"/>
        <v>0.50218886217845404</v>
      </c>
      <c r="F16" s="1036">
        <f>+'Resumen '!D116</f>
        <v>424724</v>
      </c>
      <c r="G16" s="1040">
        <f t="shared" si="3"/>
        <v>0.4978111378215459</v>
      </c>
      <c r="H16" s="1041"/>
      <c r="I16" s="1044"/>
      <c r="J16" s="1044"/>
      <c r="K16" s="1044"/>
    </row>
    <row r="17" spans="1:11" s="1043" customFormat="1" ht="46.5" customHeight="1">
      <c r="A17" s="1036" t="s">
        <v>51</v>
      </c>
      <c r="B17" s="1036">
        <f t="shared" si="0"/>
        <v>791081</v>
      </c>
      <c r="C17" s="1037">
        <f t="shared" si="1"/>
        <v>7.4523882600068925E-2</v>
      </c>
      <c r="D17" s="1036">
        <f>+'Resumen '!C117</f>
        <v>396329</v>
      </c>
      <c r="E17" s="1039">
        <f t="shared" si="2"/>
        <v>0.50099673737581862</v>
      </c>
      <c r="F17" s="1036">
        <f>+'Resumen '!D117</f>
        <v>394752</v>
      </c>
      <c r="G17" s="1040">
        <f t="shared" si="3"/>
        <v>0.49900326262418132</v>
      </c>
      <c r="H17" s="1041"/>
      <c r="I17" s="1044"/>
      <c r="J17" s="1044"/>
      <c r="K17" s="1044"/>
    </row>
    <row r="18" spans="1:11" s="1043" customFormat="1" ht="46.5" customHeight="1">
      <c r="A18" s="1036" t="s">
        <v>53</v>
      </c>
      <c r="B18" s="1036">
        <f t="shared" si="0"/>
        <v>777319</v>
      </c>
      <c r="C18" s="1037">
        <f t="shared" si="1"/>
        <v>7.3227431702699186E-2</v>
      </c>
      <c r="D18" s="1036">
        <f>+'Resumen '!C118</f>
        <v>389137</v>
      </c>
      <c r="E18" s="1039">
        <f t="shared" si="2"/>
        <v>0.50061429091531273</v>
      </c>
      <c r="F18" s="1036">
        <f>+'Resumen '!D118</f>
        <v>388182</v>
      </c>
      <c r="G18" s="1040">
        <f t="shared" si="3"/>
        <v>0.49938570908468721</v>
      </c>
      <c r="H18" s="1041"/>
      <c r="I18" s="1044"/>
      <c r="J18" s="1044"/>
      <c r="K18" s="1044"/>
    </row>
    <row r="19" spans="1:11" s="1043" customFormat="1" ht="46.5" customHeight="1">
      <c r="A19" s="1036" t="s">
        <v>54</v>
      </c>
      <c r="B19" s="1036">
        <f t="shared" si="0"/>
        <v>726387</v>
      </c>
      <c r="C19" s="1037">
        <f t="shared" si="1"/>
        <v>6.8429376397886266E-2</v>
      </c>
      <c r="D19" s="1036">
        <f>+'Resumen '!C119</f>
        <v>363288</v>
      </c>
      <c r="E19" s="1039">
        <f t="shared" si="2"/>
        <v>0.50013009594059366</v>
      </c>
      <c r="F19" s="1036">
        <f>+'Resumen '!D119</f>
        <v>363099</v>
      </c>
      <c r="G19" s="1040">
        <f t="shared" si="3"/>
        <v>0.49986990405940634</v>
      </c>
      <c r="H19" s="1041"/>
      <c r="I19" s="1044"/>
      <c r="J19" s="1044"/>
      <c r="K19" s="1044"/>
    </row>
    <row r="20" spans="1:11" s="1043" customFormat="1" ht="46.5" customHeight="1">
      <c r="A20" s="1036" t="s">
        <v>55</v>
      </c>
      <c r="B20" s="1036">
        <f t="shared" si="0"/>
        <v>676209</v>
      </c>
      <c r="C20" s="1037">
        <f t="shared" si="1"/>
        <v>6.3702351755521885E-2</v>
      </c>
      <c r="D20" s="1036">
        <f>+'Resumen '!C120</f>
        <v>335382</v>
      </c>
      <c r="E20" s="1039">
        <f t="shared" si="2"/>
        <v>0.49597387789869701</v>
      </c>
      <c r="F20" s="1036">
        <f>+'Resumen '!D120</f>
        <v>340827</v>
      </c>
      <c r="G20" s="1040">
        <f t="shared" si="3"/>
        <v>0.50402612210130304</v>
      </c>
      <c r="H20" s="1041"/>
      <c r="I20" s="1044"/>
      <c r="J20" s="1044"/>
      <c r="K20" s="1044"/>
    </row>
    <row r="21" spans="1:11" s="1043" customFormat="1" ht="46.5" customHeight="1">
      <c r="A21" s="1036" t="s">
        <v>446</v>
      </c>
      <c r="B21" s="1036">
        <f t="shared" si="0"/>
        <v>569808</v>
      </c>
      <c r="C21" s="1037">
        <f t="shared" si="1"/>
        <v>5.367883250461087E-2</v>
      </c>
      <c r="D21" s="1036">
        <f>+'Resumen '!C121</f>
        <v>279220</v>
      </c>
      <c r="E21" s="1039">
        <f t="shared" si="2"/>
        <v>0.49002471007778059</v>
      </c>
      <c r="F21" s="1036">
        <f>+'Resumen '!D121</f>
        <v>290588</v>
      </c>
      <c r="G21" s="1040">
        <f t="shared" si="3"/>
        <v>0.50997528992221941</v>
      </c>
      <c r="H21" s="1041"/>
      <c r="I21" s="1044"/>
      <c r="J21" s="1044"/>
      <c r="K21" s="1044"/>
    </row>
    <row r="22" spans="1:11" s="1043" customFormat="1" ht="46.5" customHeight="1">
      <c r="A22" s="1036" t="s">
        <v>447</v>
      </c>
      <c r="B22" s="1036">
        <f t="shared" si="0"/>
        <v>447312</v>
      </c>
      <c r="C22" s="1037">
        <f t="shared" si="1"/>
        <v>4.2139081805279144E-2</v>
      </c>
      <c r="D22" s="1036">
        <f>+'Resumen '!C122</f>
        <v>218128</v>
      </c>
      <c r="E22" s="1039">
        <f t="shared" si="2"/>
        <v>0.48764173552240941</v>
      </c>
      <c r="F22" s="1036">
        <f>+'Resumen '!D122</f>
        <v>229184</v>
      </c>
      <c r="G22" s="1040">
        <f t="shared" si="3"/>
        <v>0.51235826447759059</v>
      </c>
      <c r="H22" s="1041"/>
      <c r="I22" s="1044"/>
      <c r="J22" s="1044"/>
      <c r="K22" s="1044"/>
    </row>
    <row r="23" spans="1:11" s="1043" customFormat="1" ht="46.5" customHeight="1">
      <c r="A23" s="1036" t="s">
        <v>448</v>
      </c>
      <c r="B23" s="1036">
        <f t="shared" si="0"/>
        <v>357067</v>
      </c>
      <c r="C23" s="1037">
        <f t="shared" si="1"/>
        <v>3.3637540515268106E-2</v>
      </c>
      <c r="D23" s="1036">
        <f>+'Resumen '!C123</f>
        <v>171690</v>
      </c>
      <c r="E23" s="1039">
        <f t="shared" si="2"/>
        <v>0.48083412916903551</v>
      </c>
      <c r="F23" s="1036">
        <f>+'Resumen '!D123</f>
        <v>185377</v>
      </c>
      <c r="G23" s="1040">
        <f t="shared" si="3"/>
        <v>0.51916587083096455</v>
      </c>
      <c r="H23" s="1041"/>
      <c r="I23" s="1044"/>
      <c r="J23" s="1044"/>
      <c r="K23" s="1044"/>
    </row>
    <row r="24" spans="1:11" s="1043" customFormat="1" ht="46.5" customHeight="1">
      <c r="A24" s="1036" t="s">
        <v>449</v>
      </c>
      <c r="B24" s="1036">
        <f t="shared" si="0"/>
        <v>258727</v>
      </c>
      <c r="C24" s="1037">
        <f t="shared" si="1"/>
        <v>2.43734087577227E-2</v>
      </c>
      <c r="D24" s="1036">
        <f>+'Resumen '!C124</f>
        <v>122487</v>
      </c>
      <c r="E24" s="1039">
        <f t="shared" si="2"/>
        <v>0.47342179208200147</v>
      </c>
      <c r="F24" s="1036">
        <f>+'Resumen '!D124</f>
        <v>136240</v>
      </c>
      <c r="G24" s="1040">
        <f t="shared" si="3"/>
        <v>0.52657820791799848</v>
      </c>
      <c r="H24" s="1041"/>
      <c r="I24" s="1044"/>
      <c r="J24" s="1044"/>
      <c r="K24" s="1044"/>
    </row>
    <row r="25" spans="1:11" s="1043" customFormat="1" ht="46.5" customHeight="1">
      <c r="A25" s="1036" t="s">
        <v>450</v>
      </c>
      <c r="B25" s="1036">
        <f t="shared" si="0"/>
        <v>162753</v>
      </c>
      <c r="C25" s="1037">
        <f t="shared" si="1"/>
        <v>1.5332166320274431E-2</v>
      </c>
      <c r="D25" s="1036">
        <f>+'Resumen '!C125</f>
        <v>76912</v>
      </c>
      <c r="E25" s="1039">
        <f t="shared" si="2"/>
        <v>0.47256886201790443</v>
      </c>
      <c r="F25" s="1036">
        <f>+'Resumen '!D125</f>
        <v>85841</v>
      </c>
      <c r="G25" s="1040">
        <f t="shared" si="3"/>
        <v>0.52743113798209562</v>
      </c>
      <c r="H25" s="1041"/>
      <c r="I25" s="1050"/>
      <c r="J25" s="1050"/>
      <c r="K25" s="1050"/>
    </row>
    <row r="26" spans="1:11" s="312" customFormat="1" ht="46.5" customHeight="1">
      <c r="A26" s="1036" t="s">
        <v>693</v>
      </c>
      <c r="B26" s="1036">
        <f t="shared" si="0"/>
        <v>300736</v>
      </c>
      <c r="C26" s="1037">
        <f t="shared" si="1"/>
        <v>2.8330871753479512E-2</v>
      </c>
      <c r="D26" s="1036">
        <f>+'Resumen '!C126</f>
        <v>141809</v>
      </c>
      <c r="E26" s="1039">
        <f t="shared" si="2"/>
        <v>0.4715398223026176</v>
      </c>
      <c r="F26" s="1036">
        <f>+'Resumen '!D126</f>
        <v>158927</v>
      </c>
      <c r="G26" s="1040">
        <f t="shared" si="3"/>
        <v>0.5284601776973824</v>
      </c>
      <c r="H26" s="1052"/>
      <c r="I26" s="1053"/>
      <c r="J26" s="1053"/>
      <c r="K26" s="1053"/>
    </row>
    <row r="27" spans="1:11" s="312" customFormat="1" ht="46.5" customHeight="1">
      <c r="A27" s="1036" t="s">
        <v>11</v>
      </c>
      <c r="B27" s="1036">
        <f>SUM(B9:B26)</f>
        <v>10615134</v>
      </c>
      <c r="C27" s="1037">
        <f t="shared" si="1"/>
        <v>1</v>
      </c>
      <c r="D27" s="1036">
        <f>SUM(D9:D26)</f>
        <v>5272851</v>
      </c>
      <c r="E27" s="1039">
        <f t="shared" si="2"/>
        <v>0.49672957496344372</v>
      </c>
      <c r="F27" s="1036">
        <f>SUM(F9:F26)</f>
        <v>5342283</v>
      </c>
      <c r="G27" s="1040">
        <f t="shared" si="3"/>
        <v>0.50327042503655628</v>
      </c>
      <c r="H27" s="1052"/>
      <c r="I27" s="1052"/>
      <c r="J27" s="1052"/>
      <c r="K27" s="1052"/>
    </row>
    <row r="28" spans="1:11">
      <c r="B28" s="8"/>
      <c r="C28" s="8"/>
      <c r="D28" s="8"/>
      <c r="E28" s="8"/>
      <c r="F28" s="8"/>
      <c r="G28" s="8"/>
      <c r="H28" s="8"/>
      <c r="I28" s="8"/>
      <c r="J28" s="8"/>
      <c r="K28" s="8"/>
    </row>
    <row r="29" spans="1:11">
      <c r="B29" s="8"/>
      <c r="C29" s="8"/>
      <c r="D29" s="8"/>
      <c r="E29" s="8"/>
      <c r="F29" s="8"/>
      <c r="G29" s="8"/>
      <c r="H29" s="8"/>
      <c r="I29" s="8"/>
      <c r="J29" s="8"/>
      <c r="K29" s="8"/>
    </row>
    <row r="30" spans="1:11">
      <c r="B30" s="8"/>
      <c r="C30" s="8"/>
      <c r="D30" s="8"/>
      <c r="E30" s="8"/>
      <c r="F30" s="8"/>
      <c r="G30" s="8"/>
      <c r="H30" s="8"/>
      <c r="I30" s="8"/>
      <c r="J30" s="8"/>
      <c r="K30" s="8"/>
    </row>
    <row r="31" spans="1:11">
      <c r="B31" s="315"/>
      <c r="C31" s="315"/>
      <c r="D31" s="315"/>
      <c r="E31" s="315"/>
      <c r="F31" s="315"/>
      <c r="G31" s="8"/>
      <c r="H31" s="8"/>
      <c r="I31" s="8"/>
      <c r="J31" s="8"/>
      <c r="K31" s="8"/>
    </row>
    <row r="32" spans="1:11">
      <c r="B32" s="315"/>
      <c r="C32" s="315"/>
      <c r="D32" s="315"/>
      <c r="E32" s="315"/>
      <c r="F32" s="315"/>
      <c r="G32" s="8"/>
      <c r="H32" s="8"/>
      <c r="I32" s="8"/>
      <c r="J32" s="8"/>
      <c r="K32" s="8"/>
    </row>
    <row r="33" spans="1:11">
      <c r="B33" s="983"/>
      <c r="C33" s="315"/>
      <c r="D33" s="315"/>
      <c r="E33" s="315"/>
      <c r="F33" s="315"/>
      <c r="G33" s="983"/>
      <c r="H33" s="983"/>
      <c r="I33" s="8"/>
      <c r="J33" s="8"/>
      <c r="K33" s="8"/>
    </row>
    <row r="34" spans="1:11" ht="36">
      <c r="A34" s="876"/>
      <c r="B34" s="1009"/>
      <c r="C34" s="1010"/>
      <c r="D34" s="1010"/>
      <c r="E34" s="1010"/>
      <c r="F34" s="1010"/>
      <c r="G34" s="1009"/>
      <c r="H34" s="983"/>
      <c r="I34" s="8"/>
      <c r="J34" s="8"/>
      <c r="K34" s="8"/>
    </row>
    <row r="35" spans="1:11" ht="36">
      <c r="A35" s="876"/>
      <c r="B35" s="1009"/>
      <c r="C35" s="1404" t="s">
        <v>445</v>
      </c>
      <c r="D35" s="1010"/>
      <c r="E35" s="1010"/>
      <c r="F35" s="1010"/>
      <c r="G35" s="1009"/>
      <c r="H35" s="983"/>
      <c r="I35" s="8"/>
      <c r="J35" s="8"/>
      <c r="K35" s="8"/>
    </row>
    <row r="36" spans="1:11" ht="36">
      <c r="A36" s="876"/>
      <c r="B36" s="1009"/>
      <c r="C36" s="1404"/>
      <c r="D36" s="1059" t="s">
        <v>81</v>
      </c>
      <c r="E36" s="1059" t="s">
        <v>80</v>
      </c>
      <c r="F36" s="1010"/>
      <c r="G36" s="1009"/>
      <c r="H36" s="983"/>
      <c r="I36" s="8"/>
      <c r="J36" s="8"/>
      <c r="K36" s="8"/>
    </row>
    <row r="37" spans="1:11" ht="36">
      <c r="A37" s="876"/>
      <c r="B37" s="1009"/>
      <c r="C37" s="1028" t="str">
        <f>+A9</f>
        <v>0-4</v>
      </c>
      <c r="D37" s="1031">
        <f>+F9*-1</f>
        <v>-226334</v>
      </c>
      <c r="E37" s="1031">
        <f>+D9</f>
        <v>236767</v>
      </c>
      <c r="F37" s="1010"/>
      <c r="G37" s="1009"/>
      <c r="H37" s="983"/>
      <c r="I37" s="8"/>
      <c r="J37" s="8"/>
      <c r="K37" s="8"/>
    </row>
    <row r="38" spans="1:11" ht="36">
      <c r="A38" s="876"/>
      <c r="B38" s="1009"/>
      <c r="C38" s="1028" t="str">
        <f t="shared" ref="C38:C55" si="4">+A10</f>
        <v>5-9</v>
      </c>
      <c r="D38" s="1031">
        <f t="shared" ref="D38:D55" si="5">+F10*-1</f>
        <v>-301072</v>
      </c>
      <c r="E38" s="1031">
        <f t="shared" ref="E38:E55" si="6">+D10</f>
        <v>314038</v>
      </c>
      <c r="F38" s="1010"/>
      <c r="G38" s="1009"/>
      <c r="H38" s="983"/>
      <c r="I38" s="8"/>
      <c r="J38" s="8"/>
      <c r="K38" s="8"/>
    </row>
    <row r="39" spans="1:11" ht="36">
      <c r="A39" s="876"/>
      <c r="B39" s="1009"/>
      <c r="C39" s="1028" t="str">
        <f t="shared" si="4"/>
        <v>10-14</v>
      </c>
      <c r="D39" s="1031">
        <f t="shared" si="5"/>
        <v>-323636</v>
      </c>
      <c r="E39" s="1031">
        <f t="shared" si="6"/>
        <v>337271</v>
      </c>
      <c r="F39" s="1010"/>
      <c r="G39" s="1009"/>
      <c r="H39" s="983"/>
      <c r="I39" s="8"/>
      <c r="J39" s="8"/>
      <c r="K39" s="8"/>
    </row>
    <row r="40" spans="1:11" ht="150" customHeight="1">
      <c r="A40" s="876"/>
      <c r="B40" s="1009"/>
      <c r="C40" s="1028" t="str">
        <f t="shared" si="4"/>
        <v>15-19</v>
      </c>
      <c r="D40" s="1031">
        <f t="shared" si="5"/>
        <v>-276077</v>
      </c>
      <c r="E40" s="1031">
        <f t="shared" si="6"/>
        <v>273463</v>
      </c>
      <c r="F40" s="1010"/>
      <c r="G40" s="1009"/>
      <c r="H40" s="983"/>
      <c r="I40" s="8"/>
      <c r="J40" s="8"/>
      <c r="K40" s="8"/>
    </row>
    <row r="41" spans="1:11" ht="36">
      <c r="A41" s="876"/>
      <c r="B41" s="1009"/>
      <c r="C41" s="1028" t="str">
        <f t="shared" si="4"/>
        <v>20-24</v>
      </c>
      <c r="D41" s="1031">
        <f t="shared" si="5"/>
        <v>-332730</v>
      </c>
      <c r="E41" s="1031">
        <f t="shared" si="6"/>
        <v>303222</v>
      </c>
      <c r="F41" s="1010"/>
      <c r="G41" s="1009"/>
      <c r="H41" s="983"/>
      <c r="I41" s="8"/>
      <c r="J41" s="8"/>
      <c r="K41" s="8"/>
    </row>
    <row r="42" spans="1:11" ht="36">
      <c r="A42" s="876"/>
      <c r="B42" s="1009"/>
      <c r="C42" s="1028" t="str">
        <f t="shared" si="4"/>
        <v>25-29</v>
      </c>
      <c r="D42" s="1031">
        <f t="shared" si="5"/>
        <v>-429709</v>
      </c>
      <c r="E42" s="1031">
        <f t="shared" si="6"/>
        <v>428882</v>
      </c>
      <c r="F42" s="1010"/>
      <c r="G42" s="1009"/>
      <c r="H42" s="983"/>
      <c r="I42" s="8"/>
      <c r="J42" s="8"/>
      <c r="K42" s="8"/>
    </row>
    <row r="43" spans="1:11" ht="36">
      <c r="A43" s="876"/>
      <c r="B43" s="1009"/>
      <c r="C43" s="1028" t="str">
        <f t="shared" si="4"/>
        <v>30-34</v>
      </c>
      <c r="D43" s="1031">
        <f t="shared" si="5"/>
        <v>-454984</v>
      </c>
      <c r="E43" s="1031">
        <f t="shared" si="6"/>
        <v>456367</v>
      </c>
      <c r="F43" s="1010"/>
      <c r="G43" s="1009"/>
      <c r="H43" s="983"/>
      <c r="I43" s="8"/>
      <c r="J43" s="8"/>
      <c r="K43" s="8"/>
    </row>
    <row r="44" spans="1:11" ht="97.5" customHeight="1">
      <c r="A44" s="876"/>
      <c r="B44" s="1009"/>
      <c r="C44" s="1028" t="str">
        <f t="shared" si="4"/>
        <v>35-39</v>
      </c>
      <c r="D44" s="1031">
        <f t="shared" si="5"/>
        <v>-424724</v>
      </c>
      <c r="E44" s="1031">
        <f t="shared" si="6"/>
        <v>428459</v>
      </c>
      <c r="F44" s="1010"/>
      <c r="G44" s="1009"/>
      <c r="H44" s="983"/>
      <c r="I44" s="8"/>
      <c r="J44" s="8"/>
      <c r="K44" s="8"/>
    </row>
    <row r="45" spans="1:11" ht="97.5" customHeight="1">
      <c r="A45" s="876"/>
      <c r="B45" s="1009"/>
      <c r="C45" s="1028" t="str">
        <f t="shared" si="4"/>
        <v>40-44</v>
      </c>
      <c r="D45" s="1031">
        <f t="shared" si="5"/>
        <v>-394752</v>
      </c>
      <c r="E45" s="1031">
        <f t="shared" si="6"/>
        <v>396329</v>
      </c>
      <c r="F45" s="1010"/>
      <c r="G45" s="1009"/>
      <c r="H45" s="983"/>
      <c r="I45" s="8"/>
      <c r="J45" s="8"/>
      <c r="K45" s="8"/>
    </row>
    <row r="46" spans="1:11" ht="97.5" customHeight="1">
      <c r="A46" s="876"/>
      <c r="B46" s="1009"/>
      <c r="C46" s="1028" t="str">
        <f t="shared" si="4"/>
        <v>45-49</v>
      </c>
      <c r="D46" s="1031">
        <f t="shared" si="5"/>
        <v>-388182</v>
      </c>
      <c r="E46" s="1031">
        <f t="shared" si="6"/>
        <v>389137</v>
      </c>
      <c r="F46" s="1010"/>
      <c r="G46" s="1009"/>
      <c r="H46" s="983"/>
      <c r="I46" s="8"/>
      <c r="J46" s="8"/>
      <c r="K46" s="8"/>
    </row>
    <row r="47" spans="1:11" ht="36">
      <c r="A47" s="876"/>
      <c r="B47" s="1009"/>
      <c r="C47" s="1028" t="str">
        <f t="shared" si="4"/>
        <v>50-54</v>
      </c>
      <c r="D47" s="1031">
        <f t="shared" si="5"/>
        <v>-363099</v>
      </c>
      <c r="E47" s="1031">
        <f t="shared" si="6"/>
        <v>363288</v>
      </c>
      <c r="F47" s="1010"/>
      <c r="G47" s="1009"/>
      <c r="H47" s="983"/>
      <c r="I47" s="8"/>
      <c r="J47" s="8"/>
      <c r="K47" s="8"/>
    </row>
    <row r="48" spans="1:11" ht="36">
      <c r="A48" s="876"/>
      <c r="B48" s="1009"/>
      <c r="C48" s="1028" t="str">
        <f t="shared" si="4"/>
        <v>55-59</v>
      </c>
      <c r="D48" s="1031">
        <f t="shared" si="5"/>
        <v>-340827</v>
      </c>
      <c r="E48" s="1031">
        <f t="shared" si="6"/>
        <v>335382</v>
      </c>
      <c r="F48" s="1010"/>
      <c r="G48" s="1009"/>
      <c r="H48" s="983"/>
      <c r="I48" s="8"/>
      <c r="J48" s="8"/>
      <c r="K48" s="8"/>
    </row>
    <row r="49" spans="1:11" ht="36">
      <c r="A49" s="876"/>
      <c r="B49" s="1009"/>
      <c r="C49" s="1028" t="str">
        <f t="shared" si="4"/>
        <v>60-64</v>
      </c>
      <c r="D49" s="1031">
        <f t="shared" si="5"/>
        <v>-290588</v>
      </c>
      <c r="E49" s="1031">
        <f t="shared" si="6"/>
        <v>279220</v>
      </c>
      <c r="F49" s="1010"/>
      <c r="G49" s="1009"/>
      <c r="H49" s="983"/>
      <c r="I49" s="8"/>
      <c r="J49" s="8"/>
      <c r="K49" s="8"/>
    </row>
    <row r="50" spans="1:11" ht="36">
      <c r="A50" s="876"/>
      <c r="B50" s="1009"/>
      <c r="C50" s="1028" t="str">
        <f t="shared" si="4"/>
        <v>65-69</v>
      </c>
      <c r="D50" s="1031">
        <f t="shared" si="5"/>
        <v>-229184</v>
      </c>
      <c r="E50" s="1031">
        <f t="shared" si="6"/>
        <v>218128</v>
      </c>
      <c r="F50" s="1010"/>
      <c r="G50" s="1009"/>
      <c r="H50" s="983"/>
      <c r="I50" s="8"/>
      <c r="J50" s="8"/>
      <c r="K50" s="8"/>
    </row>
    <row r="51" spans="1:11" ht="36">
      <c r="A51" s="876"/>
      <c r="B51" s="1009"/>
      <c r="C51" s="1028" t="str">
        <f t="shared" si="4"/>
        <v>70-74</v>
      </c>
      <c r="D51" s="1031">
        <f t="shared" si="5"/>
        <v>-185377</v>
      </c>
      <c r="E51" s="1031">
        <f t="shared" si="6"/>
        <v>171690</v>
      </c>
      <c r="F51" s="1010"/>
      <c r="G51" s="1009"/>
      <c r="H51" s="983"/>
      <c r="I51" s="8"/>
      <c r="J51" s="8"/>
      <c r="K51" s="8"/>
    </row>
    <row r="52" spans="1:11" ht="36">
      <c r="A52" s="876"/>
      <c r="B52" s="1009"/>
      <c r="C52" s="1028" t="str">
        <f t="shared" si="4"/>
        <v>75-79</v>
      </c>
      <c r="D52" s="1031">
        <f t="shared" si="5"/>
        <v>-136240</v>
      </c>
      <c r="E52" s="1031">
        <f t="shared" si="6"/>
        <v>122487</v>
      </c>
      <c r="F52" s="1010"/>
      <c r="G52" s="1009"/>
      <c r="H52" s="983"/>
    </row>
    <row r="53" spans="1:11" ht="36">
      <c r="A53" s="876"/>
      <c r="B53" s="1010"/>
      <c r="C53" s="1028" t="str">
        <f t="shared" si="4"/>
        <v>80-84</v>
      </c>
      <c r="D53" s="1031">
        <f t="shared" si="5"/>
        <v>-85841</v>
      </c>
      <c r="E53" s="1031">
        <f t="shared" si="6"/>
        <v>76912</v>
      </c>
      <c r="F53" s="1010"/>
      <c r="G53" s="1010"/>
      <c r="H53" s="13"/>
    </row>
    <row r="54" spans="1:11" ht="36">
      <c r="A54" s="876"/>
      <c r="B54" s="1010"/>
      <c r="C54" s="1028" t="str">
        <f t="shared" si="4"/>
        <v>85 y más</v>
      </c>
      <c r="D54" s="1031">
        <f t="shared" si="5"/>
        <v>-158927</v>
      </c>
      <c r="E54" s="1031">
        <f t="shared" si="6"/>
        <v>141809</v>
      </c>
      <c r="F54" s="1010"/>
      <c r="G54" s="1010"/>
      <c r="H54" s="13"/>
    </row>
    <row r="55" spans="1:11" ht="36">
      <c r="A55" s="876"/>
      <c r="B55" s="1010"/>
      <c r="C55" s="1028" t="str">
        <f t="shared" si="4"/>
        <v>Total</v>
      </c>
      <c r="D55" s="1033">
        <f t="shared" si="5"/>
        <v>-5342283</v>
      </c>
      <c r="E55" s="1034">
        <f t="shared" si="6"/>
        <v>5272851</v>
      </c>
      <c r="F55" s="1010"/>
      <c r="G55" s="1010"/>
      <c r="H55" s="13"/>
    </row>
    <row r="56" spans="1:11" ht="36">
      <c r="A56" s="876"/>
      <c r="B56" s="1010"/>
      <c r="C56" s="1010"/>
      <c r="D56" s="1029"/>
      <c r="E56" s="1010"/>
      <c r="F56" s="1010"/>
      <c r="G56" s="1010"/>
      <c r="H56" s="13"/>
    </row>
    <row r="57" spans="1:11" ht="36">
      <c r="A57" s="876"/>
      <c r="B57" s="1010"/>
      <c r="C57" s="1010"/>
      <c r="D57" s="1010"/>
      <c r="E57" s="1010"/>
      <c r="F57" s="1010"/>
      <c r="G57" s="1010"/>
      <c r="H57" s="13"/>
    </row>
    <row r="58" spans="1:11">
      <c r="B58" s="13"/>
      <c r="C58" s="13"/>
      <c r="D58" s="13"/>
      <c r="E58" s="13"/>
      <c r="F58" s="13"/>
      <c r="G58" s="13"/>
      <c r="H58" s="13"/>
    </row>
    <row r="59" spans="1:11">
      <c r="B59" s="13"/>
      <c r="C59" s="13"/>
      <c r="D59" s="13"/>
      <c r="E59" s="13"/>
      <c r="F59" s="13"/>
      <c r="G59" s="13"/>
      <c r="H59" s="13"/>
    </row>
    <row r="60" spans="1:11" ht="71.25" customHeight="1">
      <c r="B60" s="13"/>
      <c r="C60" s="13"/>
      <c r="D60" s="13"/>
      <c r="E60" s="13"/>
      <c r="F60" s="13"/>
      <c r="G60" s="13"/>
      <c r="H60" s="13"/>
    </row>
    <row r="61" spans="1:11" ht="71.25" customHeight="1">
      <c r="C61" s="13"/>
      <c r="D61" s="13"/>
      <c r="E61" s="13"/>
      <c r="F61" s="13"/>
      <c r="G61" s="13"/>
    </row>
    <row r="62" spans="1:11" ht="71.25" customHeight="1"/>
    <row r="63" spans="1:11" ht="71.25" customHeight="1"/>
  </sheetData>
  <mergeCells count="4">
    <mergeCell ref="A1:K1"/>
    <mergeCell ref="A2:K2"/>
    <mergeCell ref="A3:K7"/>
    <mergeCell ref="C35:C36"/>
  </mergeCells>
  <conditionalFormatting sqref="B9:C27 E9:E27 G9:G27">
    <cfRule type="cellIs" dxfId="52" priority="13" operator="equal">
      <formula>0</formula>
    </cfRule>
  </conditionalFormatting>
  <conditionalFormatting sqref="A9:A27">
    <cfRule type="cellIs" dxfId="51" priority="12" operator="equal">
      <formula>0</formula>
    </cfRule>
  </conditionalFormatting>
  <conditionalFormatting sqref="D27">
    <cfRule type="cellIs" dxfId="50" priority="11" operator="equal">
      <formula>0</formula>
    </cfRule>
  </conditionalFormatting>
  <conditionalFormatting sqref="F27">
    <cfRule type="cellIs" dxfId="49" priority="10" operator="equal">
      <formula>0</formula>
    </cfRule>
  </conditionalFormatting>
  <conditionalFormatting sqref="D9:D26">
    <cfRule type="cellIs" dxfId="48" priority="9" operator="equal">
      <formula>0</formula>
    </cfRule>
  </conditionalFormatting>
  <conditionalFormatting sqref="F9:F26">
    <cfRule type="cellIs" dxfId="47" priority="8" operator="equal">
      <formula>0</formula>
    </cfRule>
  </conditionalFormatting>
  <pageMargins left="0.70866141732283472" right="0.70866141732283472" top="0.74803149606299213" bottom="0.74803149606299213" header="0.31496062992125984" footer="0.31496062992125984"/>
  <pageSetup scale="15" orientation="portrait"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J36"/>
  <sheetViews>
    <sheetView showGridLines="0" view="pageBreakPreview" zoomScale="85" zoomScaleNormal="100" zoomScaleSheetLayoutView="85" workbookViewId="0">
      <selection activeCell="M18" sqref="M18"/>
    </sheetView>
  </sheetViews>
  <sheetFormatPr baseColWidth="10" defaultColWidth="11.42578125" defaultRowHeight="14.25"/>
  <cols>
    <col min="1" max="1" width="22.7109375" style="188" customWidth="1"/>
    <col min="2" max="2" width="19.7109375" style="188" customWidth="1"/>
    <col min="3" max="3" width="21.5703125" style="188" customWidth="1"/>
    <col min="4" max="5" width="16.7109375" style="188" customWidth="1"/>
    <col min="6" max="6" width="21.85546875" style="188" customWidth="1"/>
    <col min="7" max="8" width="14.85546875" style="188" customWidth="1"/>
    <col min="9" max="9" width="27.85546875" style="188" customWidth="1"/>
    <col min="10" max="10" width="27.140625" style="188" customWidth="1"/>
    <col min="11" max="16384" width="11.42578125" style="188"/>
  </cols>
  <sheetData>
    <row r="1" spans="1:10" s="324" customFormat="1" ht="39" customHeight="1">
      <c r="A1" s="1405" t="s">
        <v>859</v>
      </c>
      <c r="B1" s="1405"/>
      <c r="C1" s="1405"/>
      <c r="D1" s="1405"/>
      <c r="E1" s="1405"/>
      <c r="F1" s="1405"/>
      <c r="G1" s="1405"/>
      <c r="H1" s="1405"/>
      <c r="I1" s="1405"/>
      <c r="J1" s="1405"/>
    </row>
    <row r="2" spans="1:10" ht="22.5" customHeight="1">
      <c r="A2" s="1405" t="str">
        <f>+'4. SFS-RC'!A2:L2</f>
        <v>Período: Octubre 2025</v>
      </c>
      <c r="B2" s="1405"/>
      <c r="C2" s="1405"/>
      <c r="D2" s="1405"/>
      <c r="E2" s="1405"/>
      <c r="F2" s="1405"/>
      <c r="G2" s="1405"/>
      <c r="H2" s="1405"/>
      <c r="I2" s="1405"/>
      <c r="J2" s="1405"/>
    </row>
    <row r="3" spans="1:10" ht="104.25" customHeight="1">
      <c r="A3" s="1406" t="s">
        <v>1026</v>
      </c>
      <c r="B3" s="1406"/>
      <c r="C3" s="1406"/>
      <c r="D3" s="1406"/>
      <c r="E3" s="1406"/>
      <c r="F3" s="1406"/>
      <c r="G3" s="1406"/>
      <c r="H3" s="1406"/>
      <c r="I3" s="1406"/>
      <c r="J3" s="1406"/>
    </row>
    <row r="4" spans="1:10" ht="94.5" customHeight="1">
      <c r="A4" s="1406"/>
      <c r="B4" s="1406"/>
      <c r="C4" s="1406"/>
      <c r="D4" s="1406"/>
      <c r="E4" s="1406"/>
      <c r="F4" s="1406"/>
      <c r="G4" s="1406"/>
      <c r="H4" s="1406"/>
      <c r="I4" s="1406"/>
      <c r="J4" s="1406"/>
    </row>
    <row r="5" spans="1:10" ht="6" customHeight="1">
      <c r="A5" s="1060"/>
      <c r="B5" s="1060"/>
      <c r="C5" s="1060"/>
    </row>
    <row r="6" spans="1:10" s="320" customFormat="1" ht="15">
      <c r="A6" s="1061" t="s">
        <v>808</v>
      </c>
      <c r="B6" s="1062" t="s">
        <v>11</v>
      </c>
      <c r="C6" s="1062" t="s">
        <v>41</v>
      </c>
      <c r="D6" s="188"/>
      <c r="E6" s="188"/>
    </row>
    <row r="7" spans="1:10" ht="16.5" customHeight="1">
      <c r="A7" s="1063" t="s">
        <v>766</v>
      </c>
      <c r="B7" s="1064">
        <f>+'Resumen '!K237</f>
        <v>4071993</v>
      </c>
      <c r="C7" s="1065">
        <f>+Tabla475469[[#This Row],[Total]]/$B$12</f>
        <v>0.38360259983529177</v>
      </c>
    </row>
    <row r="8" spans="1:10" ht="16.5" customHeight="1">
      <c r="A8" s="1063" t="s">
        <v>767</v>
      </c>
      <c r="B8" s="1064">
        <f>+'Resumen '!K238</f>
        <v>673092</v>
      </c>
      <c r="C8" s="1065">
        <f>+Tabla475469[[#This Row],[Total]]/$B$12</f>
        <v>6.3408714388344042E-2</v>
      </c>
    </row>
    <row r="9" spans="1:10" ht="16.5" customHeight="1">
      <c r="A9" s="1063" t="s">
        <v>768</v>
      </c>
      <c r="B9" s="1064">
        <f>+'Resumen '!K240</f>
        <v>2368696</v>
      </c>
      <c r="C9" s="1065">
        <f>+Tabla475469[[#This Row],[Total]]/$B$12</f>
        <v>0.22314329710769548</v>
      </c>
    </row>
    <row r="10" spans="1:10" ht="16.5" customHeight="1">
      <c r="A10" s="1063" t="s">
        <v>769</v>
      </c>
      <c r="B10" s="1064">
        <f>+'Resumen '!K241</f>
        <v>1274569</v>
      </c>
      <c r="C10" s="1065">
        <f>+Tabla475469[[#This Row],[Total]]/$B$12</f>
        <v>0.12007092892091611</v>
      </c>
    </row>
    <row r="11" spans="1:10" ht="16.5" customHeight="1">
      <c r="A11" s="1066" t="s">
        <v>778</v>
      </c>
      <c r="B11" s="1067">
        <f>+'Resumen '!K239</f>
        <v>2226784</v>
      </c>
      <c r="C11" s="1065">
        <f>+Tabla475469[[#This Row],[Total]]/$B$12</f>
        <v>0.20977445974775261</v>
      </c>
    </row>
    <row r="12" spans="1:10" ht="16.5" customHeight="1">
      <c r="A12" s="343" t="s">
        <v>201</v>
      </c>
      <c r="B12" s="344">
        <f>SUM(B7:B11)</f>
        <v>10615134</v>
      </c>
      <c r="C12" s="1068">
        <f>SUM(C7:C11)</f>
        <v>1</v>
      </c>
    </row>
    <row r="25" spans="1:3" ht="15">
      <c r="A25" s="1063" t="s">
        <v>765</v>
      </c>
      <c r="B25" s="1062" t="s">
        <v>11</v>
      </c>
      <c r="C25" s="1062" t="s">
        <v>41</v>
      </c>
    </row>
    <row r="26" spans="1:3" ht="15">
      <c r="A26" s="1063" t="s">
        <v>770</v>
      </c>
      <c r="B26" s="1064">
        <f>+'Resumen '!K220</f>
        <v>4071993</v>
      </c>
      <c r="C26" s="1065">
        <f>+Tabla47546070[[#This Row],[Total]]/$B$36</f>
        <v>0.38360259983529177</v>
      </c>
    </row>
    <row r="27" spans="1:3" ht="15">
      <c r="A27" s="1063" t="s">
        <v>767</v>
      </c>
      <c r="B27" s="1064">
        <f>+'Resumen '!K225</f>
        <v>673092</v>
      </c>
      <c r="C27" s="1065">
        <f>+Tabla47546070[[#This Row],[Total]]/$B$36</f>
        <v>6.3408714388344042E-2</v>
      </c>
    </row>
    <row r="28" spans="1:3" ht="15">
      <c r="A28" s="1063" t="s">
        <v>771</v>
      </c>
      <c r="B28" s="1064">
        <f>+'Resumen '!K222</f>
        <v>1104481</v>
      </c>
      <c r="C28" s="1065">
        <f>+Tabla47546070[[#This Row],[Total]]/$B$36</f>
        <v>0.10404776802629152</v>
      </c>
    </row>
    <row r="29" spans="1:3" ht="15">
      <c r="A29" s="1063" t="s">
        <v>772</v>
      </c>
      <c r="B29" s="1064">
        <f>+'Resumen '!K223</f>
        <v>480279</v>
      </c>
      <c r="C29" s="1065">
        <f>+Tabla47546070[[#This Row],[Total]]/$B$36</f>
        <v>4.5244742082389162E-2</v>
      </c>
    </row>
    <row r="30" spans="1:3" ht="15">
      <c r="A30" s="1063" t="s">
        <v>773</v>
      </c>
      <c r="B30" s="1064">
        <f>+'Resumen '!K227</f>
        <v>268502</v>
      </c>
      <c r="C30" s="1065">
        <f>+Tabla47546070[[#This Row],[Total]]/$B$36</f>
        <v>2.5294263831243204E-2</v>
      </c>
    </row>
    <row r="31" spans="1:3" ht="15">
      <c r="A31" s="1063" t="s">
        <v>774</v>
      </c>
      <c r="B31" s="1064">
        <f>+'Resumen '!K228</f>
        <v>515434</v>
      </c>
      <c r="C31" s="1065">
        <f>+Tabla47546070[[#This Row],[Total]]/$B$36</f>
        <v>4.8556523167771599E-2</v>
      </c>
    </row>
    <row r="32" spans="1:3" ht="15">
      <c r="A32" s="1063" t="s">
        <v>775</v>
      </c>
      <c r="B32" s="1064">
        <f>+'Resumen '!K221</f>
        <v>543021</v>
      </c>
      <c r="C32" s="1065">
        <f>+Tabla47546070[[#This Row],[Total]]/$B$36</f>
        <v>5.1155359885235549E-2</v>
      </c>
    </row>
    <row r="33" spans="1:3" ht="15">
      <c r="A33" s="1063" t="s">
        <v>776</v>
      </c>
      <c r="B33" s="1067">
        <f>+'Resumen '!K224</f>
        <v>311063</v>
      </c>
      <c r="C33" s="1065">
        <f>+Tabla47546070[[#This Row],[Total]]/$B$36</f>
        <v>2.9303728054681174E-2</v>
      </c>
    </row>
    <row r="34" spans="1:3" ht="15">
      <c r="A34" s="1063" t="s">
        <v>777</v>
      </c>
      <c r="B34" s="1067">
        <f>+'Resumen '!K226</f>
        <v>420485</v>
      </c>
      <c r="C34" s="1065">
        <f>+Tabla47546070[[#This Row],[Total]]/$B$36</f>
        <v>3.9611840980999395E-2</v>
      </c>
    </row>
    <row r="35" spans="1:3" ht="15">
      <c r="A35" s="1066" t="s">
        <v>778</v>
      </c>
      <c r="B35" s="1067">
        <f>+'Resumen '!K229</f>
        <v>2226784</v>
      </c>
      <c r="C35" s="1065">
        <f>+Tabla47546070[[#This Row],[Total]]/$B$36</f>
        <v>0.20977445974775261</v>
      </c>
    </row>
    <row r="36" spans="1:3" ht="15">
      <c r="A36" s="344">
        <f>SUM(A26:A32)</f>
        <v>0</v>
      </c>
      <c r="B36" s="344">
        <f>SUM(B26:B35)</f>
        <v>10615134</v>
      </c>
      <c r="C36" s="1068">
        <f>SUM(C26:C35)</f>
        <v>1</v>
      </c>
    </row>
  </sheetData>
  <mergeCells count="3">
    <mergeCell ref="A1:J1"/>
    <mergeCell ref="A2:J2"/>
    <mergeCell ref="A3:J4"/>
  </mergeCells>
  <pageMargins left="0.70866141732283472" right="0.70866141732283472" top="0.74803149606299213" bottom="0.74803149606299213" header="0.31496062992125984" footer="0.31496062992125984"/>
  <pageSetup paperSize="119" scale="57" orientation="landscape" r:id="rId1"/>
  <drawing r:id="rId2"/>
  <tableParts count="2">
    <tablePart r:id="rId3"/>
    <tablePart r:id="rId4"/>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K49"/>
  <sheetViews>
    <sheetView showGridLines="0" view="pageBreakPreview" zoomScale="70" zoomScaleNormal="85" zoomScaleSheetLayoutView="70" workbookViewId="0">
      <selection activeCell="M17" sqref="M17:M18"/>
    </sheetView>
  </sheetViews>
  <sheetFormatPr baseColWidth="10" defaultColWidth="11.42578125" defaultRowHeight="14.25"/>
  <cols>
    <col min="1" max="1" width="4.42578125" style="188" customWidth="1"/>
    <col min="2" max="2" width="14.28515625" style="242" customWidth="1"/>
    <col min="3" max="3" width="52.28515625" style="188" customWidth="1"/>
    <col min="4" max="4" width="22" style="812" customWidth="1"/>
    <col min="5" max="5" width="27.140625" style="813" customWidth="1"/>
    <col min="6" max="9" width="18.5703125" style="813" customWidth="1"/>
    <col min="10" max="10" width="50.85546875" style="188" customWidth="1"/>
    <col min="11" max="11" width="12.28515625" style="188" customWidth="1"/>
    <col min="12" max="16384" width="11.42578125" style="188"/>
  </cols>
  <sheetData>
    <row r="1" spans="1:11" s="324" customFormat="1" ht="83.25" customHeight="1">
      <c r="B1" s="1011"/>
      <c r="C1" s="1407" t="s">
        <v>860</v>
      </c>
      <c r="D1" s="1407"/>
      <c r="E1" s="1407"/>
      <c r="F1" s="1407"/>
      <c r="G1" s="1407"/>
      <c r="H1" s="1407"/>
      <c r="I1" s="1407"/>
      <c r="J1" s="1407"/>
    </row>
    <row r="2" spans="1:11" s="324" customFormat="1" ht="29.25" customHeight="1">
      <c r="B2" s="1011"/>
      <c r="C2" s="1408" t="str">
        <f>+'Resumen '!O9</f>
        <v>Octubre 2025</v>
      </c>
      <c r="D2" s="1409"/>
      <c r="E2" s="1409"/>
      <c r="F2" s="1409"/>
      <c r="G2" s="1409"/>
      <c r="H2" s="1409"/>
      <c r="I2" s="1409"/>
      <c r="J2" s="1409"/>
    </row>
    <row r="3" spans="1:11" ht="18" customHeight="1">
      <c r="A3" s="1410" t="s">
        <v>1027</v>
      </c>
      <c r="B3" s="1410"/>
      <c r="C3" s="1410"/>
      <c r="D3" s="1410"/>
      <c r="E3" s="1410"/>
      <c r="F3" s="1410"/>
      <c r="G3" s="1410"/>
      <c r="H3" s="1410"/>
      <c r="I3" s="1410"/>
      <c r="J3" s="1410"/>
    </row>
    <row r="4" spans="1:11" ht="18" customHeight="1">
      <c r="A4" s="1410"/>
      <c r="B4" s="1410"/>
      <c r="C4" s="1410"/>
      <c r="D4" s="1410"/>
      <c r="E4" s="1410"/>
      <c r="F4" s="1410"/>
      <c r="G4" s="1410"/>
      <c r="H4" s="1410"/>
      <c r="I4" s="1410"/>
      <c r="J4" s="1410"/>
    </row>
    <row r="5" spans="1:11" ht="18" customHeight="1">
      <c r="A5" s="1410"/>
      <c r="B5" s="1410"/>
      <c r="C5" s="1410"/>
      <c r="D5" s="1410"/>
      <c r="E5" s="1410"/>
      <c r="F5" s="1410"/>
      <c r="G5" s="1410"/>
      <c r="H5" s="1410"/>
      <c r="I5" s="1410"/>
      <c r="J5" s="1410"/>
    </row>
    <row r="6" spans="1:11" ht="18" customHeight="1">
      <c r="A6" s="1410"/>
      <c r="B6" s="1410"/>
      <c r="C6" s="1410"/>
      <c r="D6" s="1410"/>
      <c r="E6" s="1410"/>
      <c r="F6" s="1410"/>
      <c r="G6" s="1410"/>
      <c r="H6" s="1410"/>
      <c r="I6" s="1410"/>
      <c r="J6" s="1410"/>
    </row>
    <row r="7" spans="1:11" ht="18" customHeight="1">
      <c r="A7" s="1410"/>
      <c r="B7" s="1410"/>
      <c r="C7" s="1410"/>
      <c r="D7" s="1410"/>
      <c r="E7" s="1410"/>
      <c r="F7" s="1410"/>
      <c r="G7" s="1410"/>
      <c r="H7" s="1410"/>
      <c r="I7" s="1410"/>
      <c r="J7" s="1410"/>
    </row>
    <row r="8" spans="1:11" ht="18" customHeight="1">
      <c r="A8" s="1410"/>
      <c r="B8" s="1410"/>
      <c r="C8" s="1410"/>
      <c r="D8" s="1410"/>
      <c r="E8" s="1410"/>
      <c r="F8" s="1410"/>
      <c r="G8" s="1410"/>
      <c r="H8" s="1410"/>
      <c r="I8" s="1410"/>
      <c r="J8" s="1410"/>
    </row>
    <row r="9" spans="1:11" ht="18" customHeight="1">
      <c r="A9" s="1410"/>
      <c r="B9" s="1410"/>
      <c r="C9" s="1410"/>
      <c r="D9" s="1410"/>
      <c r="E9" s="1410"/>
      <c r="F9" s="1410"/>
      <c r="G9" s="1410"/>
      <c r="H9" s="1410"/>
      <c r="I9" s="1410"/>
      <c r="J9" s="1410"/>
    </row>
    <row r="10" spans="1:11" ht="63" customHeight="1">
      <c r="A10" s="1410"/>
      <c r="B10" s="1410"/>
      <c r="C10" s="1410"/>
      <c r="D10" s="1410"/>
      <c r="E10" s="1410"/>
      <c r="F10" s="1410"/>
      <c r="G10" s="1410"/>
      <c r="H10" s="1410"/>
      <c r="I10" s="1410"/>
      <c r="J10" s="1410"/>
    </row>
    <row r="11" spans="1:11">
      <c r="A11" s="1410"/>
      <c r="B11" s="1410"/>
      <c r="C11" s="1410"/>
      <c r="D11" s="1410"/>
      <c r="E11" s="1410"/>
      <c r="F11" s="1410"/>
      <c r="G11" s="1410"/>
      <c r="H11" s="1410"/>
      <c r="I11" s="1410"/>
      <c r="J11" s="1410"/>
    </row>
    <row r="12" spans="1:11" s="228" customFormat="1" ht="33" customHeight="1">
      <c r="B12" s="1012" t="s">
        <v>732</v>
      </c>
      <c r="C12" s="1012" t="s">
        <v>695</v>
      </c>
      <c r="D12" s="1315" t="s">
        <v>958</v>
      </c>
      <c r="E12" s="1014" t="s">
        <v>699</v>
      </c>
    </row>
    <row r="13" spans="1:11" s="826" customFormat="1" ht="18">
      <c r="B13" s="1015" t="s">
        <v>733</v>
      </c>
      <c r="C13" s="1016" t="s">
        <v>766</v>
      </c>
      <c r="D13" s="992">
        <f>+'Resumen '!E219</f>
        <v>2869819</v>
      </c>
      <c r="E13" s="1017">
        <f>+Tabla4871[[#This Row],[Sep.25]]/$D$46</f>
        <v>0.27035165076578405</v>
      </c>
    </row>
    <row r="14" spans="1:11" s="826" customFormat="1" ht="18">
      <c r="B14" s="1015" t="s">
        <v>734</v>
      </c>
      <c r="C14" s="1016" t="s">
        <v>770</v>
      </c>
      <c r="D14" s="992">
        <f>+'Resumen '!E220</f>
        <v>1047774</v>
      </c>
      <c r="E14" s="1017">
        <f>+Tabla4871[[#This Row],[Sep.25]]/$D$46</f>
        <v>9.8705678138401268E-2</v>
      </c>
      <c r="G14" s="1411"/>
      <c r="H14" s="1411"/>
      <c r="I14" s="1411"/>
      <c r="J14" s="1411"/>
    </row>
    <row r="15" spans="1:11" s="826" customFormat="1" ht="18">
      <c r="B15" s="1015" t="s">
        <v>735</v>
      </c>
      <c r="C15" s="1016" t="s">
        <v>787</v>
      </c>
      <c r="D15" s="992">
        <f>+'Resumen '!E221</f>
        <v>736106</v>
      </c>
      <c r="E15" s="1017">
        <f>+Tabla4871[[#This Row],[Sep.25]]/$D$46</f>
        <v>6.934495598454056E-2</v>
      </c>
      <c r="G15" s="1411"/>
      <c r="H15" s="1411"/>
      <c r="I15" s="1411"/>
      <c r="J15" s="1411"/>
      <c r="K15" s="679"/>
    </row>
    <row r="16" spans="1:11" s="826" customFormat="1" ht="18">
      <c r="B16" s="1015" t="s">
        <v>736</v>
      </c>
      <c r="C16" s="1016" t="s">
        <v>799</v>
      </c>
      <c r="D16" s="992">
        <f>+'Resumen '!E222</f>
        <v>377174</v>
      </c>
      <c r="E16" s="1017">
        <f>+Tabla4871[[#This Row],[Sep.25]]/$D$46</f>
        <v>3.5531722915603324E-2</v>
      </c>
      <c r="G16" s="1411"/>
      <c r="H16" s="1411"/>
      <c r="I16" s="1411"/>
      <c r="J16" s="1411"/>
    </row>
    <row r="17" spans="2:10" s="826" customFormat="1" ht="18">
      <c r="B17" s="1015" t="s">
        <v>737</v>
      </c>
      <c r="C17" s="1016" t="s">
        <v>795</v>
      </c>
      <c r="D17" s="992">
        <f>+'Resumen '!E223</f>
        <v>284141</v>
      </c>
      <c r="E17" s="1017">
        <f>+Tabla4871[[#This Row],[Sep.25]]/$D$46</f>
        <v>2.67675377437534E-2</v>
      </c>
      <c r="G17" s="1411"/>
      <c r="H17" s="1411"/>
      <c r="I17" s="1411"/>
      <c r="J17" s="1411"/>
    </row>
    <row r="18" spans="2:10" s="826" customFormat="1" ht="18">
      <c r="B18" s="1015" t="s">
        <v>738</v>
      </c>
      <c r="C18" s="1016" t="s">
        <v>788</v>
      </c>
      <c r="D18" s="992">
        <f>+'Resumen '!E224</f>
        <v>242689</v>
      </c>
      <c r="E18" s="1017">
        <f>+Tabla4871[[#This Row],[Sep.25]]/$D$46</f>
        <v>2.2862547001290798E-2</v>
      </c>
      <c r="G18" s="1411"/>
      <c r="H18" s="1411"/>
      <c r="I18" s="1411"/>
      <c r="J18" s="1411"/>
    </row>
    <row r="19" spans="2:10" s="826" customFormat="1" ht="18">
      <c r="B19" s="1015" t="s">
        <v>739</v>
      </c>
      <c r="C19" s="1016" t="s">
        <v>786</v>
      </c>
      <c r="D19" s="992">
        <f>+'Resumen '!E225</f>
        <v>210629</v>
      </c>
      <c r="E19" s="1017">
        <f>+Tabla4871[[#This Row],[Sep.25]]/$D$46</f>
        <v>1.9842330770388768E-2</v>
      </c>
      <c r="G19" s="1411"/>
      <c r="H19" s="1411"/>
      <c r="I19" s="1411"/>
      <c r="J19" s="1411"/>
    </row>
    <row r="20" spans="2:10" s="826" customFormat="1" ht="18">
      <c r="B20" s="1015" t="s">
        <v>740</v>
      </c>
      <c r="C20" s="1016" t="s">
        <v>806</v>
      </c>
      <c r="D20" s="992">
        <f>+'Resumen '!E226</f>
        <v>208508</v>
      </c>
      <c r="E20" s="1017">
        <f>+Tabla4871[[#This Row],[Sep.25]]/$D$46</f>
        <v>1.9642521705331276E-2</v>
      </c>
      <c r="G20" s="1411"/>
      <c r="H20" s="1411"/>
      <c r="I20" s="1411"/>
      <c r="J20" s="1411"/>
    </row>
    <row r="21" spans="2:10" s="826" customFormat="1" ht="18">
      <c r="B21" s="1015" t="s">
        <v>741</v>
      </c>
      <c r="C21" s="1016" t="s">
        <v>784</v>
      </c>
      <c r="D21" s="992">
        <f>+'Resumen '!E227</f>
        <v>206358</v>
      </c>
      <c r="E21" s="1017">
        <f>+Tabla4871[[#This Row],[Sep.25]]/$D$46</f>
        <v>1.9439980691718071E-2</v>
      </c>
      <c r="G21" s="1411"/>
      <c r="H21" s="1411"/>
      <c r="I21" s="1411"/>
      <c r="J21" s="1411"/>
    </row>
    <row r="22" spans="2:10" s="826" customFormat="1" ht="18">
      <c r="B22" s="1015" t="s">
        <v>742</v>
      </c>
      <c r="C22" s="1016" t="s">
        <v>783</v>
      </c>
      <c r="D22" s="992">
        <f>+'Resumen '!E228</f>
        <v>184790</v>
      </c>
      <c r="E22" s="1017">
        <f>+Tabla4871[[#This Row],[Sep.25]]/$D$46</f>
        <v>1.7408164607248481E-2</v>
      </c>
      <c r="G22" s="1411"/>
      <c r="H22" s="1411"/>
      <c r="I22" s="1411"/>
      <c r="J22" s="1411"/>
    </row>
    <row r="23" spans="2:10" s="826" customFormat="1" ht="18">
      <c r="B23" s="1015" t="s">
        <v>743</v>
      </c>
      <c r="C23" s="1016" t="s">
        <v>804</v>
      </c>
      <c r="D23" s="992">
        <f>+'Resumen '!E229</f>
        <v>164902</v>
      </c>
      <c r="E23" s="1017">
        <f>+Tabla4871[[#This Row],[Sep.25]]/$D$46</f>
        <v>1.5534613128765026E-2</v>
      </c>
      <c r="G23" s="1411"/>
      <c r="H23" s="1411"/>
      <c r="I23" s="1411"/>
      <c r="J23" s="1411"/>
    </row>
    <row r="24" spans="2:10" s="826" customFormat="1" ht="18">
      <c r="B24" s="1015" t="s">
        <v>744</v>
      </c>
      <c r="C24" s="1016" t="s">
        <v>782</v>
      </c>
      <c r="D24" s="992">
        <f>+'Resumen '!E230</f>
        <v>162178</v>
      </c>
      <c r="E24" s="1017">
        <f>+Tabla4871[[#This Row],[Sep.25]]/$D$46</f>
        <v>1.5277998374773226E-2</v>
      </c>
      <c r="G24" s="1411"/>
      <c r="H24" s="1411"/>
      <c r="I24" s="1411"/>
      <c r="J24" s="1411"/>
    </row>
    <row r="25" spans="2:10" s="826" customFormat="1" ht="18">
      <c r="B25" s="1015" t="s">
        <v>745</v>
      </c>
      <c r="C25" s="1016" t="s">
        <v>785</v>
      </c>
      <c r="D25" s="992">
        <f>+'Resumen '!E231</f>
        <v>157746</v>
      </c>
      <c r="E25" s="1017">
        <f>+Tabla4871[[#This Row],[Sep.25]]/$D$46</f>
        <v>1.486048127136219E-2</v>
      </c>
    </row>
    <row r="26" spans="2:10" s="826" customFormat="1" ht="18">
      <c r="B26" s="1015" t="s">
        <v>746</v>
      </c>
      <c r="C26" s="1016" t="s">
        <v>779</v>
      </c>
      <c r="D26" s="992">
        <f>+'Resumen '!E232</f>
        <v>154400</v>
      </c>
      <c r="E26" s="1017">
        <f>+Tabla4871[[#This Row],[Sep.25]]/$D$46</f>
        <v>1.4545270931106476E-2</v>
      </c>
    </row>
    <row r="27" spans="2:10" s="826" customFormat="1" ht="18">
      <c r="B27" s="1015" t="s">
        <v>747</v>
      </c>
      <c r="C27" s="1016" t="s">
        <v>801</v>
      </c>
      <c r="D27" s="992">
        <f>+'Resumen '!E233</f>
        <v>147320</v>
      </c>
      <c r="E27" s="1017">
        <f>+Tabla4871[[#This Row],[Sep.25]]/$D$46</f>
        <v>1.3878298663022058E-2</v>
      </c>
    </row>
    <row r="28" spans="2:10" s="826" customFormat="1" ht="18">
      <c r="B28" s="1015" t="s">
        <v>748</v>
      </c>
      <c r="C28" s="1016" t="s">
        <v>796</v>
      </c>
      <c r="D28" s="992">
        <f>+'Resumen '!E234</f>
        <v>117946</v>
      </c>
      <c r="E28" s="1017">
        <f>+Tabla4871[[#This Row],[Sep.25]]/$D$46</f>
        <v>1.1111117391452619E-2</v>
      </c>
    </row>
    <row r="29" spans="2:10" s="826" customFormat="1" ht="18">
      <c r="B29" s="1015" t="s">
        <v>749</v>
      </c>
      <c r="C29" s="1016" t="s">
        <v>798</v>
      </c>
      <c r="D29" s="992">
        <f>+'Resumen '!E235</f>
        <v>114348</v>
      </c>
      <c r="E29" s="1017">
        <f>+Tabla4871[[#This Row],[Sep.25]]/$D$46</f>
        <v>1.0772167360298984E-2</v>
      </c>
    </row>
    <row r="30" spans="2:10" s="826" customFormat="1" ht="18">
      <c r="B30" s="1015" t="s">
        <v>750</v>
      </c>
      <c r="C30" s="1016" t="s">
        <v>797</v>
      </c>
      <c r="D30" s="992">
        <f>+'Resumen '!E236</f>
        <v>113347</v>
      </c>
      <c r="E30" s="1017">
        <f>+Tabla4871[[#This Row],[Sep.25]]/$D$46</f>
        <v>1.0677868032565581E-2</v>
      </c>
    </row>
    <row r="31" spans="2:10" ht="18">
      <c r="B31" s="1015" t="s">
        <v>751</v>
      </c>
      <c r="C31" s="1016" t="s">
        <v>794</v>
      </c>
      <c r="D31" s="992">
        <f>+'Resumen '!E237</f>
        <v>105004</v>
      </c>
      <c r="E31" s="1017">
        <f>+Tabla4871[[#This Row],[Sep.25]]/$D$46</f>
        <v>9.8919146946237317E-3</v>
      </c>
      <c r="F31" s="188"/>
      <c r="G31" s="188"/>
      <c r="H31" s="188"/>
      <c r="I31" s="188"/>
    </row>
    <row r="32" spans="2:10" ht="18">
      <c r="B32" s="1015" t="s">
        <v>752</v>
      </c>
      <c r="C32" s="1016" t="s">
        <v>790</v>
      </c>
      <c r="D32" s="992">
        <f>+'Resumen '!E238</f>
        <v>99493</v>
      </c>
      <c r="E32" s="1017">
        <f>+Tabla4871[[#This Row],[Sep.25]]/$D$46</f>
        <v>9.3727502639156506E-3</v>
      </c>
      <c r="F32" s="188"/>
      <c r="G32" s="188"/>
      <c r="H32" s="188"/>
      <c r="I32" s="188"/>
    </row>
    <row r="33" spans="2:10" ht="18">
      <c r="B33" s="1015" t="s">
        <v>753</v>
      </c>
      <c r="C33" s="1016" t="s">
        <v>802</v>
      </c>
      <c r="D33" s="992">
        <f>+'Resumen '!E239</f>
        <v>78882</v>
      </c>
      <c r="E33" s="1017">
        <f>+Tabla4871[[#This Row],[Sep.25]]/$D$46</f>
        <v>7.431088481784592E-3</v>
      </c>
      <c r="F33" s="188"/>
      <c r="G33" s="188"/>
      <c r="H33" s="188"/>
      <c r="I33" s="188"/>
    </row>
    <row r="34" spans="2:10" ht="18">
      <c r="B34" s="1015" t="s">
        <v>754</v>
      </c>
      <c r="C34" s="1016" t="s">
        <v>789</v>
      </c>
      <c r="D34" s="992">
        <f>+'Resumen '!E240</f>
        <v>74337</v>
      </c>
      <c r="E34" s="1017">
        <f>+Tabla4871[[#This Row],[Sep.25]]/$D$46</f>
        <v>7.0029261995185367E-3</v>
      </c>
      <c r="F34" s="188"/>
      <c r="G34" s="188"/>
      <c r="H34" s="188"/>
      <c r="I34" s="188"/>
    </row>
    <row r="35" spans="2:10" ht="18">
      <c r="B35" s="1015" t="s">
        <v>755</v>
      </c>
      <c r="C35" s="1016" t="s">
        <v>800</v>
      </c>
      <c r="D35" s="992">
        <f>+'Resumen '!E241</f>
        <v>70003</v>
      </c>
      <c r="E35" s="1017">
        <f>+Tabla4871[[#This Row],[Sep.25]]/$D$46</f>
        <v>6.5946411981233589E-3</v>
      </c>
      <c r="F35" s="188"/>
      <c r="G35" s="188"/>
      <c r="H35" s="188"/>
      <c r="I35" s="188"/>
    </row>
    <row r="36" spans="2:10" ht="18">
      <c r="B36" s="1015" t="s">
        <v>756</v>
      </c>
      <c r="C36" s="1016" t="s">
        <v>792</v>
      </c>
      <c r="D36" s="992">
        <f>+'Resumen '!E242</f>
        <v>67063</v>
      </c>
      <c r="E36" s="1017">
        <f>+Tabla4871[[#This Row],[Sep.25]]/$D$46</f>
        <v>6.3176781376476261E-3</v>
      </c>
      <c r="F36" s="188"/>
      <c r="G36" s="188"/>
      <c r="H36" s="188"/>
      <c r="I36" s="188"/>
    </row>
    <row r="37" spans="2:10" ht="18">
      <c r="B37" s="1015" t="s">
        <v>757</v>
      </c>
      <c r="C37" s="1016" t="s">
        <v>824</v>
      </c>
      <c r="D37" s="992">
        <f>+'Resumen '!E243</f>
        <v>63760</v>
      </c>
      <c r="E37" s="1017">
        <f>+Tabla4871[[#This Row],[Sep.25]]/$D$46</f>
        <v>6.0065186176641765E-3</v>
      </c>
      <c r="F37" s="188"/>
      <c r="G37" s="188"/>
      <c r="H37" s="188"/>
      <c r="I37" s="188"/>
    </row>
    <row r="38" spans="2:10" ht="18">
      <c r="B38" s="1015" t="s">
        <v>758</v>
      </c>
      <c r="C38" s="1016" t="s">
        <v>781</v>
      </c>
      <c r="D38" s="992">
        <f>+'Resumen '!E244</f>
        <v>62487</v>
      </c>
      <c r="E38" s="1017">
        <f>+Tabla4871[[#This Row],[Sep.25]]/$D$46</f>
        <v>5.8865954965806365E-3</v>
      </c>
      <c r="F38" s="188"/>
      <c r="G38" s="188"/>
      <c r="H38" s="188"/>
      <c r="I38" s="188"/>
    </row>
    <row r="39" spans="2:10" ht="18">
      <c r="B39" s="1015" t="s">
        <v>759</v>
      </c>
      <c r="C39" s="1016" t="s">
        <v>780</v>
      </c>
      <c r="D39" s="992">
        <f>+'Resumen '!E245</f>
        <v>57279</v>
      </c>
      <c r="E39" s="1017">
        <f>+Tabla4871[[#This Row],[Sep.25]]/$D$46</f>
        <v>5.3959752180236251E-3</v>
      </c>
      <c r="F39" s="188"/>
      <c r="G39" s="188"/>
      <c r="H39" s="188"/>
      <c r="I39" s="188"/>
    </row>
    <row r="40" spans="2:10" ht="18">
      <c r="B40" s="1015" t="s">
        <v>760</v>
      </c>
      <c r="C40" s="1016" t="s">
        <v>825</v>
      </c>
      <c r="D40" s="992">
        <f>+'Resumen '!E246</f>
        <v>51499</v>
      </c>
      <c r="E40" s="1017">
        <f>+Tabla4871[[#This Row],[Sep.25]]/$D$46</f>
        <v>4.8514696093332407E-3</v>
      </c>
      <c r="F40" s="188"/>
      <c r="G40" s="188"/>
      <c r="H40" s="188"/>
      <c r="I40" s="188"/>
    </row>
    <row r="41" spans="2:10" ht="18">
      <c r="B41" s="1015" t="s">
        <v>761</v>
      </c>
      <c r="C41" s="1016" t="s">
        <v>793</v>
      </c>
      <c r="D41" s="992">
        <f>+'Resumen '!E247</f>
        <v>48655</v>
      </c>
      <c r="E41" s="1017">
        <f>+Tabla4871[[#This Row],[Sep.25]]/$D$46</f>
        <v>4.5835502406281446E-3</v>
      </c>
      <c r="F41" s="188"/>
      <c r="G41" s="188"/>
      <c r="H41" s="188"/>
      <c r="I41" s="188"/>
    </row>
    <row r="42" spans="2:10" ht="18">
      <c r="B42" s="1015" t="s">
        <v>762</v>
      </c>
      <c r="C42" s="1016" t="s">
        <v>791</v>
      </c>
      <c r="D42" s="992">
        <f>+'Resumen '!E248</f>
        <v>47780</v>
      </c>
      <c r="E42" s="1017">
        <f>+Tabla4871[[#This Row],[Sep.25]]/$D$46</f>
        <v>4.5011207583437003E-3</v>
      </c>
      <c r="F42" s="188"/>
      <c r="G42" s="188"/>
      <c r="H42" s="188"/>
      <c r="I42" s="188"/>
    </row>
    <row r="43" spans="2:10" ht="18">
      <c r="B43" s="1015" t="s">
        <v>763</v>
      </c>
      <c r="C43" s="1016" t="s">
        <v>805</v>
      </c>
      <c r="D43" s="992">
        <f>+'Resumen '!E249</f>
        <v>47075</v>
      </c>
      <c r="E43" s="1017">
        <f>+Tabla4871[[#This Row],[Sep.25]]/$D$46</f>
        <v>4.4347061469030913E-3</v>
      </c>
      <c r="F43" s="826"/>
      <c r="G43" s="826"/>
      <c r="H43" s="826"/>
      <c r="I43" s="826"/>
      <c r="J43" s="826"/>
    </row>
    <row r="44" spans="2:10" ht="18">
      <c r="B44" s="1015" t="s">
        <v>764</v>
      </c>
      <c r="C44" s="1016" t="s">
        <v>803</v>
      </c>
      <c r="D44" s="992">
        <f>+'Resumen '!E250</f>
        <v>14858</v>
      </c>
      <c r="E44" s="1017">
        <f>+Tabla4871[[#This Row],[Sep.25]]/$D$46</f>
        <v>1.3996997117511659E-3</v>
      </c>
      <c r="F44" s="188"/>
      <c r="G44" s="188"/>
      <c r="H44" s="188"/>
      <c r="I44" s="188"/>
    </row>
    <row r="45" spans="2:10" ht="18">
      <c r="B45" s="1015" t="s">
        <v>807</v>
      </c>
      <c r="C45" s="1021" t="s">
        <v>826</v>
      </c>
      <c r="D45" s="1022">
        <f>+'Resumen '!E251</f>
        <v>2226784</v>
      </c>
      <c r="E45" s="1023">
        <f>+Tabla4871[[#This Row],[Sep.25]]/$D$46</f>
        <v>0.20977445974775261</v>
      </c>
      <c r="F45" s="188"/>
      <c r="G45" s="188"/>
      <c r="H45" s="188"/>
      <c r="I45" s="188"/>
    </row>
    <row r="46" spans="2:10" ht="18">
      <c r="B46" s="1018" t="s">
        <v>57</v>
      </c>
      <c r="C46" s="1019" t="s">
        <v>57</v>
      </c>
      <c r="D46" s="999">
        <f>SUM(D13:D45)</f>
        <v>10615134</v>
      </c>
      <c r="E46" s="1020">
        <f>SUM(E13:E45)</f>
        <v>1</v>
      </c>
      <c r="F46" s="188"/>
      <c r="G46" s="188"/>
      <c r="H46" s="188"/>
      <c r="I46" s="188"/>
    </row>
    <row r="48" spans="2:10" s="826" customFormat="1">
      <c r="B48" s="1007"/>
      <c r="C48" s="188"/>
      <c r="D48" s="812"/>
      <c r="E48" s="813"/>
      <c r="F48" s="813"/>
      <c r="G48" s="813"/>
      <c r="H48" s="813"/>
      <c r="I48" s="813"/>
      <c r="J48" s="188"/>
    </row>
    <row r="49" spans="10:10">
      <c r="J49" s="826"/>
    </row>
  </sheetData>
  <mergeCells count="4">
    <mergeCell ref="C1:J1"/>
    <mergeCell ref="C2:J2"/>
    <mergeCell ref="A3:J11"/>
    <mergeCell ref="G14:J24"/>
  </mergeCells>
  <pageMargins left="0.70866141732283472" right="0.70866141732283472" top="0.74803149606299213" bottom="0.74803149606299213" header="0.31496062992125984" footer="0.31496062992125984"/>
  <pageSetup paperSize="119" scale="35" orientation="portrait"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theme="6" tint="0.39997558519241921"/>
    <pageSetUpPr fitToPage="1"/>
  </sheetPr>
  <dimension ref="A1:XFD138"/>
  <sheetViews>
    <sheetView showGridLines="0" view="pageBreakPreview" zoomScaleNormal="100" zoomScaleSheetLayoutView="100" workbookViewId="0">
      <pane ySplit="3" topLeftCell="A95" activePane="bottomLeft" state="frozen"/>
      <selection activeCell="A6" sqref="A6:J27"/>
      <selection pane="bottomLeft" activeCell="A95" sqref="A95"/>
    </sheetView>
  </sheetViews>
  <sheetFormatPr baseColWidth="10" defaultColWidth="11.42578125" defaultRowHeight="12.75"/>
  <cols>
    <col min="1" max="1" width="137.42578125" style="274" customWidth="1"/>
    <col min="2" max="2" width="13" style="274" customWidth="1"/>
    <col min="3" max="16384" width="11.42578125" style="274"/>
  </cols>
  <sheetData>
    <row r="1" spans="1:1">
      <c r="A1" s="273" t="s">
        <v>2</v>
      </c>
    </row>
    <row r="5" spans="1:1">
      <c r="A5" s="1302" t="s">
        <v>3</v>
      </c>
    </row>
    <row r="6" spans="1:1">
      <c r="A6" s="1302"/>
    </row>
    <row r="7" spans="1:1" s="1272" customFormat="1">
      <c r="A7" s="1271" t="s">
        <v>863</v>
      </c>
    </row>
    <row r="8" spans="1:1" s="1272" customFormat="1">
      <c r="A8" s="1266" t="s">
        <v>864</v>
      </c>
    </row>
    <row r="9" spans="1:1" s="1272" customFormat="1">
      <c r="A9" s="1266" t="s">
        <v>865</v>
      </c>
    </row>
    <row r="10" spans="1:1" s="1272" customFormat="1">
      <c r="A10" s="1266" t="s">
        <v>866</v>
      </c>
    </row>
    <row r="11" spans="1:1" s="1272" customFormat="1" collapsed="1">
      <c r="A11" s="1266" t="s">
        <v>867</v>
      </c>
    </row>
    <row r="12" spans="1:1" s="1272" customFormat="1">
      <c r="A12" s="1266" t="s">
        <v>868</v>
      </c>
    </row>
    <row r="13" spans="1:1">
      <c r="A13" s="1305"/>
    </row>
    <row r="14" spans="1:1">
      <c r="A14" s="1304" t="s">
        <v>869</v>
      </c>
    </row>
    <row r="15" spans="1:1">
      <c r="A15" s="1304"/>
    </row>
    <row r="16" spans="1:1">
      <c r="A16" s="1306" t="s">
        <v>870</v>
      </c>
    </row>
    <row r="17" spans="1:8" collapsed="1">
      <c r="A17" s="1306"/>
    </row>
    <row r="18" spans="1:8" s="1272" customFormat="1">
      <c r="A18" s="1265" t="s">
        <v>871</v>
      </c>
    </row>
    <row r="19" spans="1:8" s="1272" customFormat="1">
      <c r="A19" s="1265" t="s">
        <v>872</v>
      </c>
    </row>
    <row r="20" spans="1:8" s="1272" customFormat="1">
      <c r="A20" s="1265" t="s">
        <v>873</v>
      </c>
    </row>
    <row r="21" spans="1:8" s="1272" customFormat="1">
      <c r="A21" s="1265" t="s">
        <v>874</v>
      </c>
    </row>
    <row r="22" spans="1:8" s="1272" customFormat="1">
      <c r="A22" s="1265" t="s">
        <v>875</v>
      </c>
    </row>
    <row r="23" spans="1:8" s="1272" customFormat="1">
      <c r="A23" s="1265" t="s">
        <v>876</v>
      </c>
    </row>
    <row r="24" spans="1:8" s="1272" customFormat="1" ht="25.5">
      <c r="A24" s="1264" t="s">
        <v>877</v>
      </c>
      <c r="H24" s="1272" t="s">
        <v>0</v>
      </c>
    </row>
    <row r="25" spans="1:8">
      <c r="A25" s="1303"/>
    </row>
    <row r="26" spans="1:8">
      <c r="A26" s="1306" t="s">
        <v>878</v>
      </c>
    </row>
    <row r="27" spans="1:8">
      <c r="A27" s="1303"/>
    </row>
    <row r="28" spans="1:8" s="1272" customFormat="1">
      <c r="A28" s="1265" t="s">
        <v>879</v>
      </c>
    </row>
    <row r="29" spans="1:8" s="1272" customFormat="1">
      <c r="A29" s="1265" t="s">
        <v>880</v>
      </c>
    </row>
    <row r="30" spans="1:8" s="1272" customFormat="1">
      <c r="A30" s="1265" t="s">
        <v>881</v>
      </c>
    </row>
    <row r="31" spans="1:8" s="1272" customFormat="1">
      <c r="A31" s="1265" t="s">
        <v>882</v>
      </c>
    </row>
    <row r="32" spans="1:8" s="1263" customFormat="1" ht="25.5">
      <c r="A32" s="1264" t="s">
        <v>877</v>
      </c>
    </row>
    <row r="33" spans="1:1">
      <c r="A33" s="1307"/>
    </row>
    <row r="34" spans="1:1">
      <c r="A34" s="1306" t="s">
        <v>883</v>
      </c>
    </row>
    <row r="35" spans="1:1">
      <c r="A35" s="1303"/>
    </row>
    <row r="36" spans="1:1" s="1272" customFormat="1" ht="11.25" customHeight="1">
      <c r="A36" s="1265" t="s">
        <v>884</v>
      </c>
    </row>
    <row r="37" spans="1:1" s="1272" customFormat="1">
      <c r="A37" s="1265" t="s">
        <v>885</v>
      </c>
    </row>
    <row r="38" spans="1:1" s="1272" customFormat="1">
      <c r="A38" s="1265" t="s">
        <v>886</v>
      </c>
    </row>
    <row r="39" spans="1:1" s="1272" customFormat="1">
      <c r="A39" s="1265" t="s">
        <v>887</v>
      </c>
    </row>
    <row r="40" spans="1:1" s="1272" customFormat="1" ht="25.5">
      <c r="A40" s="1264" t="s">
        <v>877</v>
      </c>
    </row>
    <row r="41" spans="1:1">
      <c r="A41" s="1303"/>
    </row>
    <row r="42" spans="1:1">
      <c r="A42" s="1306" t="s">
        <v>888</v>
      </c>
    </row>
    <row r="43" spans="1:1">
      <c r="A43" s="1303"/>
    </row>
    <row r="44" spans="1:1" s="1272" customFormat="1">
      <c r="A44" s="1265" t="s">
        <v>889</v>
      </c>
    </row>
    <row r="45" spans="1:1" s="1272" customFormat="1">
      <c r="A45" s="1265" t="s">
        <v>890</v>
      </c>
    </row>
    <row r="46" spans="1:1" s="1272" customFormat="1">
      <c r="A46" s="1265" t="s">
        <v>891</v>
      </c>
    </row>
    <row r="47" spans="1:1" s="1272" customFormat="1">
      <c r="A47" s="1265" t="s">
        <v>892</v>
      </c>
    </row>
    <row r="48" spans="1:1">
      <c r="A48" s="1303"/>
    </row>
    <row r="49" spans="1:1">
      <c r="A49" s="1306" t="s">
        <v>893</v>
      </c>
    </row>
    <row r="50" spans="1:1">
      <c r="A50" s="1303"/>
    </row>
    <row r="51" spans="1:1" s="1272" customFormat="1">
      <c r="A51" s="1265" t="s">
        <v>894</v>
      </c>
    </row>
    <row r="52" spans="1:1" s="1272" customFormat="1">
      <c r="A52" s="1265" t="s">
        <v>895</v>
      </c>
    </row>
    <row r="53" spans="1:1" s="1272" customFormat="1">
      <c r="A53" s="1265" t="s">
        <v>368</v>
      </c>
    </row>
    <row r="54" spans="1:1" s="1272" customFormat="1">
      <c r="A54" s="1265" t="s">
        <v>896</v>
      </c>
    </row>
    <row r="55" spans="1:1" s="1272" customFormat="1">
      <c r="A55" s="1265" t="s">
        <v>897</v>
      </c>
    </row>
    <row r="56" spans="1:1" s="1272" customFormat="1">
      <c r="A56" s="1265" t="s">
        <v>898</v>
      </c>
    </row>
    <row r="57" spans="1:1" s="1272" customFormat="1">
      <c r="A57" s="1265" t="s">
        <v>899</v>
      </c>
    </row>
    <row r="58" spans="1:1" s="1272" customFormat="1">
      <c r="A58" s="1265" t="s">
        <v>900</v>
      </c>
    </row>
    <row r="59" spans="1:1" s="1272" customFormat="1">
      <c r="A59" s="1265" t="s">
        <v>901</v>
      </c>
    </row>
    <row r="60" spans="1:1">
      <c r="A60" s="1303"/>
    </row>
    <row r="61" spans="1:1">
      <c r="A61" s="1306" t="s">
        <v>902</v>
      </c>
    </row>
    <row r="62" spans="1:1">
      <c r="A62" s="1303"/>
    </row>
    <row r="63" spans="1:1" s="1272" customFormat="1">
      <c r="A63" s="1265" t="s">
        <v>903</v>
      </c>
    </row>
    <row r="64" spans="1:1" s="1272" customFormat="1">
      <c r="A64" s="1265" t="s">
        <v>904</v>
      </c>
    </row>
    <row r="65" spans="1:1" s="1272" customFormat="1">
      <c r="A65" s="1265" t="s">
        <v>905</v>
      </c>
    </row>
    <row r="66" spans="1:1" s="1272" customFormat="1">
      <c r="A66" s="1265" t="s">
        <v>906</v>
      </c>
    </row>
    <row r="67" spans="1:1" s="1262" customFormat="1">
      <c r="A67" s="1265" t="s">
        <v>907</v>
      </c>
    </row>
    <row r="68" spans="1:1" s="1272" customFormat="1">
      <c r="A68" s="1261" t="s">
        <v>908</v>
      </c>
    </row>
    <row r="69" spans="1:1">
      <c r="A69" s="1307"/>
    </row>
    <row r="70" spans="1:1">
      <c r="A70" s="1307"/>
    </row>
    <row r="71" spans="1:1">
      <c r="A71" s="1304" t="s">
        <v>909</v>
      </c>
    </row>
    <row r="72" spans="1:1">
      <c r="A72" s="1304"/>
    </row>
    <row r="73" spans="1:1">
      <c r="A73" s="1306" t="s">
        <v>910</v>
      </c>
    </row>
    <row r="74" spans="1:1">
      <c r="A74" s="1306"/>
    </row>
    <row r="75" spans="1:1" s="1272" customFormat="1">
      <c r="A75" s="1265" t="s">
        <v>911</v>
      </c>
    </row>
    <row r="76" spans="1:1" s="1272" customFormat="1">
      <c r="A76" s="1265" t="s">
        <v>912</v>
      </c>
    </row>
    <row r="77" spans="1:1" s="1272" customFormat="1">
      <c r="A77" s="1265" t="s">
        <v>913</v>
      </c>
    </row>
    <row r="78" spans="1:1">
      <c r="A78" s="1307"/>
    </row>
    <row r="79" spans="1:1">
      <c r="A79" s="1306" t="s">
        <v>914</v>
      </c>
    </row>
    <row r="80" spans="1:1">
      <c r="A80" s="1303"/>
    </row>
    <row r="81" spans="1:16384" s="1272" customFormat="1">
      <c r="A81" s="1265" t="s">
        <v>915</v>
      </c>
    </row>
    <row r="82" spans="1:16384" s="1272" customFormat="1">
      <c r="A82" s="1265" t="s">
        <v>916</v>
      </c>
    </row>
    <row r="83" spans="1:16384" s="1272" customFormat="1">
      <c r="A83" s="1265" t="s">
        <v>917</v>
      </c>
    </row>
    <row r="84" spans="1:16384" s="1272" customFormat="1">
      <c r="A84" s="1265" t="s">
        <v>918</v>
      </c>
    </row>
    <row r="85" spans="1:16384" s="1272" customFormat="1">
      <c r="A85" s="1265" t="s">
        <v>919</v>
      </c>
    </row>
    <row r="86" spans="1:16384" s="1272" customFormat="1">
      <c r="A86" s="1265" t="s">
        <v>920</v>
      </c>
    </row>
    <row r="87" spans="1:16384" s="1272" customFormat="1">
      <c r="A87" s="1265" t="s">
        <v>921</v>
      </c>
    </row>
    <row r="88" spans="1:16384">
      <c r="A88" s="1307"/>
    </row>
    <row r="89" spans="1:16384">
      <c r="A89" s="1306" t="s">
        <v>922</v>
      </c>
    </row>
    <row r="90" spans="1:16384">
      <c r="A90" s="1306"/>
    </row>
    <row r="91" spans="1:16384" s="1272" customFormat="1">
      <c r="A91" s="1265" t="s">
        <v>923</v>
      </c>
    </row>
    <row r="92" spans="1:16384" s="1261" customFormat="1">
      <c r="A92" s="1265" t="s">
        <v>924</v>
      </c>
      <c r="R92" s="1261" t="s">
        <v>4</v>
      </c>
      <c r="S92" s="1261" t="s">
        <v>4</v>
      </c>
      <c r="T92" s="1261" t="s">
        <v>4</v>
      </c>
      <c r="U92" s="1261" t="s">
        <v>4</v>
      </c>
      <c r="V92" s="1261" t="s">
        <v>4</v>
      </c>
      <c r="W92" s="1261" t="s">
        <v>4</v>
      </c>
      <c r="X92" s="1261" t="s">
        <v>4</v>
      </c>
      <c r="Y92" s="1261" t="s">
        <v>4</v>
      </c>
      <c r="Z92" s="1261" t="s">
        <v>4</v>
      </c>
      <c r="AA92" s="1261" t="s">
        <v>4</v>
      </c>
      <c r="AB92" s="1261" t="s">
        <v>4</v>
      </c>
      <c r="AC92" s="1261" t="s">
        <v>4</v>
      </c>
      <c r="AD92" s="1261" t="s">
        <v>4</v>
      </c>
      <c r="AE92" s="1261" t="s">
        <v>4</v>
      </c>
      <c r="AF92" s="1261" t="s">
        <v>4</v>
      </c>
      <c r="AG92" s="1261" t="s">
        <v>4</v>
      </c>
      <c r="AH92" s="1261" t="s">
        <v>4</v>
      </c>
      <c r="AI92" s="1261" t="s">
        <v>4</v>
      </c>
      <c r="AJ92" s="1261" t="s">
        <v>4</v>
      </c>
      <c r="AK92" s="1261" t="s">
        <v>4</v>
      </c>
      <c r="AL92" s="1261" t="s">
        <v>4</v>
      </c>
      <c r="AM92" s="1261" t="s">
        <v>4</v>
      </c>
      <c r="AN92" s="1261" t="s">
        <v>4</v>
      </c>
      <c r="AO92" s="1261" t="s">
        <v>4</v>
      </c>
      <c r="AP92" s="1261" t="s">
        <v>4</v>
      </c>
      <c r="AQ92" s="1261" t="s">
        <v>4</v>
      </c>
      <c r="AR92" s="1261" t="s">
        <v>4</v>
      </c>
      <c r="AS92" s="1261" t="s">
        <v>4</v>
      </c>
      <c r="AT92" s="1261" t="s">
        <v>4</v>
      </c>
      <c r="AU92" s="1261" t="s">
        <v>4</v>
      </c>
      <c r="AV92" s="1261" t="s">
        <v>4</v>
      </c>
      <c r="AW92" s="1261" t="s">
        <v>4</v>
      </c>
      <c r="AX92" s="1261" t="s">
        <v>4</v>
      </c>
      <c r="AY92" s="1261" t="s">
        <v>4</v>
      </c>
      <c r="AZ92" s="1261" t="s">
        <v>4</v>
      </c>
      <c r="BA92" s="1261" t="s">
        <v>4</v>
      </c>
      <c r="BB92" s="1261" t="s">
        <v>4</v>
      </c>
      <c r="BC92" s="1261" t="s">
        <v>4</v>
      </c>
      <c r="BD92" s="1261" t="s">
        <v>4</v>
      </c>
      <c r="BE92" s="1261" t="s">
        <v>4</v>
      </c>
      <c r="BF92" s="1261" t="s">
        <v>4</v>
      </c>
      <c r="BG92" s="1261" t="s">
        <v>4</v>
      </c>
      <c r="BH92" s="1261" t="s">
        <v>4</v>
      </c>
      <c r="BI92" s="1261" t="s">
        <v>4</v>
      </c>
      <c r="BJ92" s="1261" t="s">
        <v>4</v>
      </c>
      <c r="BK92" s="1261" t="s">
        <v>4</v>
      </c>
      <c r="BL92" s="1261" t="s">
        <v>4</v>
      </c>
      <c r="BM92" s="1261" t="s">
        <v>4</v>
      </c>
      <c r="BN92" s="1261" t="s">
        <v>4</v>
      </c>
      <c r="BO92" s="1261" t="s">
        <v>4</v>
      </c>
      <c r="BP92" s="1261" t="s">
        <v>4</v>
      </c>
      <c r="BQ92" s="1261" t="s">
        <v>4</v>
      </c>
      <c r="BR92" s="1261" t="s">
        <v>4</v>
      </c>
      <c r="BS92" s="1261" t="s">
        <v>4</v>
      </c>
      <c r="BT92" s="1261" t="s">
        <v>4</v>
      </c>
      <c r="BU92" s="1261" t="s">
        <v>4</v>
      </c>
      <c r="BV92" s="1261" t="s">
        <v>4</v>
      </c>
      <c r="BW92" s="1261" t="s">
        <v>4</v>
      </c>
      <c r="BX92" s="1261" t="s">
        <v>4</v>
      </c>
      <c r="BY92" s="1261" t="s">
        <v>4</v>
      </c>
      <c r="BZ92" s="1261" t="s">
        <v>4</v>
      </c>
      <c r="CA92" s="1261" t="s">
        <v>4</v>
      </c>
      <c r="CB92" s="1261" t="s">
        <v>4</v>
      </c>
      <c r="CC92" s="1261" t="s">
        <v>4</v>
      </c>
      <c r="CD92" s="1261" t="s">
        <v>4</v>
      </c>
      <c r="CE92" s="1261" t="s">
        <v>4</v>
      </c>
      <c r="CF92" s="1261" t="s">
        <v>4</v>
      </c>
      <c r="CG92" s="1261" t="s">
        <v>4</v>
      </c>
      <c r="CH92" s="1261" t="s">
        <v>4</v>
      </c>
      <c r="CI92" s="1261" t="s">
        <v>4</v>
      </c>
      <c r="CJ92" s="1261" t="s">
        <v>4</v>
      </c>
      <c r="CK92" s="1261" t="s">
        <v>4</v>
      </c>
      <c r="CL92" s="1261" t="s">
        <v>4</v>
      </c>
      <c r="CM92" s="1261" t="s">
        <v>4</v>
      </c>
      <c r="CN92" s="1261" t="s">
        <v>4</v>
      </c>
      <c r="CO92" s="1261" t="s">
        <v>4</v>
      </c>
      <c r="CP92" s="1261" t="s">
        <v>4</v>
      </c>
      <c r="CQ92" s="1261" t="s">
        <v>4</v>
      </c>
      <c r="CR92" s="1261" t="s">
        <v>4</v>
      </c>
      <c r="CS92" s="1261" t="s">
        <v>4</v>
      </c>
      <c r="CT92" s="1261" t="s">
        <v>4</v>
      </c>
      <c r="CU92" s="1261" t="s">
        <v>4</v>
      </c>
      <c r="CV92" s="1261" t="s">
        <v>4</v>
      </c>
      <c r="CW92" s="1261" t="s">
        <v>4</v>
      </c>
      <c r="CX92" s="1261" t="s">
        <v>4</v>
      </c>
      <c r="CY92" s="1261" t="s">
        <v>4</v>
      </c>
      <c r="CZ92" s="1261" t="s">
        <v>4</v>
      </c>
      <c r="DA92" s="1261" t="s">
        <v>4</v>
      </c>
      <c r="DB92" s="1261" t="s">
        <v>4</v>
      </c>
      <c r="DC92" s="1261" t="s">
        <v>4</v>
      </c>
      <c r="DD92" s="1261" t="s">
        <v>4</v>
      </c>
      <c r="DE92" s="1261" t="s">
        <v>4</v>
      </c>
      <c r="DF92" s="1261" t="s">
        <v>4</v>
      </c>
      <c r="DG92" s="1261" t="s">
        <v>4</v>
      </c>
      <c r="DH92" s="1261" t="s">
        <v>4</v>
      </c>
      <c r="DI92" s="1261" t="s">
        <v>4</v>
      </c>
      <c r="DJ92" s="1261" t="s">
        <v>4</v>
      </c>
      <c r="DK92" s="1261" t="s">
        <v>4</v>
      </c>
      <c r="DL92" s="1261" t="s">
        <v>4</v>
      </c>
      <c r="DM92" s="1261" t="s">
        <v>4</v>
      </c>
      <c r="DN92" s="1261" t="s">
        <v>4</v>
      </c>
      <c r="DO92" s="1261" t="s">
        <v>4</v>
      </c>
      <c r="DP92" s="1261" t="s">
        <v>4</v>
      </c>
      <c r="DQ92" s="1261" t="s">
        <v>4</v>
      </c>
      <c r="DR92" s="1261" t="s">
        <v>4</v>
      </c>
      <c r="DS92" s="1261" t="s">
        <v>4</v>
      </c>
      <c r="DT92" s="1261" t="s">
        <v>4</v>
      </c>
      <c r="DU92" s="1261" t="s">
        <v>4</v>
      </c>
      <c r="DV92" s="1261" t="s">
        <v>4</v>
      </c>
      <c r="DW92" s="1261" t="s">
        <v>4</v>
      </c>
      <c r="DX92" s="1261" t="s">
        <v>4</v>
      </c>
      <c r="DY92" s="1261" t="s">
        <v>4</v>
      </c>
      <c r="DZ92" s="1261" t="s">
        <v>4</v>
      </c>
      <c r="EA92" s="1261" t="s">
        <v>4</v>
      </c>
      <c r="EB92" s="1261" t="s">
        <v>4</v>
      </c>
      <c r="EC92" s="1261" t="s">
        <v>4</v>
      </c>
      <c r="ED92" s="1261" t="s">
        <v>4</v>
      </c>
      <c r="EE92" s="1261" t="s">
        <v>4</v>
      </c>
      <c r="EF92" s="1261" t="s">
        <v>4</v>
      </c>
      <c r="EG92" s="1261" t="s">
        <v>4</v>
      </c>
      <c r="EH92" s="1261" t="s">
        <v>4</v>
      </c>
      <c r="EI92" s="1261" t="s">
        <v>4</v>
      </c>
      <c r="EJ92" s="1261" t="s">
        <v>4</v>
      </c>
      <c r="EK92" s="1261" t="s">
        <v>4</v>
      </c>
      <c r="EL92" s="1261" t="s">
        <v>4</v>
      </c>
      <c r="EM92" s="1261" t="s">
        <v>4</v>
      </c>
      <c r="EN92" s="1261" t="s">
        <v>4</v>
      </c>
      <c r="EO92" s="1261" t="s">
        <v>4</v>
      </c>
      <c r="EP92" s="1261" t="s">
        <v>4</v>
      </c>
      <c r="EQ92" s="1261" t="s">
        <v>4</v>
      </c>
      <c r="ER92" s="1261" t="s">
        <v>4</v>
      </c>
      <c r="ES92" s="1261" t="s">
        <v>4</v>
      </c>
      <c r="ET92" s="1261" t="s">
        <v>4</v>
      </c>
      <c r="EU92" s="1261" t="s">
        <v>4</v>
      </c>
      <c r="EV92" s="1261" t="s">
        <v>4</v>
      </c>
      <c r="EW92" s="1261" t="s">
        <v>4</v>
      </c>
      <c r="EX92" s="1261" t="s">
        <v>4</v>
      </c>
      <c r="EY92" s="1261" t="s">
        <v>4</v>
      </c>
      <c r="EZ92" s="1261" t="s">
        <v>4</v>
      </c>
      <c r="FA92" s="1261" t="s">
        <v>4</v>
      </c>
      <c r="FB92" s="1261" t="s">
        <v>4</v>
      </c>
      <c r="FC92" s="1261" t="s">
        <v>4</v>
      </c>
      <c r="FD92" s="1261" t="s">
        <v>4</v>
      </c>
      <c r="FE92" s="1261" t="s">
        <v>4</v>
      </c>
      <c r="FF92" s="1261" t="s">
        <v>4</v>
      </c>
      <c r="FG92" s="1261" t="s">
        <v>4</v>
      </c>
      <c r="FH92" s="1261" t="s">
        <v>4</v>
      </c>
      <c r="FI92" s="1261" t="s">
        <v>4</v>
      </c>
      <c r="FJ92" s="1261" t="s">
        <v>4</v>
      </c>
      <c r="FK92" s="1261" t="s">
        <v>4</v>
      </c>
      <c r="FL92" s="1261" t="s">
        <v>4</v>
      </c>
      <c r="FM92" s="1261" t="s">
        <v>4</v>
      </c>
      <c r="FN92" s="1261" t="s">
        <v>4</v>
      </c>
      <c r="FO92" s="1261" t="s">
        <v>4</v>
      </c>
      <c r="FP92" s="1261" t="s">
        <v>4</v>
      </c>
      <c r="FQ92" s="1261" t="s">
        <v>4</v>
      </c>
      <c r="FR92" s="1261" t="s">
        <v>4</v>
      </c>
      <c r="FS92" s="1261" t="s">
        <v>4</v>
      </c>
      <c r="FT92" s="1261" t="s">
        <v>4</v>
      </c>
      <c r="FU92" s="1261" t="s">
        <v>4</v>
      </c>
      <c r="FV92" s="1261" t="s">
        <v>4</v>
      </c>
      <c r="FW92" s="1261" t="s">
        <v>4</v>
      </c>
      <c r="FX92" s="1261" t="s">
        <v>4</v>
      </c>
      <c r="FY92" s="1261" t="s">
        <v>4</v>
      </c>
      <c r="FZ92" s="1261" t="s">
        <v>4</v>
      </c>
      <c r="GA92" s="1261" t="s">
        <v>4</v>
      </c>
      <c r="GB92" s="1261" t="s">
        <v>4</v>
      </c>
      <c r="GC92" s="1261" t="s">
        <v>4</v>
      </c>
      <c r="GD92" s="1261" t="s">
        <v>4</v>
      </c>
      <c r="GE92" s="1261" t="s">
        <v>4</v>
      </c>
      <c r="GF92" s="1261" t="s">
        <v>4</v>
      </c>
      <c r="GG92" s="1261" t="s">
        <v>4</v>
      </c>
      <c r="GH92" s="1261" t="s">
        <v>4</v>
      </c>
      <c r="GI92" s="1261" t="s">
        <v>4</v>
      </c>
      <c r="GJ92" s="1261" t="s">
        <v>4</v>
      </c>
      <c r="GK92" s="1261" t="s">
        <v>4</v>
      </c>
      <c r="GL92" s="1261" t="s">
        <v>4</v>
      </c>
      <c r="GM92" s="1261" t="s">
        <v>4</v>
      </c>
      <c r="GN92" s="1261" t="s">
        <v>4</v>
      </c>
      <c r="GO92" s="1261" t="s">
        <v>4</v>
      </c>
      <c r="GP92" s="1261" t="s">
        <v>4</v>
      </c>
      <c r="GQ92" s="1261" t="s">
        <v>4</v>
      </c>
      <c r="GR92" s="1261" t="s">
        <v>4</v>
      </c>
      <c r="GS92" s="1261" t="s">
        <v>4</v>
      </c>
      <c r="GT92" s="1261" t="s">
        <v>4</v>
      </c>
      <c r="GU92" s="1261" t="s">
        <v>4</v>
      </c>
      <c r="GV92" s="1261" t="s">
        <v>4</v>
      </c>
      <c r="GW92" s="1261" t="s">
        <v>4</v>
      </c>
      <c r="GX92" s="1261" t="s">
        <v>4</v>
      </c>
      <c r="GY92" s="1261" t="s">
        <v>4</v>
      </c>
      <c r="GZ92" s="1261" t="s">
        <v>4</v>
      </c>
      <c r="HA92" s="1261" t="s">
        <v>4</v>
      </c>
      <c r="HB92" s="1261" t="s">
        <v>4</v>
      </c>
      <c r="HC92" s="1261" t="s">
        <v>4</v>
      </c>
      <c r="HD92" s="1261" t="s">
        <v>4</v>
      </c>
      <c r="HE92" s="1261" t="s">
        <v>4</v>
      </c>
      <c r="HF92" s="1261" t="s">
        <v>4</v>
      </c>
      <c r="HG92" s="1261" t="s">
        <v>4</v>
      </c>
      <c r="HH92" s="1261" t="s">
        <v>4</v>
      </c>
      <c r="HI92" s="1261" t="s">
        <v>4</v>
      </c>
      <c r="HJ92" s="1261" t="s">
        <v>4</v>
      </c>
      <c r="HK92" s="1261" t="s">
        <v>4</v>
      </c>
      <c r="HL92" s="1261" t="s">
        <v>4</v>
      </c>
      <c r="HM92" s="1261" t="s">
        <v>4</v>
      </c>
      <c r="HN92" s="1261" t="s">
        <v>4</v>
      </c>
      <c r="HO92" s="1261" t="s">
        <v>4</v>
      </c>
      <c r="HP92" s="1261" t="s">
        <v>4</v>
      </c>
      <c r="HQ92" s="1261" t="s">
        <v>4</v>
      </c>
      <c r="HR92" s="1261" t="s">
        <v>4</v>
      </c>
      <c r="HS92" s="1261" t="s">
        <v>4</v>
      </c>
      <c r="HT92" s="1261" t="s">
        <v>4</v>
      </c>
      <c r="HU92" s="1261" t="s">
        <v>4</v>
      </c>
      <c r="HV92" s="1261" t="s">
        <v>4</v>
      </c>
      <c r="HW92" s="1261" t="s">
        <v>4</v>
      </c>
      <c r="HX92" s="1261" t="s">
        <v>4</v>
      </c>
      <c r="HY92" s="1261" t="s">
        <v>4</v>
      </c>
      <c r="HZ92" s="1261" t="s">
        <v>4</v>
      </c>
      <c r="IA92" s="1261" t="s">
        <v>4</v>
      </c>
      <c r="IB92" s="1261" t="s">
        <v>4</v>
      </c>
      <c r="IC92" s="1261" t="s">
        <v>4</v>
      </c>
      <c r="ID92" s="1261" t="s">
        <v>4</v>
      </c>
      <c r="IE92" s="1261" t="s">
        <v>4</v>
      </c>
      <c r="IF92" s="1261" t="s">
        <v>4</v>
      </c>
      <c r="IG92" s="1261" t="s">
        <v>4</v>
      </c>
      <c r="IH92" s="1261" t="s">
        <v>4</v>
      </c>
      <c r="II92" s="1261" t="s">
        <v>4</v>
      </c>
      <c r="IJ92" s="1261" t="s">
        <v>4</v>
      </c>
      <c r="IK92" s="1261" t="s">
        <v>4</v>
      </c>
      <c r="IL92" s="1261" t="s">
        <v>4</v>
      </c>
      <c r="IM92" s="1261" t="s">
        <v>4</v>
      </c>
      <c r="IN92" s="1261" t="s">
        <v>4</v>
      </c>
      <c r="IO92" s="1261" t="s">
        <v>4</v>
      </c>
      <c r="IP92" s="1261" t="s">
        <v>4</v>
      </c>
      <c r="IQ92" s="1261" t="s">
        <v>4</v>
      </c>
      <c r="IR92" s="1261" t="s">
        <v>4</v>
      </c>
      <c r="IS92" s="1261" t="s">
        <v>4</v>
      </c>
      <c r="IT92" s="1261" t="s">
        <v>4</v>
      </c>
      <c r="IU92" s="1261" t="s">
        <v>4</v>
      </c>
      <c r="IV92" s="1261" t="s">
        <v>4</v>
      </c>
      <c r="IW92" s="1261" t="s">
        <v>4</v>
      </c>
      <c r="IX92" s="1261" t="s">
        <v>4</v>
      </c>
      <c r="IY92" s="1261" t="s">
        <v>4</v>
      </c>
      <c r="IZ92" s="1261" t="s">
        <v>4</v>
      </c>
      <c r="JA92" s="1261" t="s">
        <v>4</v>
      </c>
      <c r="JB92" s="1261" t="s">
        <v>4</v>
      </c>
      <c r="JC92" s="1261" t="s">
        <v>4</v>
      </c>
      <c r="JD92" s="1261" t="s">
        <v>4</v>
      </c>
      <c r="JE92" s="1261" t="s">
        <v>4</v>
      </c>
      <c r="JF92" s="1261" t="s">
        <v>4</v>
      </c>
      <c r="JG92" s="1261" t="s">
        <v>4</v>
      </c>
      <c r="JH92" s="1261" t="s">
        <v>4</v>
      </c>
      <c r="JI92" s="1261" t="s">
        <v>4</v>
      </c>
      <c r="JJ92" s="1261" t="s">
        <v>4</v>
      </c>
      <c r="JK92" s="1261" t="s">
        <v>4</v>
      </c>
      <c r="JL92" s="1261" t="s">
        <v>4</v>
      </c>
      <c r="JM92" s="1261" t="s">
        <v>4</v>
      </c>
      <c r="JN92" s="1261" t="s">
        <v>4</v>
      </c>
      <c r="JO92" s="1261" t="s">
        <v>4</v>
      </c>
      <c r="JP92" s="1261" t="s">
        <v>4</v>
      </c>
      <c r="JQ92" s="1261" t="s">
        <v>4</v>
      </c>
      <c r="JR92" s="1261" t="s">
        <v>4</v>
      </c>
      <c r="JS92" s="1261" t="s">
        <v>4</v>
      </c>
      <c r="JT92" s="1261" t="s">
        <v>4</v>
      </c>
      <c r="JU92" s="1261" t="s">
        <v>4</v>
      </c>
      <c r="JV92" s="1261" t="s">
        <v>4</v>
      </c>
      <c r="JW92" s="1261" t="s">
        <v>4</v>
      </c>
      <c r="JX92" s="1261" t="s">
        <v>4</v>
      </c>
      <c r="JY92" s="1261" t="s">
        <v>4</v>
      </c>
      <c r="JZ92" s="1261" t="s">
        <v>4</v>
      </c>
      <c r="KA92" s="1261" t="s">
        <v>4</v>
      </c>
      <c r="KB92" s="1261" t="s">
        <v>4</v>
      </c>
      <c r="KC92" s="1261" t="s">
        <v>4</v>
      </c>
      <c r="KD92" s="1261" t="s">
        <v>4</v>
      </c>
      <c r="KE92" s="1261" t="s">
        <v>4</v>
      </c>
      <c r="KF92" s="1261" t="s">
        <v>4</v>
      </c>
      <c r="KG92" s="1261" t="s">
        <v>4</v>
      </c>
      <c r="KH92" s="1261" t="s">
        <v>4</v>
      </c>
      <c r="KI92" s="1261" t="s">
        <v>4</v>
      </c>
      <c r="KJ92" s="1261" t="s">
        <v>4</v>
      </c>
      <c r="KK92" s="1261" t="s">
        <v>4</v>
      </c>
      <c r="KL92" s="1261" t="s">
        <v>4</v>
      </c>
      <c r="KM92" s="1261" t="s">
        <v>4</v>
      </c>
      <c r="KN92" s="1261" t="s">
        <v>4</v>
      </c>
      <c r="KO92" s="1261" t="s">
        <v>4</v>
      </c>
      <c r="KP92" s="1261" t="s">
        <v>4</v>
      </c>
      <c r="KQ92" s="1261" t="s">
        <v>4</v>
      </c>
      <c r="KR92" s="1261" t="s">
        <v>4</v>
      </c>
      <c r="KS92" s="1261" t="s">
        <v>4</v>
      </c>
      <c r="KT92" s="1261" t="s">
        <v>4</v>
      </c>
      <c r="KU92" s="1261" t="s">
        <v>4</v>
      </c>
      <c r="KV92" s="1261" t="s">
        <v>4</v>
      </c>
      <c r="KW92" s="1261" t="s">
        <v>4</v>
      </c>
      <c r="KX92" s="1261" t="s">
        <v>4</v>
      </c>
      <c r="KY92" s="1261" t="s">
        <v>4</v>
      </c>
      <c r="KZ92" s="1261" t="s">
        <v>4</v>
      </c>
      <c r="LA92" s="1261" t="s">
        <v>4</v>
      </c>
      <c r="LB92" s="1261" t="s">
        <v>4</v>
      </c>
      <c r="LC92" s="1261" t="s">
        <v>4</v>
      </c>
      <c r="LD92" s="1261" t="s">
        <v>4</v>
      </c>
      <c r="LE92" s="1261" t="s">
        <v>4</v>
      </c>
      <c r="LF92" s="1261" t="s">
        <v>4</v>
      </c>
      <c r="LG92" s="1261" t="s">
        <v>4</v>
      </c>
      <c r="LH92" s="1261" t="s">
        <v>4</v>
      </c>
      <c r="LI92" s="1261" t="s">
        <v>4</v>
      </c>
      <c r="LJ92" s="1261" t="s">
        <v>4</v>
      </c>
      <c r="LK92" s="1261" t="s">
        <v>4</v>
      </c>
      <c r="LL92" s="1261" t="s">
        <v>4</v>
      </c>
      <c r="LM92" s="1261" t="s">
        <v>4</v>
      </c>
      <c r="LN92" s="1261" t="s">
        <v>4</v>
      </c>
      <c r="LO92" s="1261" t="s">
        <v>4</v>
      </c>
      <c r="LP92" s="1261" t="s">
        <v>4</v>
      </c>
      <c r="LQ92" s="1261" t="s">
        <v>4</v>
      </c>
      <c r="LR92" s="1261" t="s">
        <v>4</v>
      </c>
      <c r="LS92" s="1261" t="s">
        <v>4</v>
      </c>
      <c r="LT92" s="1261" t="s">
        <v>4</v>
      </c>
      <c r="LU92" s="1261" t="s">
        <v>4</v>
      </c>
      <c r="LV92" s="1261" t="s">
        <v>4</v>
      </c>
      <c r="LW92" s="1261" t="s">
        <v>4</v>
      </c>
      <c r="LX92" s="1261" t="s">
        <v>4</v>
      </c>
      <c r="LY92" s="1261" t="s">
        <v>4</v>
      </c>
      <c r="LZ92" s="1261" t="s">
        <v>4</v>
      </c>
      <c r="MA92" s="1261" t="s">
        <v>4</v>
      </c>
      <c r="MB92" s="1261" t="s">
        <v>4</v>
      </c>
      <c r="MC92" s="1261" t="s">
        <v>4</v>
      </c>
      <c r="MD92" s="1261" t="s">
        <v>4</v>
      </c>
      <c r="ME92" s="1261" t="s">
        <v>4</v>
      </c>
      <c r="MF92" s="1261" t="s">
        <v>4</v>
      </c>
      <c r="MG92" s="1261" t="s">
        <v>4</v>
      </c>
      <c r="MH92" s="1261" t="s">
        <v>4</v>
      </c>
      <c r="MI92" s="1261" t="s">
        <v>4</v>
      </c>
      <c r="MJ92" s="1261" t="s">
        <v>4</v>
      </c>
      <c r="MK92" s="1261" t="s">
        <v>4</v>
      </c>
      <c r="ML92" s="1261" t="s">
        <v>4</v>
      </c>
      <c r="MM92" s="1261" t="s">
        <v>4</v>
      </c>
      <c r="MN92" s="1261" t="s">
        <v>4</v>
      </c>
      <c r="MO92" s="1261" t="s">
        <v>4</v>
      </c>
      <c r="MP92" s="1261" t="s">
        <v>4</v>
      </c>
      <c r="MQ92" s="1261" t="s">
        <v>4</v>
      </c>
      <c r="MR92" s="1261" t="s">
        <v>4</v>
      </c>
      <c r="MS92" s="1261" t="s">
        <v>4</v>
      </c>
      <c r="MT92" s="1261" t="s">
        <v>4</v>
      </c>
      <c r="MU92" s="1261" t="s">
        <v>4</v>
      </c>
      <c r="MV92" s="1261" t="s">
        <v>4</v>
      </c>
      <c r="MW92" s="1261" t="s">
        <v>4</v>
      </c>
      <c r="MX92" s="1261" t="s">
        <v>4</v>
      </c>
      <c r="MY92" s="1261" t="s">
        <v>4</v>
      </c>
      <c r="MZ92" s="1261" t="s">
        <v>4</v>
      </c>
      <c r="NA92" s="1261" t="s">
        <v>4</v>
      </c>
      <c r="NB92" s="1261" t="s">
        <v>4</v>
      </c>
      <c r="NC92" s="1261" t="s">
        <v>4</v>
      </c>
      <c r="ND92" s="1261" t="s">
        <v>4</v>
      </c>
      <c r="NE92" s="1261" t="s">
        <v>4</v>
      </c>
      <c r="NF92" s="1261" t="s">
        <v>4</v>
      </c>
      <c r="NG92" s="1261" t="s">
        <v>4</v>
      </c>
      <c r="NH92" s="1261" t="s">
        <v>4</v>
      </c>
      <c r="NI92" s="1261" t="s">
        <v>4</v>
      </c>
      <c r="NJ92" s="1261" t="s">
        <v>4</v>
      </c>
      <c r="NK92" s="1261" t="s">
        <v>4</v>
      </c>
      <c r="NL92" s="1261" t="s">
        <v>4</v>
      </c>
      <c r="NM92" s="1261" t="s">
        <v>4</v>
      </c>
      <c r="NN92" s="1261" t="s">
        <v>4</v>
      </c>
      <c r="NO92" s="1261" t="s">
        <v>4</v>
      </c>
      <c r="NP92" s="1261" t="s">
        <v>4</v>
      </c>
      <c r="NQ92" s="1261" t="s">
        <v>4</v>
      </c>
      <c r="NR92" s="1261" t="s">
        <v>4</v>
      </c>
      <c r="NS92" s="1261" t="s">
        <v>4</v>
      </c>
      <c r="NT92" s="1261" t="s">
        <v>4</v>
      </c>
      <c r="NU92" s="1261" t="s">
        <v>4</v>
      </c>
      <c r="NV92" s="1261" t="s">
        <v>4</v>
      </c>
      <c r="NW92" s="1261" t="s">
        <v>4</v>
      </c>
      <c r="NX92" s="1261" t="s">
        <v>4</v>
      </c>
      <c r="NY92" s="1261" t="s">
        <v>4</v>
      </c>
      <c r="NZ92" s="1261" t="s">
        <v>4</v>
      </c>
      <c r="OA92" s="1261" t="s">
        <v>4</v>
      </c>
      <c r="OB92" s="1261" t="s">
        <v>4</v>
      </c>
      <c r="OC92" s="1261" t="s">
        <v>4</v>
      </c>
      <c r="OD92" s="1261" t="s">
        <v>4</v>
      </c>
      <c r="OE92" s="1261" t="s">
        <v>4</v>
      </c>
      <c r="OF92" s="1261" t="s">
        <v>4</v>
      </c>
      <c r="OG92" s="1261" t="s">
        <v>4</v>
      </c>
      <c r="OH92" s="1261" t="s">
        <v>4</v>
      </c>
      <c r="OI92" s="1261" t="s">
        <v>4</v>
      </c>
      <c r="OJ92" s="1261" t="s">
        <v>4</v>
      </c>
      <c r="OK92" s="1261" t="s">
        <v>4</v>
      </c>
      <c r="OL92" s="1261" t="s">
        <v>4</v>
      </c>
      <c r="OM92" s="1261" t="s">
        <v>4</v>
      </c>
      <c r="ON92" s="1261" t="s">
        <v>4</v>
      </c>
      <c r="OO92" s="1261" t="s">
        <v>4</v>
      </c>
      <c r="OP92" s="1261" t="s">
        <v>4</v>
      </c>
      <c r="OQ92" s="1261" t="s">
        <v>4</v>
      </c>
      <c r="OR92" s="1261" t="s">
        <v>4</v>
      </c>
      <c r="OS92" s="1261" t="s">
        <v>4</v>
      </c>
      <c r="OT92" s="1261" t="s">
        <v>4</v>
      </c>
      <c r="OU92" s="1261" t="s">
        <v>4</v>
      </c>
      <c r="OV92" s="1261" t="s">
        <v>4</v>
      </c>
      <c r="OW92" s="1261" t="s">
        <v>4</v>
      </c>
      <c r="OX92" s="1261" t="s">
        <v>4</v>
      </c>
      <c r="OY92" s="1261" t="s">
        <v>4</v>
      </c>
      <c r="OZ92" s="1261" t="s">
        <v>4</v>
      </c>
      <c r="PA92" s="1261" t="s">
        <v>4</v>
      </c>
      <c r="PB92" s="1261" t="s">
        <v>4</v>
      </c>
      <c r="PC92" s="1261" t="s">
        <v>4</v>
      </c>
      <c r="PD92" s="1261" t="s">
        <v>4</v>
      </c>
      <c r="PE92" s="1261" t="s">
        <v>4</v>
      </c>
      <c r="PF92" s="1261" t="s">
        <v>4</v>
      </c>
      <c r="PG92" s="1261" t="s">
        <v>4</v>
      </c>
      <c r="PH92" s="1261" t="s">
        <v>4</v>
      </c>
      <c r="PI92" s="1261" t="s">
        <v>4</v>
      </c>
      <c r="PJ92" s="1261" t="s">
        <v>4</v>
      </c>
      <c r="PK92" s="1261" t="s">
        <v>4</v>
      </c>
      <c r="PL92" s="1261" t="s">
        <v>4</v>
      </c>
      <c r="PM92" s="1261" t="s">
        <v>4</v>
      </c>
      <c r="PN92" s="1261" t="s">
        <v>4</v>
      </c>
      <c r="PO92" s="1261" t="s">
        <v>4</v>
      </c>
      <c r="PP92" s="1261" t="s">
        <v>4</v>
      </c>
      <c r="PQ92" s="1261" t="s">
        <v>4</v>
      </c>
      <c r="PR92" s="1261" t="s">
        <v>4</v>
      </c>
      <c r="PS92" s="1261" t="s">
        <v>4</v>
      </c>
      <c r="PT92" s="1261" t="s">
        <v>4</v>
      </c>
      <c r="PU92" s="1261" t="s">
        <v>4</v>
      </c>
      <c r="PV92" s="1261" t="s">
        <v>4</v>
      </c>
      <c r="PW92" s="1261" t="s">
        <v>4</v>
      </c>
      <c r="PX92" s="1261" t="s">
        <v>4</v>
      </c>
      <c r="PY92" s="1261" t="s">
        <v>4</v>
      </c>
      <c r="PZ92" s="1261" t="s">
        <v>4</v>
      </c>
      <c r="QA92" s="1261" t="s">
        <v>4</v>
      </c>
      <c r="QB92" s="1261" t="s">
        <v>4</v>
      </c>
      <c r="QC92" s="1261" t="s">
        <v>4</v>
      </c>
      <c r="QD92" s="1261" t="s">
        <v>4</v>
      </c>
      <c r="QE92" s="1261" t="s">
        <v>4</v>
      </c>
      <c r="QF92" s="1261" t="s">
        <v>4</v>
      </c>
      <c r="QG92" s="1261" t="s">
        <v>4</v>
      </c>
      <c r="QH92" s="1261" t="s">
        <v>4</v>
      </c>
      <c r="QI92" s="1261" t="s">
        <v>4</v>
      </c>
      <c r="QJ92" s="1261" t="s">
        <v>4</v>
      </c>
      <c r="QK92" s="1261" t="s">
        <v>4</v>
      </c>
      <c r="QL92" s="1261" t="s">
        <v>4</v>
      </c>
      <c r="QM92" s="1261" t="s">
        <v>4</v>
      </c>
      <c r="QN92" s="1261" t="s">
        <v>4</v>
      </c>
      <c r="QO92" s="1261" t="s">
        <v>4</v>
      </c>
      <c r="QP92" s="1261" t="s">
        <v>4</v>
      </c>
      <c r="QQ92" s="1261" t="s">
        <v>4</v>
      </c>
      <c r="QR92" s="1261" t="s">
        <v>4</v>
      </c>
      <c r="QS92" s="1261" t="s">
        <v>4</v>
      </c>
      <c r="QT92" s="1261" t="s">
        <v>4</v>
      </c>
      <c r="QU92" s="1261" t="s">
        <v>4</v>
      </c>
      <c r="QV92" s="1261" t="s">
        <v>4</v>
      </c>
      <c r="QW92" s="1261" t="s">
        <v>4</v>
      </c>
      <c r="QX92" s="1261" t="s">
        <v>4</v>
      </c>
      <c r="QY92" s="1261" t="s">
        <v>4</v>
      </c>
      <c r="QZ92" s="1261" t="s">
        <v>4</v>
      </c>
      <c r="RA92" s="1261" t="s">
        <v>4</v>
      </c>
      <c r="RB92" s="1261" t="s">
        <v>4</v>
      </c>
      <c r="RC92" s="1261" t="s">
        <v>4</v>
      </c>
      <c r="RD92" s="1261" t="s">
        <v>4</v>
      </c>
      <c r="RE92" s="1261" t="s">
        <v>4</v>
      </c>
      <c r="RF92" s="1261" t="s">
        <v>4</v>
      </c>
      <c r="RG92" s="1261" t="s">
        <v>4</v>
      </c>
      <c r="RH92" s="1261" t="s">
        <v>4</v>
      </c>
      <c r="RI92" s="1261" t="s">
        <v>4</v>
      </c>
      <c r="RJ92" s="1261" t="s">
        <v>4</v>
      </c>
      <c r="RK92" s="1261" t="s">
        <v>4</v>
      </c>
      <c r="RL92" s="1261" t="s">
        <v>4</v>
      </c>
      <c r="RM92" s="1261" t="s">
        <v>4</v>
      </c>
      <c r="RN92" s="1261" t="s">
        <v>4</v>
      </c>
      <c r="RO92" s="1261" t="s">
        <v>4</v>
      </c>
      <c r="RP92" s="1261" t="s">
        <v>4</v>
      </c>
      <c r="RQ92" s="1261" t="s">
        <v>4</v>
      </c>
      <c r="RR92" s="1261" t="s">
        <v>4</v>
      </c>
      <c r="RS92" s="1261" t="s">
        <v>4</v>
      </c>
      <c r="RT92" s="1261" t="s">
        <v>4</v>
      </c>
      <c r="RU92" s="1261" t="s">
        <v>4</v>
      </c>
      <c r="RV92" s="1261" t="s">
        <v>4</v>
      </c>
      <c r="RW92" s="1261" t="s">
        <v>4</v>
      </c>
      <c r="RX92" s="1261" t="s">
        <v>4</v>
      </c>
      <c r="RY92" s="1261" t="s">
        <v>4</v>
      </c>
      <c r="RZ92" s="1261" t="s">
        <v>4</v>
      </c>
      <c r="SA92" s="1261" t="s">
        <v>4</v>
      </c>
      <c r="SB92" s="1261" t="s">
        <v>4</v>
      </c>
      <c r="SC92" s="1261" t="s">
        <v>4</v>
      </c>
      <c r="SD92" s="1261" t="s">
        <v>4</v>
      </c>
      <c r="SE92" s="1261" t="s">
        <v>4</v>
      </c>
      <c r="SF92" s="1261" t="s">
        <v>4</v>
      </c>
      <c r="SG92" s="1261" t="s">
        <v>4</v>
      </c>
      <c r="SH92" s="1261" t="s">
        <v>4</v>
      </c>
      <c r="SI92" s="1261" t="s">
        <v>4</v>
      </c>
      <c r="SJ92" s="1261" t="s">
        <v>4</v>
      </c>
      <c r="SK92" s="1261" t="s">
        <v>4</v>
      </c>
      <c r="SL92" s="1261" t="s">
        <v>4</v>
      </c>
      <c r="SM92" s="1261" t="s">
        <v>4</v>
      </c>
      <c r="SN92" s="1261" t="s">
        <v>4</v>
      </c>
      <c r="SO92" s="1261" t="s">
        <v>4</v>
      </c>
      <c r="SP92" s="1261" t="s">
        <v>4</v>
      </c>
      <c r="SQ92" s="1261" t="s">
        <v>4</v>
      </c>
      <c r="SR92" s="1261" t="s">
        <v>4</v>
      </c>
      <c r="SS92" s="1261" t="s">
        <v>4</v>
      </c>
      <c r="ST92" s="1261" t="s">
        <v>4</v>
      </c>
      <c r="SU92" s="1261" t="s">
        <v>4</v>
      </c>
      <c r="SV92" s="1261" t="s">
        <v>4</v>
      </c>
      <c r="SW92" s="1261" t="s">
        <v>4</v>
      </c>
      <c r="SX92" s="1261" t="s">
        <v>4</v>
      </c>
      <c r="SY92" s="1261" t="s">
        <v>4</v>
      </c>
      <c r="SZ92" s="1261" t="s">
        <v>4</v>
      </c>
      <c r="TA92" s="1261" t="s">
        <v>4</v>
      </c>
      <c r="TB92" s="1261" t="s">
        <v>4</v>
      </c>
      <c r="TC92" s="1261" t="s">
        <v>4</v>
      </c>
      <c r="TD92" s="1261" t="s">
        <v>4</v>
      </c>
      <c r="TE92" s="1261" t="s">
        <v>4</v>
      </c>
      <c r="TF92" s="1261" t="s">
        <v>4</v>
      </c>
      <c r="TG92" s="1261" t="s">
        <v>4</v>
      </c>
      <c r="TH92" s="1261" t="s">
        <v>4</v>
      </c>
      <c r="TI92" s="1261" t="s">
        <v>4</v>
      </c>
      <c r="TJ92" s="1261" t="s">
        <v>4</v>
      </c>
      <c r="TK92" s="1261" t="s">
        <v>4</v>
      </c>
      <c r="TL92" s="1261" t="s">
        <v>4</v>
      </c>
      <c r="TM92" s="1261" t="s">
        <v>4</v>
      </c>
      <c r="TN92" s="1261" t="s">
        <v>4</v>
      </c>
      <c r="TO92" s="1261" t="s">
        <v>4</v>
      </c>
      <c r="TP92" s="1261" t="s">
        <v>4</v>
      </c>
      <c r="TQ92" s="1261" t="s">
        <v>4</v>
      </c>
      <c r="TR92" s="1261" t="s">
        <v>4</v>
      </c>
      <c r="TS92" s="1261" t="s">
        <v>4</v>
      </c>
      <c r="TT92" s="1261" t="s">
        <v>4</v>
      </c>
      <c r="TU92" s="1261" t="s">
        <v>4</v>
      </c>
      <c r="TV92" s="1261" t="s">
        <v>4</v>
      </c>
      <c r="TW92" s="1261" t="s">
        <v>4</v>
      </c>
      <c r="TX92" s="1261" t="s">
        <v>4</v>
      </c>
      <c r="TY92" s="1261" t="s">
        <v>4</v>
      </c>
      <c r="TZ92" s="1261" t="s">
        <v>4</v>
      </c>
      <c r="UA92" s="1261" t="s">
        <v>4</v>
      </c>
      <c r="UB92" s="1261" t="s">
        <v>4</v>
      </c>
      <c r="UC92" s="1261" t="s">
        <v>4</v>
      </c>
      <c r="UD92" s="1261" t="s">
        <v>4</v>
      </c>
      <c r="UE92" s="1261" t="s">
        <v>4</v>
      </c>
      <c r="UF92" s="1261" t="s">
        <v>4</v>
      </c>
      <c r="UG92" s="1261" t="s">
        <v>4</v>
      </c>
      <c r="UH92" s="1261" t="s">
        <v>4</v>
      </c>
      <c r="UI92" s="1261" t="s">
        <v>4</v>
      </c>
      <c r="UJ92" s="1261" t="s">
        <v>4</v>
      </c>
      <c r="UK92" s="1261" t="s">
        <v>4</v>
      </c>
      <c r="UL92" s="1261" t="s">
        <v>4</v>
      </c>
      <c r="UM92" s="1261" t="s">
        <v>4</v>
      </c>
      <c r="UN92" s="1261" t="s">
        <v>4</v>
      </c>
      <c r="UO92" s="1261" t="s">
        <v>4</v>
      </c>
      <c r="UP92" s="1261" t="s">
        <v>4</v>
      </c>
      <c r="UQ92" s="1261" t="s">
        <v>4</v>
      </c>
      <c r="UR92" s="1261" t="s">
        <v>4</v>
      </c>
      <c r="US92" s="1261" t="s">
        <v>4</v>
      </c>
      <c r="UT92" s="1261" t="s">
        <v>4</v>
      </c>
      <c r="UU92" s="1261" t="s">
        <v>4</v>
      </c>
      <c r="UV92" s="1261" t="s">
        <v>4</v>
      </c>
      <c r="UW92" s="1261" t="s">
        <v>4</v>
      </c>
      <c r="UX92" s="1261" t="s">
        <v>4</v>
      </c>
      <c r="UY92" s="1261" t="s">
        <v>4</v>
      </c>
      <c r="UZ92" s="1261" t="s">
        <v>4</v>
      </c>
      <c r="VA92" s="1261" t="s">
        <v>4</v>
      </c>
      <c r="VB92" s="1261" t="s">
        <v>4</v>
      </c>
      <c r="VC92" s="1261" t="s">
        <v>4</v>
      </c>
      <c r="VD92" s="1261" t="s">
        <v>4</v>
      </c>
      <c r="VE92" s="1261" t="s">
        <v>4</v>
      </c>
      <c r="VF92" s="1261" t="s">
        <v>4</v>
      </c>
      <c r="VG92" s="1261" t="s">
        <v>4</v>
      </c>
      <c r="VH92" s="1261" t="s">
        <v>4</v>
      </c>
      <c r="VI92" s="1261" t="s">
        <v>4</v>
      </c>
      <c r="VJ92" s="1261" t="s">
        <v>4</v>
      </c>
      <c r="VK92" s="1261" t="s">
        <v>4</v>
      </c>
      <c r="VL92" s="1261" t="s">
        <v>4</v>
      </c>
      <c r="VM92" s="1261" t="s">
        <v>4</v>
      </c>
      <c r="VN92" s="1261" t="s">
        <v>4</v>
      </c>
      <c r="VO92" s="1261" t="s">
        <v>4</v>
      </c>
      <c r="VP92" s="1261" t="s">
        <v>4</v>
      </c>
      <c r="VQ92" s="1261" t="s">
        <v>4</v>
      </c>
      <c r="VR92" s="1261" t="s">
        <v>4</v>
      </c>
      <c r="VS92" s="1261" t="s">
        <v>4</v>
      </c>
      <c r="VT92" s="1261" t="s">
        <v>4</v>
      </c>
      <c r="VU92" s="1261" t="s">
        <v>4</v>
      </c>
      <c r="VV92" s="1261" t="s">
        <v>4</v>
      </c>
      <c r="VW92" s="1261" t="s">
        <v>4</v>
      </c>
      <c r="VX92" s="1261" t="s">
        <v>4</v>
      </c>
      <c r="VY92" s="1261" t="s">
        <v>4</v>
      </c>
      <c r="VZ92" s="1261" t="s">
        <v>4</v>
      </c>
      <c r="WA92" s="1261" t="s">
        <v>4</v>
      </c>
      <c r="WB92" s="1261" t="s">
        <v>4</v>
      </c>
      <c r="WC92" s="1261" t="s">
        <v>4</v>
      </c>
      <c r="WD92" s="1261" t="s">
        <v>4</v>
      </c>
      <c r="WE92" s="1261" t="s">
        <v>4</v>
      </c>
      <c r="WF92" s="1261" t="s">
        <v>4</v>
      </c>
      <c r="WG92" s="1261" t="s">
        <v>4</v>
      </c>
      <c r="WH92" s="1261" t="s">
        <v>4</v>
      </c>
      <c r="WI92" s="1261" t="s">
        <v>4</v>
      </c>
      <c r="WJ92" s="1261" t="s">
        <v>4</v>
      </c>
      <c r="WK92" s="1261" t="s">
        <v>4</v>
      </c>
      <c r="WL92" s="1261" t="s">
        <v>4</v>
      </c>
      <c r="WM92" s="1261" t="s">
        <v>4</v>
      </c>
      <c r="WN92" s="1261" t="s">
        <v>4</v>
      </c>
      <c r="WO92" s="1261" t="s">
        <v>4</v>
      </c>
      <c r="WP92" s="1261" t="s">
        <v>4</v>
      </c>
      <c r="WQ92" s="1261" t="s">
        <v>4</v>
      </c>
      <c r="WR92" s="1261" t="s">
        <v>4</v>
      </c>
      <c r="WS92" s="1261" t="s">
        <v>4</v>
      </c>
      <c r="WT92" s="1261" t="s">
        <v>4</v>
      </c>
      <c r="WU92" s="1261" t="s">
        <v>4</v>
      </c>
      <c r="WV92" s="1261" t="s">
        <v>4</v>
      </c>
      <c r="WW92" s="1261" t="s">
        <v>4</v>
      </c>
      <c r="WX92" s="1261" t="s">
        <v>4</v>
      </c>
      <c r="WY92" s="1261" t="s">
        <v>4</v>
      </c>
      <c r="WZ92" s="1261" t="s">
        <v>4</v>
      </c>
      <c r="XA92" s="1261" t="s">
        <v>4</v>
      </c>
      <c r="XB92" s="1261" t="s">
        <v>4</v>
      </c>
      <c r="XC92" s="1261" t="s">
        <v>4</v>
      </c>
      <c r="XD92" s="1261" t="s">
        <v>4</v>
      </c>
      <c r="XE92" s="1261" t="s">
        <v>4</v>
      </c>
      <c r="XF92" s="1261" t="s">
        <v>4</v>
      </c>
      <c r="XG92" s="1261" t="s">
        <v>4</v>
      </c>
      <c r="XH92" s="1261" t="s">
        <v>4</v>
      </c>
      <c r="XI92" s="1261" t="s">
        <v>4</v>
      </c>
      <c r="XJ92" s="1261" t="s">
        <v>4</v>
      </c>
      <c r="XK92" s="1261" t="s">
        <v>4</v>
      </c>
      <c r="XL92" s="1261" t="s">
        <v>4</v>
      </c>
      <c r="XM92" s="1261" t="s">
        <v>4</v>
      </c>
      <c r="XN92" s="1261" t="s">
        <v>4</v>
      </c>
      <c r="XO92" s="1261" t="s">
        <v>4</v>
      </c>
      <c r="XP92" s="1261" t="s">
        <v>4</v>
      </c>
      <c r="XQ92" s="1261" t="s">
        <v>4</v>
      </c>
      <c r="XR92" s="1261" t="s">
        <v>4</v>
      </c>
      <c r="XS92" s="1261" t="s">
        <v>4</v>
      </c>
      <c r="XT92" s="1261" t="s">
        <v>4</v>
      </c>
      <c r="XU92" s="1261" t="s">
        <v>4</v>
      </c>
      <c r="XV92" s="1261" t="s">
        <v>4</v>
      </c>
      <c r="XW92" s="1261" t="s">
        <v>4</v>
      </c>
      <c r="XX92" s="1261" t="s">
        <v>4</v>
      </c>
      <c r="XY92" s="1261" t="s">
        <v>4</v>
      </c>
      <c r="XZ92" s="1261" t="s">
        <v>4</v>
      </c>
      <c r="YA92" s="1261" t="s">
        <v>4</v>
      </c>
      <c r="YB92" s="1261" t="s">
        <v>4</v>
      </c>
      <c r="YC92" s="1261" t="s">
        <v>4</v>
      </c>
      <c r="YD92" s="1261" t="s">
        <v>4</v>
      </c>
      <c r="YE92" s="1261" t="s">
        <v>4</v>
      </c>
      <c r="YF92" s="1261" t="s">
        <v>4</v>
      </c>
      <c r="YG92" s="1261" t="s">
        <v>4</v>
      </c>
      <c r="YH92" s="1261" t="s">
        <v>4</v>
      </c>
      <c r="YI92" s="1261" t="s">
        <v>4</v>
      </c>
      <c r="YJ92" s="1261" t="s">
        <v>4</v>
      </c>
      <c r="YK92" s="1261" t="s">
        <v>4</v>
      </c>
      <c r="YL92" s="1261" t="s">
        <v>4</v>
      </c>
      <c r="YM92" s="1261" t="s">
        <v>4</v>
      </c>
      <c r="YN92" s="1261" t="s">
        <v>4</v>
      </c>
      <c r="YO92" s="1261" t="s">
        <v>4</v>
      </c>
      <c r="YP92" s="1261" t="s">
        <v>4</v>
      </c>
      <c r="YQ92" s="1261" t="s">
        <v>4</v>
      </c>
      <c r="YR92" s="1261" t="s">
        <v>4</v>
      </c>
      <c r="YS92" s="1261" t="s">
        <v>4</v>
      </c>
      <c r="YT92" s="1261" t="s">
        <v>4</v>
      </c>
      <c r="YU92" s="1261" t="s">
        <v>4</v>
      </c>
      <c r="YV92" s="1261" t="s">
        <v>4</v>
      </c>
      <c r="YW92" s="1261" t="s">
        <v>4</v>
      </c>
      <c r="YX92" s="1261" t="s">
        <v>4</v>
      </c>
      <c r="YY92" s="1261" t="s">
        <v>4</v>
      </c>
      <c r="YZ92" s="1261" t="s">
        <v>4</v>
      </c>
      <c r="ZA92" s="1261" t="s">
        <v>4</v>
      </c>
      <c r="ZB92" s="1261" t="s">
        <v>4</v>
      </c>
      <c r="ZC92" s="1261" t="s">
        <v>4</v>
      </c>
      <c r="ZD92" s="1261" t="s">
        <v>4</v>
      </c>
      <c r="ZE92" s="1261" t="s">
        <v>4</v>
      </c>
      <c r="ZF92" s="1261" t="s">
        <v>4</v>
      </c>
      <c r="ZG92" s="1261" t="s">
        <v>4</v>
      </c>
      <c r="ZH92" s="1261" t="s">
        <v>4</v>
      </c>
      <c r="ZI92" s="1261" t="s">
        <v>4</v>
      </c>
      <c r="ZJ92" s="1261" t="s">
        <v>4</v>
      </c>
      <c r="ZK92" s="1261" t="s">
        <v>4</v>
      </c>
      <c r="ZL92" s="1261" t="s">
        <v>4</v>
      </c>
      <c r="ZM92" s="1261" t="s">
        <v>4</v>
      </c>
      <c r="ZN92" s="1261" t="s">
        <v>4</v>
      </c>
      <c r="ZO92" s="1261" t="s">
        <v>4</v>
      </c>
      <c r="ZP92" s="1261" t="s">
        <v>4</v>
      </c>
      <c r="ZQ92" s="1261" t="s">
        <v>4</v>
      </c>
      <c r="ZR92" s="1261" t="s">
        <v>4</v>
      </c>
      <c r="ZS92" s="1261" t="s">
        <v>4</v>
      </c>
      <c r="ZT92" s="1261" t="s">
        <v>4</v>
      </c>
      <c r="ZU92" s="1261" t="s">
        <v>4</v>
      </c>
      <c r="ZV92" s="1261" t="s">
        <v>4</v>
      </c>
      <c r="ZW92" s="1261" t="s">
        <v>4</v>
      </c>
      <c r="ZX92" s="1261" t="s">
        <v>4</v>
      </c>
      <c r="ZY92" s="1261" t="s">
        <v>4</v>
      </c>
      <c r="ZZ92" s="1261" t="s">
        <v>4</v>
      </c>
      <c r="AAA92" s="1261" t="s">
        <v>4</v>
      </c>
      <c r="AAB92" s="1261" t="s">
        <v>4</v>
      </c>
      <c r="AAC92" s="1261" t="s">
        <v>4</v>
      </c>
      <c r="AAD92" s="1261" t="s">
        <v>4</v>
      </c>
      <c r="AAE92" s="1261" t="s">
        <v>4</v>
      </c>
      <c r="AAF92" s="1261" t="s">
        <v>4</v>
      </c>
      <c r="AAG92" s="1261" t="s">
        <v>4</v>
      </c>
      <c r="AAH92" s="1261" t="s">
        <v>4</v>
      </c>
      <c r="AAI92" s="1261" t="s">
        <v>4</v>
      </c>
      <c r="AAJ92" s="1261" t="s">
        <v>4</v>
      </c>
      <c r="AAK92" s="1261" t="s">
        <v>4</v>
      </c>
      <c r="AAL92" s="1261" t="s">
        <v>4</v>
      </c>
      <c r="AAM92" s="1261" t="s">
        <v>4</v>
      </c>
      <c r="AAN92" s="1261" t="s">
        <v>4</v>
      </c>
      <c r="AAO92" s="1261" t="s">
        <v>4</v>
      </c>
      <c r="AAP92" s="1261" t="s">
        <v>4</v>
      </c>
      <c r="AAQ92" s="1261" t="s">
        <v>4</v>
      </c>
      <c r="AAR92" s="1261" t="s">
        <v>4</v>
      </c>
      <c r="AAS92" s="1261" t="s">
        <v>4</v>
      </c>
      <c r="AAT92" s="1261" t="s">
        <v>4</v>
      </c>
      <c r="AAU92" s="1261" t="s">
        <v>4</v>
      </c>
      <c r="AAV92" s="1261" t="s">
        <v>4</v>
      </c>
      <c r="AAW92" s="1261" t="s">
        <v>4</v>
      </c>
      <c r="AAX92" s="1261" t="s">
        <v>4</v>
      </c>
      <c r="AAY92" s="1261" t="s">
        <v>4</v>
      </c>
      <c r="AAZ92" s="1261" t="s">
        <v>4</v>
      </c>
      <c r="ABA92" s="1261" t="s">
        <v>4</v>
      </c>
      <c r="ABB92" s="1261" t="s">
        <v>4</v>
      </c>
      <c r="ABC92" s="1261" t="s">
        <v>4</v>
      </c>
      <c r="ABD92" s="1261" t="s">
        <v>4</v>
      </c>
      <c r="ABE92" s="1261" t="s">
        <v>4</v>
      </c>
      <c r="ABF92" s="1261" t="s">
        <v>4</v>
      </c>
      <c r="ABG92" s="1261" t="s">
        <v>4</v>
      </c>
      <c r="ABH92" s="1261" t="s">
        <v>4</v>
      </c>
      <c r="ABI92" s="1261" t="s">
        <v>4</v>
      </c>
      <c r="ABJ92" s="1261" t="s">
        <v>4</v>
      </c>
      <c r="ABK92" s="1261" t="s">
        <v>4</v>
      </c>
      <c r="ABL92" s="1261" t="s">
        <v>4</v>
      </c>
      <c r="ABM92" s="1261" t="s">
        <v>4</v>
      </c>
      <c r="ABN92" s="1261" t="s">
        <v>4</v>
      </c>
      <c r="ABO92" s="1261" t="s">
        <v>4</v>
      </c>
      <c r="ABP92" s="1261" t="s">
        <v>4</v>
      </c>
      <c r="ABQ92" s="1261" t="s">
        <v>4</v>
      </c>
      <c r="ABR92" s="1261" t="s">
        <v>4</v>
      </c>
      <c r="ABS92" s="1261" t="s">
        <v>4</v>
      </c>
      <c r="ABT92" s="1261" t="s">
        <v>4</v>
      </c>
      <c r="ABU92" s="1261" t="s">
        <v>4</v>
      </c>
      <c r="ABV92" s="1261" t="s">
        <v>4</v>
      </c>
      <c r="ABW92" s="1261" t="s">
        <v>4</v>
      </c>
      <c r="ABX92" s="1261" t="s">
        <v>4</v>
      </c>
      <c r="ABY92" s="1261" t="s">
        <v>4</v>
      </c>
      <c r="ABZ92" s="1261" t="s">
        <v>4</v>
      </c>
      <c r="ACA92" s="1261" t="s">
        <v>4</v>
      </c>
      <c r="ACB92" s="1261" t="s">
        <v>4</v>
      </c>
      <c r="ACC92" s="1261" t="s">
        <v>4</v>
      </c>
      <c r="ACD92" s="1261" t="s">
        <v>4</v>
      </c>
      <c r="ACE92" s="1261" t="s">
        <v>4</v>
      </c>
      <c r="ACF92" s="1261" t="s">
        <v>4</v>
      </c>
      <c r="ACG92" s="1261" t="s">
        <v>4</v>
      </c>
      <c r="ACH92" s="1261" t="s">
        <v>4</v>
      </c>
      <c r="ACI92" s="1261" t="s">
        <v>4</v>
      </c>
      <c r="ACJ92" s="1261" t="s">
        <v>4</v>
      </c>
      <c r="ACK92" s="1261" t="s">
        <v>4</v>
      </c>
      <c r="ACL92" s="1261" t="s">
        <v>4</v>
      </c>
      <c r="ACM92" s="1261" t="s">
        <v>4</v>
      </c>
      <c r="ACN92" s="1261" t="s">
        <v>4</v>
      </c>
      <c r="ACO92" s="1261" t="s">
        <v>4</v>
      </c>
      <c r="ACP92" s="1261" t="s">
        <v>4</v>
      </c>
      <c r="ACQ92" s="1261" t="s">
        <v>4</v>
      </c>
      <c r="ACR92" s="1261" t="s">
        <v>4</v>
      </c>
      <c r="ACS92" s="1261" t="s">
        <v>4</v>
      </c>
      <c r="ACT92" s="1261" t="s">
        <v>4</v>
      </c>
      <c r="ACU92" s="1261" t="s">
        <v>4</v>
      </c>
      <c r="ACV92" s="1261" t="s">
        <v>4</v>
      </c>
      <c r="ACW92" s="1261" t="s">
        <v>4</v>
      </c>
      <c r="ACX92" s="1261" t="s">
        <v>4</v>
      </c>
      <c r="ACY92" s="1261" t="s">
        <v>4</v>
      </c>
      <c r="ACZ92" s="1261" t="s">
        <v>4</v>
      </c>
      <c r="ADA92" s="1261" t="s">
        <v>4</v>
      </c>
      <c r="ADB92" s="1261" t="s">
        <v>4</v>
      </c>
      <c r="ADC92" s="1261" t="s">
        <v>4</v>
      </c>
      <c r="ADD92" s="1261" t="s">
        <v>4</v>
      </c>
      <c r="ADE92" s="1261" t="s">
        <v>4</v>
      </c>
      <c r="ADF92" s="1261" t="s">
        <v>4</v>
      </c>
      <c r="ADG92" s="1261" t="s">
        <v>4</v>
      </c>
      <c r="ADH92" s="1261" t="s">
        <v>4</v>
      </c>
      <c r="ADI92" s="1261" t="s">
        <v>4</v>
      </c>
      <c r="ADJ92" s="1261" t="s">
        <v>4</v>
      </c>
      <c r="ADK92" s="1261" t="s">
        <v>4</v>
      </c>
      <c r="ADL92" s="1261" t="s">
        <v>4</v>
      </c>
      <c r="ADM92" s="1261" t="s">
        <v>4</v>
      </c>
      <c r="ADN92" s="1261" t="s">
        <v>4</v>
      </c>
      <c r="ADO92" s="1261" t="s">
        <v>4</v>
      </c>
      <c r="ADP92" s="1261" t="s">
        <v>4</v>
      </c>
      <c r="ADQ92" s="1261" t="s">
        <v>4</v>
      </c>
      <c r="ADR92" s="1261" t="s">
        <v>4</v>
      </c>
      <c r="ADS92" s="1261" t="s">
        <v>4</v>
      </c>
      <c r="ADT92" s="1261" t="s">
        <v>4</v>
      </c>
      <c r="ADU92" s="1261" t="s">
        <v>4</v>
      </c>
      <c r="ADV92" s="1261" t="s">
        <v>4</v>
      </c>
      <c r="ADW92" s="1261" t="s">
        <v>4</v>
      </c>
      <c r="ADX92" s="1261" t="s">
        <v>4</v>
      </c>
      <c r="ADY92" s="1261" t="s">
        <v>4</v>
      </c>
      <c r="ADZ92" s="1261" t="s">
        <v>4</v>
      </c>
      <c r="AEA92" s="1261" t="s">
        <v>4</v>
      </c>
      <c r="AEB92" s="1261" t="s">
        <v>4</v>
      </c>
      <c r="AEC92" s="1261" t="s">
        <v>4</v>
      </c>
      <c r="AED92" s="1261" t="s">
        <v>4</v>
      </c>
      <c r="AEE92" s="1261" t="s">
        <v>4</v>
      </c>
      <c r="AEF92" s="1261" t="s">
        <v>4</v>
      </c>
      <c r="AEG92" s="1261" t="s">
        <v>4</v>
      </c>
      <c r="AEH92" s="1261" t="s">
        <v>4</v>
      </c>
      <c r="AEI92" s="1261" t="s">
        <v>4</v>
      </c>
      <c r="AEJ92" s="1261" t="s">
        <v>4</v>
      </c>
      <c r="AEK92" s="1261" t="s">
        <v>4</v>
      </c>
      <c r="AEL92" s="1261" t="s">
        <v>4</v>
      </c>
      <c r="AEM92" s="1261" t="s">
        <v>4</v>
      </c>
      <c r="AEN92" s="1261" t="s">
        <v>4</v>
      </c>
      <c r="AEO92" s="1261" t="s">
        <v>4</v>
      </c>
      <c r="AEP92" s="1261" t="s">
        <v>4</v>
      </c>
      <c r="AEQ92" s="1261" t="s">
        <v>4</v>
      </c>
      <c r="AER92" s="1261" t="s">
        <v>4</v>
      </c>
      <c r="AES92" s="1261" t="s">
        <v>4</v>
      </c>
      <c r="AET92" s="1261" t="s">
        <v>4</v>
      </c>
      <c r="AEU92" s="1261" t="s">
        <v>4</v>
      </c>
      <c r="AEV92" s="1261" t="s">
        <v>4</v>
      </c>
      <c r="AEW92" s="1261" t="s">
        <v>4</v>
      </c>
      <c r="AEX92" s="1261" t="s">
        <v>4</v>
      </c>
      <c r="AEY92" s="1261" t="s">
        <v>4</v>
      </c>
      <c r="AEZ92" s="1261" t="s">
        <v>4</v>
      </c>
      <c r="AFA92" s="1261" t="s">
        <v>4</v>
      </c>
      <c r="AFB92" s="1261" t="s">
        <v>4</v>
      </c>
      <c r="AFC92" s="1261" t="s">
        <v>4</v>
      </c>
      <c r="AFD92" s="1261" t="s">
        <v>4</v>
      </c>
      <c r="AFE92" s="1261" t="s">
        <v>4</v>
      </c>
      <c r="AFF92" s="1261" t="s">
        <v>4</v>
      </c>
      <c r="AFG92" s="1261" t="s">
        <v>4</v>
      </c>
      <c r="AFH92" s="1261" t="s">
        <v>4</v>
      </c>
      <c r="AFI92" s="1261" t="s">
        <v>4</v>
      </c>
      <c r="AFJ92" s="1261" t="s">
        <v>4</v>
      </c>
      <c r="AFK92" s="1261" t="s">
        <v>4</v>
      </c>
      <c r="AFL92" s="1261" t="s">
        <v>4</v>
      </c>
      <c r="AFM92" s="1261" t="s">
        <v>4</v>
      </c>
      <c r="AFN92" s="1261" t="s">
        <v>4</v>
      </c>
      <c r="AFO92" s="1261" t="s">
        <v>4</v>
      </c>
      <c r="AFP92" s="1261" t="s">
        <v>4</v>
      </c>
      <c r="AFQ92" s="1261" t="s">
        <v>4</v>
      </c>
      <c r="AFR92" s="1261" t="s">
        <v>4</v>
      </c>
      <c r="AFS92" s="1261" t="s">
        <v>4</v>
      </c>
      <c r="AFT92" s="1261" t="s">
        <v>4</v>
      </c>
      <c r="AFU92" s="1261" t="s">
        <v>4</v>
      </c>
      <c r="AFV92" s="1261" t="s">
        <v>4</v>
      </c>
      <c r="AFW92" s="1261" t="s">
        <v>4</v>
      </c>
      <c r="AFX92" s="1261" t="s">
        <v>4</v>
      </c>
      <c r="AFY92" s="1261" t="s">
        <v>4</v>
      </c>
      <c r="AFZ92" s="1261" t="s">
        <v>4</v>
      </c>
      <c r="AGA92" s="1261" t="s">
        <v>4</v>
      </c>
      <c r="AGB92" s="1261" t="s">
        <v>4</v>
      </c>
      <c r="AGC92" s="1261" t="s">
        <v>4</v>
      </c>
      <c r="AGD92" s="1261" t="s">
        <v>4</v>
      </c>
      <c r="AGE92" s="1261" t="s">
        <v>4</v>
      </c>
      <c r="AGF92" s="1261" t="s">
        <v>4</v>
      </c>
      <c r="AGG92" s="1261" t="s">
        <v>4</v>
      </c>
      <c r="AGH92" s="1261" t="s">
        <v>4</v>
      </c>
      <c r="AGI92" s="1261" t="s">
        <v>4</v>
      </c>
      <c r="AGJ92" s="1261" t="s">
        <v>4</v>
      </c>
      <c r="AGK92" s="1261" t="s">
        <v>4</v>
      </c>
      <c r="AGL92" s="1261" t="s">
        <v>4</v>
      </c>
      <c r="AGM92" s="1261" t="s">
        <v>4</v>
      </c>
      <c r="AGN92" s="1261" t="s">
        <v>4</v>
      </c>
      <c r="AGO92" s="1261" t="s">
        <v>4</v>
      </c>
      <c r="AGP92" s="1261" t="s">
        <v>4</v>
      </c>
      <c r="AGQ92" s="1261" t="s">
        <v>4</v>
      </c>
      <c r="AGR92" s="1261" t="s">
        <v>4</v>
      </c>
      <c r="AGS92" s="1261" t="s">
        <v>4</v>
      </c>
      <c r="AGT92" s="1261" t="s">
        <v>4</v>
      </c>
      <c r="AGU92" s="1261" t="s">
        <v>4</v>
      </c>
      <c r="AGV92" s="1261" t="s">
        <v>4</v>
      </c>
      <c r="AGW92" s="1261" t="s">
        <v>4</v>
      </c>
      <c r="AGX92" s="1261" t="s">
        <v>4</v>
      </c>
      <c r="AGY92" s="1261" t="s">
        <v>4</v>
      </c>
      <c r="AGZ92" s="1261" t="s">
        <v>4</v>
      </c>
      <c r="AHA92" s="1261" t="s">
        <v>4</v>
      </c>
      <c r="AHB92" s="1261" t="s">
        <v>4</v>
      </c>
      <c r="AHC92" s="1261" t="s">
        <v>4</v>
      </c>
      <c r="AHD92" s="1261" t="s">
        <v>4</v>
      </c>
      <c r="AHE92" s="1261" t="s">
        <v>4</v>
      </c>
      <c r="AHF92" s="1261" t="s">
        <v>4</v>
      </c>
      <c r="AHG92" s="1261" t="s">
        <v>4</v>
      </c>
      <c r="AHH92" s="1261" t="s">
        <v>4</v>
      </c>
      <c r="AHI92" s="1261" t="s">
        <v>4</v>
      </c>
      <c r="AHJ92" s="1261" t="s">
        <v>4</v>
      </c>
      <c r="AHK92" s="1261" t="s">
        <v>4</v>
      </c>
      <c r="AHL92" s="1261" t="s">
        <v>4</v>
      </c>
      <c r="AHM92" s="1261" t="s">
        <v>4</v>
      </c>
      <c r="AHN92" s="1261" t="s">
        <v>4</v>
      </c>
      <c r="AHO92" s="1261" t="s">
        <v>4</v>
      </c>
      <c r="AHP92" s="1261" t="s">
        <v>4</v>
      </c>
      <c r="AHQ92" s="1261" t="s">
        <v>4</v>
      </c>
      <c r="AHR92" s="1261" t="s">
        <v>4</v>
      </c>
      <c r="AHS92" s="1261" t="s">
        <v>4</v>
      </c>
      <c r="AHT92" s="1261" t="s">
        <v>4</v>
      </c>
      <c r="AHU92" s="1261" t="s">
        <v>4</v>
      </c>
      <c r="AHV92" s="1261" t="s">
        <v>4</v>
      </c>
      <c r="AHW92" s="1261" t="s">
        <v>4</v>
      </c>
      <c r="AHX92" s="1261" t="s">
        <v>4</v>
      </c>
      <c r="AHY92" s="1261" t="s">
        <v>4</v>
      </c>
      <c r="AHZ92" s="1261" t="s">
        <v>4</v>
      </c>
      <c r="AIA92" s="1261" t="s">
        <v>4</v>
      </c>
      <c r="AIB92" s="1261" t="s">
        <v>4</v>
      </c>
      <c r="AIC92" s="1261" t="s">
        <v>4</v>
      </c>
      <c r="AID92" s="1261" t="s">
        <v>4</v>
      </c>
      <c r="AIE92" s="1261" t="s">
        <v>4</v>
      </c>
      <c r="AIF92" s="1261" t="s">
        <v>4</v>
      </c>
      <c r="AIG92" s="1261" t="s">
        <v>4</v>
      </c>
      <c r="AIH92" s="1261" t="s">
        <v>4</v>
      </c>
      <c r="AII92" s="1261" t="s">
        <v>4</v>
      </c>
      <c r="AIJ92" s="1261" t="s">
        <v>4</v>
      </c>
      <c r="AIK92" s="1261" t="s">
        <v>4</v>
      </c>
      <c r="AIL92" s="1261" t="s">
        <v>4</v>
      </c>
      <c r="AIM92" s="1261" t="s">
        <v>4</v>
      </c>
      <c r="AIN92" s="1261" t="s">
        <v>4</v>
      </c>
      <c r="AIO92" s="1261" t="s">
        <v>4</v>
      </c>
      <c r="AIP92" s="1261" t="s">
        <v>4</v>
      </c>
      <c r="AIQ92" s="1261" t="s">
        <v>4</v>
      </c>
      <c r="AIR92" s="1261" t="s">
        <v>4</v>
      </c>
      <c r="AIS92" s="1261" t="s">
        <v>4</v>
      </c>
      <c r="AIT92" s="1261" t="s">
        <v>4</v>
      </c>
      <c r="AIU92" s="1261" t="s">
        <v>4</v>
      </c>
      <c r="AIV92" s="1261" t="s">
        <v>4</v>
      </c>
      <c r="AIW92" s="1261" t="s">
        <v>4</v>
      </c>
      <c r="AIX92" s="1261" t="s">
        <v>4</v>
      </c>
      <c r="AIY92" s="1261" t="s">
        <v>4</v>
      </c>
      <c r="AIZ92" s="1261" t="s">
        <v>4</v>
      </c>
      <c r="AJA92" s="1261" t="s">
        <v>4</v>
      </c>
      <c r="AJB92" s="1261" t="s">
        <v>4</v>
      </c>
      <c r="AJC92" s="1261" t="s">
        <v>4</v>
      </c>
      <c r="AJD92" s="1261" t="s">
        <v>4</v>
      </c>
      <c r="AJE92" s="1261" t="s">
        <v>4</v>
      </c>
      <c r="AJF92" s="1261" t="s">
        <v>4</v>
      </c>
      <c r="AJG92" s="1261" t="s">
        <v>4</v>
      </c>
      <c r="AJH92" s="1261" t="s">
        <v>4</v>
      </c>
      <c r="AJI92" s="1261" t="s">
        <v>4</v>
      </c>
      <c r="AJJ92" s="1261" t="s">
        <v>4</v>
      </c>
      <c r="AJK92" s="1261" t="s">
        <v>4</v>
      </c>
      <c r="AJL92" s="1261" t="s">
        <v>4</v>
      </c>
      <c r="AJM92" s="1261" t="s">
        <v>4</v>
      </c>
      <c r="AJN92" s="1261" t="s">
        <v>4</v>
      </c>
      <c r="AJO92" s="1261" t="s">
        <v>4</v>
      </c>
      <c r="AJP92" s="1261" t="s">
        <v>4</v>
      </c>
      <c r="AJQ92" s="1261" t="s">
        <v>4</v>
      </c>
      <c r="AJR92" s="1261" t="s">
        <v>4</v>
      </c>
      <c r="AJS92" s="1261" t="s">
        <v>4</v>
      </c>
      <c r="AJT92" s="1261" t="s">
        <v>4</v>
      </c>
      <c r="AJU92" s="1261" t="s">
        <v>4</v>
      </c>
      <c r="AJV92" s="1261" t="s">
        <v>4</v>
      </c>
      <c r="AJW92" s="1261" t="s">
        <v>4</v>
      </c>
      <c r="AJX92" s="1261" t="s">
        <v>4</v>
      </c>
      <c r="AJY92" s="1261" t="s">
        <v>4</v>
      </c>
      <c r="AJZ92" s="1261" t="s">
        <v>4</v>
      </c>
      <c r="AKA92" s="1261" t="s">
        <v>4</v>
      </c>
      <c r="AKB92" s="1261" t="s">
        <v>4</v>
      </c>
      <c r="AKC92" s="1261" t="s">
        <v>4</v>
      </c>
      <c r="AKD92" s="1261" t="s">
        <v>4</v>
      </c>
      <c r="AKE92" s="1261" t="s">
        <v>4</v>
      </c>
      <c r="AKF92" s="1261" t="s">
        <v>4</v>
      </c>
      <c r="AKG92" s="1261" t="s">
        <v>4</v>
      </c>
      <c r="AKH92" s="1261" t="s">
        <v>4</v>
      </c>
      <c r="AKI92" s="1261" t="s">
        <v>4</v>
      </c>
      <c r="AKJ92" s="1261" t="s">
        <v>4</v>
      </c>
      <c r="AKK92" s="1261" t="s">
        <v>4</v>
      </c>
      <c r="AKL92" s="1261" t="s">
        <v>4</v>
      </c>
      <c r="AKM92" s="1261" t="s">
        <v>4</v>
      </c>
      <c r="AKN92" s="1261" t="s">
        <v>4</v>
      </c>
      <c r="AKO92" s="1261" t="s">
        <v>4</v>
      </c>
      <c r="AKP92" s="1261" t="s">
        <v>4</v>
      </c>
      <c r="AKQ92" s="1261" t="s">
        <v>4</v>
      </c>
      <c r="AKR92" s="1261" t="s">
        <v>4</v>
      </c>
      <c r="AKS92" s="1261" t="s">
        <v>4</v>
      </c>
      <c r="AKT92" s="1261" t="s">
        <v>4</v>
      </c>
      <c r="AKU92" s="1261" t="s">
        <v>4</v>
      </c>
      <c r="AKV92" s="1261" t="s">
        <v>4</v>
      </c>
      <c r="AKW92" s="1261" t="s">
        <v>4</v>
      </c>
      <c r="AKX92" s="1261" t="s">
        <v>4</v>
      </c>
      <c r="AKY92" s="1261" t="s">
        <v>4</v>
      </c>
      <c r="AKZ92" s="1261" t="s">
        <v>4</v>
      </c>
      <c r="ALA92" s="1261" t="s">
        <v>4</v>
      </c>
      <c r="ALB92" s="1261" t="s">
        <v>4</v>
      </c>
      <c r="ALC92" s="1261" t="s">
        <v>4</v>
      </c>
      <c r="ALD92" s="1261" t="s">
        <v>4</v>
      </c>
      <c r="ALE92" s="1261" t="s">
        <v>4</v>
      </c>
      <c r="ALF92" s="1261" t="s">
        <v>4</v>
      </c>
      <c r="ALG92" s="1261" t="s">
        <v>4</v>
      </c>
      <c r="ALH92" s="1261" t="s">
        <v>4</v>
      </c>
      <c r="ALI92" s="1261" t="s">
        <v>4</v>
      </c>
      <c r="ALJ92" s="1261" t="s">
        <v>4</v>
      </c>
      <c r="ALK92" s="1261" t="s">
        <v>4</v>
      </c>
      <c r="ALL92" s="1261" t="s">
        <v>4</v>
      </c>
      <c r="ALM92" s="1261" t="s">
        <v>4</v>
      </c>
      <c r="ALN92" s="1261" t="s">
        <v>4</v>
      </c>
      <c r="ALO92" s="1261" t="s">
        <v>4</v>
      </c>
      <c r="ALP92" s="1261" t="s">
        <v>4</v>
      </c>
      <c r="ALQ92" s="1261" t="s">
        <v>4</v>
      </c>
      <c r="ALR92" s="1261" t="s">
        <v>4</v>
      </c>
      <c r="ALS92" s="1261" t="s">
        <v>4</v>
      </c>
      <c r="ALT92" s="1261" t="s">
        <v>4</v>
      </c>
      <c r="ALU92" s="1261" t="s">
        <v>4</v>
      </c>
      <c r="ALV92" s="1261" t="s">
        <v>4</v>
      </c>
      <c r="ALW92" s="1261" t="s">
        <v>4</v>
      </c>
      <c r="ALX92" s="1261" t="s">
        <v>4</v>
      </c>
      <c r="ALY92" s="1261" t="s">
        <v>4</v>
      </c>
      <c r="ALZ92" s="1261" t="s">
        <v>4</v>
      </c>
      <c r="AMA92" s="1261" t="s">
        <v>4</v>
      </c>
      <c r="AMB92" s="1261" t="s">
        <v>4</v>
      </c>
      <c r="AMC92" s="1261" t="s">
        <v>4</v>
      </c>
      <c r="AMD92" s="1261" t="s">
        <v>4</v>
      </c>
      <c r="AME92" s="1261" t="s">
        <v>4</v>
      </c>
      <c r="AMF92" s="1261" t="s">
        <v>4</v>
      </c>
      <c r="AMG92" s="1261" t="s">
        <v>4</v>
      </c>
      <c r="AMH92" s="1261" t="s">
        <v>4</v>
      </c>
      <c r="AMI92" s="1261" t="s">
        <v>4</v>
      </c>
      <c r="AMJ92" s="1261" t="s">
        <v>4</v>
      </c>
      <c r="AMK92" s="1261" t="s">
        <v>4</v>
      </c>
      <c r="AML92" s="1261" t="s">
        <v>4</v>
      </c>
      <c r="AMM92" s="1261" t="s">
        <v>4</v>
      </c>
      <c r="AMN92" s="1261" t="s">
        <v>4</v>
      </c>
      <c r="AMO92" s="1261" t="s">
        <v>4</v>
      </c>
      <c r="AMP92" s="1261" t="s">
        <v>4</v>
      </c>
      <c r="AMQ92" s="1261" t="s">
        <v>4</v>
      </c>
      <c r="AMR92" s="1261" t="s">
        <v>4</v>
      </c>
      <c r="AMS92" s="1261" t="s">
        <v>4</v>
      </c>
      <c r="AMT92" s="1261" t="s">
        <v>4</v>
      </c>
      <c r="AMU92" s="1261" t="s">
        <v>4</v>
      </c>
      <c r="AMV92" s="1261" t="s">
        <v>4</v>
      </c>
      <c r="AMW92" s="1261" t="s">
        <v>4</v>
      </c>
      <c r="AMX92" s="1261" t="s">
        <v>4</v>
      </c>
      <c r="AMY92" s="1261" t="s">
        <v>4</v>
      </c>
      <c r="AMZ92" s="1261" t="s">
        <v>4</v>
      </c>
      <c r="ANA92" s="1261" t="s">
        <v>4</v>
      </c>
      <c r="ANB92" s="1261" t="s">
        <v>4</v>
      </c>
      <c r="ANC92" s="1261" t="s">
        <v>4</v>
      </c>
      <c r="AND92" s="1261" t="s">
        <v>4</v>
      </c>
      <c r="ANE92" s="1261" t="s">
        <v>4</v>
      </c>
      <c r="ANF92" s="1261" t="s">
        <v>4</v>
      </c>
      <c r="ANG92" s="1261" t="s">
        <v>4</v>
      </c>
      <c r="ANH92" s="1261" t="s">
        <v>4</v>
      </c>
      <c r="ANI92" s="1261" t="s">
        <v>4</v>
      </c>
      <c r="ANJ92" s="1261" t="s">
        <v>4</v>
      </c>
      <c r="ANK92" s="1261" t="s">
        <v>4</v>
      </c>
      <c r="ANL92" s="1261" t="s">
        <v>4</v>
      </c>
      <c r="ANM92" s="1261" t="s">
        <v>4</v>
      </c>
      <c r="ANN92" s="1261" t="s">
        <v>4</v>
      </c>
      <c r="ANO92" s="1261" t="s">
        <v>4</v>
      </c>
      <c r="ANP92" s="1261" t="s">
        <v>4</v>
      </c>
      <c r="ANQ92" s="1261" t="s">
        <v>4</v>
      </c>
      <c r="ANR92" s="1261" t="s">
        <v>4</v>
      </c>
      <c r="ANS92" s="1261" t="s">
        <v>4</v>
      </c>
      <c r="ANT92" s="1261" t="s">
        <v>4</v>
      </c>
      <c r="ANU92" s="1261" t="s">
        <v>4</v>
      </c>
      <c r="ANV92" s="1261" t="s">
        <v>4</v>
      </c>
      <c r="ANW92" s="1261" t="s">
        <v>4</v>
      </c>
      <c r="ANX92" s="1261" t="s">
        <v>4</v>
      </c>
      <c r="ANY92" s="1261" t="s">
        <v>4</v>
      </c>
      <c r="ANZ92" s="1261" t="s">
        <v>4</v>
      </c>
      <c r="AOA92" s="1261" t="s">
        <v>4</v>
      </c>
      <c r="AOB92" s="1261" t="s">
        <v>4</v>
      </c>
      <c r="AOC92" s="1261" t="s">
        <v>4</v>
      </c>
      <c r="AOD92" s="1261" t="s">
        <v>4</v>
      </c>
      <c r="AOE92" s="1261" t="s">
        <v>4</v>
      </c>
      <c r="AOF92" s="1261" t="s">
        <v>4</v>
      </c>
      <c r="AOG92" s="1261" t="s">
        <v>4</v>
      </c>
      <c r="AOH92" s="1261" t="s">
        <v>4</v>
      </c>
      <c r="AOI92" s="1261" t="s">
        <v>4</v>
      </c>
      <c r="AOJ92" s="1261" t="s">
        <v>4</v>
      </c>
      <c r="AOK92" s="1261" t="s">
        <v>4</v>
      </c>
      <c r="AOL92" s="1261" t="s">
        <v>4</v>
      </c>
      <c r="AOM92" s="1261" t="s">
        <v>4</v>
      </c>
      <c r="AON92" s="1261" t="s">
        <v>4</v>
      </c>
      <c r="AOO92" s="1261" t="s">
        <v>4</v>
      </c>
      <c r="AOP92" s="1261" t="s">
        <v>4</v>
      </c>
      <c r="AOQ92" s="1261" t="s">
        <v>4</v>
      </c>
      <c r="AOR92" s="1261" t="s">
        <v>4</v>
      </c>
      <c r="AOS92" s="1261" t="s">
        <v>4</v>
      </c>
      <c r="AOT92" s="1261" t="s">
        <v>4</v>
      </c>
      <c r="AOU92" s="1261" t="s">
        <v>4</v>
      </c>
      <c r="AOV92" s="1261" t="s">
        <v>4</v>
      </c>
      <c r="AOW92" s="1261" t="s">
        <v>4</v>
      </c>
      <c r="AOX92" s="1261" t="s">
        <v>4</v>
      </c>
      <c r="AOY92" s="1261" t="s">
        <v>4</v>
      </c>
      <c r="AOZ92" s="1261" t="s">
        <v>4</v>
      </c>
      <c r="APA92" s="1261" t="s">
        <v>4</v>
      </c>
      <c r="APB92" s="1261" t="s">
        <v>4</v>
      </c>
      <c r="APC92" s="1261" t="s">
        <v>4</v>
      </c>
      <c r="APD92" s="1261" t="s">
        <v>4</v>
      </c>
      <c r="APE92" s="1261" t="s">
        <v>4</v>
      </c>
      <c r="APF92" s="1261" t="s">
        <v>4</v>
      </c>
      <c r="APG92" s="1261" t="s">
        <v>4</v>
      </c>
      <c r="APH92" s="1261" t="s">
        <v>4</v>
      </c>
      <c r="API92" s="1261" t="s">
        <v>4</v>
      </c>
      <c r="APJ92" s="1261" t="s">
        <v>4</v>
      </c>
      <c r="APK92" s="1261" t="s">
        <v>4</v>
      </c>
      <c r="APL92" s="1261" t="s">
        <v>4</v>
      </c>
      <c r="APM92" s="1261" t="s">
        <v>4</v>
      </c>
      <c r="APN92" s="1261" t="s">
        <v>4</v>
      </c>
      <c r="APO92" s="1261" t="s">
        <v>4</v>
      </c>
      <c r="APP92" s="1261" t="s">
        <v>4</v>
      </c>
      <c r="APQ92" s="1261" t="s">
        <v>4</v>
      </c>
      <c r="APR92" s="1261" t="s">
        <v>4</v>
      </c>
      <c r="APS92" s="1261" t="s">
        <v>4</v>
      </c>
      <c r="APT92" s="1261" t="s">
        <v>4</v>
      </c>
      <c r="APU92" s="1261" t="s">
        <v>4</v>
      </c>
      <c r="APV92" s="1261" t="s">
        <v>4</v>
      </c>
      <c r="APW92" s="1261" t="s">
        <v>4</v>
      </c>
      <c r="APX92" s="1261" t="s">
        <v>4</v>
      </c>
      <c r="APY92" s="1261" t="s">
        <v>4</v>
      </c>
      <c r="APZ92" s="1261" t="s">
        <v>4</v>
      </c>
      <c r="AQA92" s="1261" t="s">
        <v>4</v>
      </c>
      <c r="AQB92" s="1261" t="s">
        <v>4</v>
      </c>
      <c r="AQC92" s="1261" t="s">
        <v>4</v>
      </c>
      <c r="AQD92" s="1261" t="s">
        <v>4</v>
      </c>
      <c r="AQE92" s="1261" t="s">
        <v>4</v>
      </c>
      <c r="AQF92" s="1261" t="s">
        <v>4</v>
      </c>
      <c r="AQG92" s="1261" t="s">
        <v>4</v>
      </c>
      <c r="AQH92" s="1261" t="s">
        <v>4</v>
      </c>
      <c r="AQI92" s="1261" t="s">
        <v>4</v>
      </c>
      <c r="AQJ92" s="1261" t="s">
        <v>4</v>
      </c>
      <c r="AQK92" s="1261" t="s">
        <v>4</v>
      </c>
      <c r="AQL92" s="1261" t="s">
        <v>4</v>
      </c>
      <c r="AQM92" s="1261" t="s">
        <v>4</v>
      </c>
      <c r="AQN92" s="1261" t="s">
        <v>4</v>
      </c>
      <c r="AQO92" s="1261" t="s">
        <v>4</v>
      </c>
      <c r="AQP92" s="1261" t="s">
        <v>4</v>
      </c>
      <c r="AQQ92" s="1261" t="s">
        <v>4</v>
      </c>
      <c r="AQR92" s="1261" t="s">
        <v>4</v>
      </c>
      <c r="AQS92" s="1261" t="s">
        <v>4</v>
      </c>
      <c r="AQT92" s="1261" t="s">
        <v>4</v>
      </c>
      <c r="AQU92" s="1261" t="s">
        <v>4</v>
      </c>
      <c r="AQV92" s="1261" t="s">
        <v>4</v>
      </c>
      <c r="AQW92" s="1261" t="s">
        <v>4</v>
      </c>
      <c r="AQX92" s="1261" t="s">
        <v>4</v>
      </c>
      <c r="AQY92" s="1261" t="s">
        <v>4</v>
      </c>
      <c r="AQZ92" s="1261" t="s">
        <v>4</v>
      </c>
      <c r="ARA92" s="1261" t="s">
        <v>4</v>
      </c>
      <c r="ARB92" s="1261" t="s">
        <v>4</v>
      </c>
      <c r="ARC92" s="1261" t="s">
        <v>4</v>
      </c>
      <c r="ARD92" s="1261" t="s">
        <v>4</v>
      </c>
      <c r="ARE92" s="1261" t="s">
        <v>4</v>
      </c>
      <c r="ARF92" s="1261" t="s">
        <v>4</v>
      </c>
      <c r="ARG92" s="1261" t="s">
        <v>4</v>
      </c>
      <c r="ARH92" s="1261" t="s">
        <v>4</v>
      </c>
      <c r="ARI92" s="1261" t="s">
        <v>4</v>
      </c>
      <c r="ARJ92" s="1261" t="s">
        <v>4</v>
      </c>
      <c r="ARK92" s="1261" t="s">
        <v>4</v>
      </c>
      <c r="ARL92" s="1261" t="s">
        <v>4</v>
      </c>
      <c r="ARM92" s="1261" t="s">
        <v>4</v>
      </c>
      <c r="ARN92" s="1261" t="s">
        <v>4</v>
      </c>
      <c r="ARO92" s="1261" t="s">
        <v>4</v>
      </c>
      <c r="ARP92" s="1261" t="s">
        <v>4</v>
      </c>
      <c r="ARQ92" s="1261" t="s">
        <v>4</v>
      </c>
      <c r="ARR92" s="1261" t="s">
        <v>4</v>
      </c>
      <c r="ARS92" s="1261" t="s">
        <v>4</v>
      </c>
      <c r="ART92" s="1261" t="s">
        <v>4</v>
      </c>
      <c r="ARU92" s="1261" t="s">
        <v>4</v>
      </c>
      <c r="ARV92" s="1261" t="s">
        <v>4</v>
      </c>
      <c r="ARW92" s="1261" t="s">
        <v>4</v>
      </c>
      <c r="ARX92" s="1261" t="s">
        <v>4</v>
      </c>
      <c r="ARY92" s="1261" t="s">
        <v>4</v>
      </c>
      <c r="ARZ92" s="1261" t="s">
        <v>4</v>
      </c>
      <c r="ASA92" s="1261" t="s">
        <v>4</v>
      </c>
      <c r="ASB92" s="1261" t="s">
        <v>4</v>
      </c>
      <c r="ASC92" s="1261" t="s">
        <v>4</v>
      </c>
      <c r="ASD92" s="1261" t="s">
        <v>4</v>
      </c>
      <c r="ASE92" s="1261" t="s">
        <v>4</v>
      </c>
      <c r="ASF92" s="1261" t="s">
        <v>4</v>
      </c>
      <c r="ASG92" s="1261" t="s">
        <v>4</v>
      </c>
      <c r="ASH92" s="1261" t="s">
        <v>4</v>
      </c>
      <c r="ASI92" s="1261" t="s">
        <v>4</v>
      </c>
      <c r="ASJ92" s="1261" t="s">
        <v>4</v>
      </c>
      <c r="ASK92" s="1261" t="s">
        <v>4</v>
      </c>
      <c r="ASL92" s="1261" t="s">
        <v>4</v>
      </c>
      <c r="ASM92" s="1261" t="s">
        <v>4</v>
      </c>
      <c r="ASN92" s="1261" t="s">
        <v>4</v>
      </c>
      <c r="ASO92" s="1261" t="s">
        <v>4</v>
      </c>
      <c r="ASP92" s="1261" t="s">
        <v>4</v>
      </c>
      <c r="ASQ92" s="1261" t="s">
        <v>4</v>
      </c>
      <c r="ASR92" s="1261" t="s">
        <v>4</v>
      </c>
      <c r="ASS92" s="1261" t="s">
        <v>4</v>
      </c>
      <c r="AST92" s="1261" t="s">
        <v>4</v>
      </c>
      <c r="ASU92" s="1261" t="s">
        <v>4</v>
      </c>
      <c r="ASV92" s="1261" t="s">
        <v>4</v>
      </c>
      <c r="ASW92" s="1261" t="s">
        <v>4</v>
      </c>
      <c r="ASX92" s="1261" t="s">
        <v>4</v>
      </c>
      <c r="ASY92" s="1261" t="s">
        <v>4</v>
      </c>
      <c r="ASZ92" s="1261" t="s">
        <v>4</v>
      </c>
      <c r="ATA92" s="1261" t="s">
        <v>4</v>
      </c>
      <c r="ATB92" s="1261" t="s">
        <v>4</v>
      </c>
      <c r="ATC92" s="1261" t="s">
        <v>4</v>
      </c>
      <c r="ATD92" s="1261" t="s">
        <v>4</v>
      </c>
      <c r="ATE92" s="1261" t="s">
        <v>4</v>
      </c>
      <c r="ATF92" s="1261" t="s">
        <v>4</v>
      </c>
      <c r="ATG92" s="1261" t="s">
        <v>4</v>
      </c>
      <c r="ATH92" s="1261" t="s">
        <v>4</v>
      </c>
      <c r="ATI92" s="1261" t="s">
        <v>4</v>
      </c>
      <c r="ATJ92" s="1261" t="s">
        <v>4</v>
      </c>
      <c r="ATK92" s="1261" t="s">
        <v>4</v>
      </c>
      <c r="ATL92" s="1261" t="s">
        <v>4</v>
      </c>
      <c r="ATM92" s="1261" t="s">
        <v>4</v>
      </c>
      <c r="ATN92" s="1261" t="s">
        <v>4</v>
      </c>
      <c r="ATO92" s="1261" t="s">
        <v>4</v>
      </c>
      <c r="ATP92" s="1261" t="s">
        <v>4</v>
      </c>
      <c r="ATQ92" s="1261" t="s">
        <v>4</v>
      </c>
      <c r="ATR92" s="1261" t="s">
        <v>4</v>
      </c>
      <c r="ATS92" s="1261" t="s">
        <v>4</v>
      </c>
      <c r="ATT92" s="1261" t="s">
        <v>4</v>
      </c>
      <c r="ATU92" s="1261" t="s">
        <v>4</v>
      </c>
      <c r="ATV92" s="1261" t="s">
        <v>4</v>
      </c>
      <c r="ATW92" s="1261" t="s">
        <v>4</v>
      </c>
      <c r="ATX92" s="1261" t="s">
        <v>4</v>
      </c>
      <c r="ATY92" s="1261" t="s">
        <v>4</v>
      </c>
      <c r="ATZ92" s="1261" t="s">
        <v>4</v>
      </c>
      <c r="AUA92" s="1261" t="s">
        <v>4</v>
      </c>
      <c r="AUB92" s="1261" t="s">
        <v>4</v>
      </c>
      <c r="AUC92" s="1261" t="s">
        <v>4</v>
      </c>
      <c r="AUD92" s="1261" t="s">
        <v>4</v>
      </c>
      <c r="AUE92" s="1261" t="s">
        <v>4</v>
      </c>
      <c r="AUF92" s="1261" t="s">
        <v>4</v>
      </c>
      <c r="AUG92" s="1261" t="s">
        <v>4</v>
      </c>
      <c r="AUH92" s="1261" t="s">
        <v>4</v>
      </c>
      <c r="AUI92" s="1261" t="s">
        <v>4</v>
      </c>
      <c r="AUJ92" s="1261" t="s">
        <v>4</v>
      </c>
      <c r="AUK92" s="1261" t="s">
        <v>4</v>
      </c>
      <c r="AUL92" s="1261" t="s">
        <v>4</v>
      </c>
      <c r="AUM92" s="1261" t="s">
        <v>4</v>
      </c>
      <c r="AUN92" s="1261" t="s">
        <v>4</v>
      </c>
      <c r="AUO92" s="1261" t="s">
        <v>4</v>
      </c>
      <c r="AUP92" s="1261" t="s">
        <v>4</v>
      </c>
      <c r="AUQ92" s="1261" t="s">
        <v>4</v>
      </c>
      <c r="AUR92" s="1261" t="s">
        <v>4</v>
      </c>
      <c r="AUS92" s="1261" t="s">
        <v>4</v>
      </c>
      <c r="AUT92" s="1261" t="s">
        <v>4</v>
      </c>
      <c r="AUU92" s="1261" t="s">
        <v>4</v>
      </c>
      <c r="AUV92" s="1261" t="s">
        <v>4</v>
      </c>
      <c r="AUW92" s="1261" t="s">
        <v>4</v>
      </c>
      <c r="AUX92" s="1261" t="s">
        <v>4</v>
      </c>
      <c r="AUY92" s="1261" t="s">
        <v>4</v>
      </c>
      <c r="AUZ92" s="1261" t="s">
        <v>4</v>
      </c>
      <c r="AVA92" s="1261" t="s">
        <v>4</v>
      </c>
      <c r="AVB92" s="1261" t="s">
        <v>4</v>
      </c>
      <c r="AVC92" s="1261" t="s">
        <v>4</v>
      </c>
      <c r="AVD92" s="1261" t="s">
        <v>4</v>
      </c>
      <c r="AVE92" s="1261" t="s">
        <v>4</v>
      </c>
      <c r="AVF92" s="1261" t="s">
        <v>4</v>
      </c>
      <c r="AVG92" s="1261" t="s">
        <v>4</v>
      </c>
      <c r="AVH92" s="1261" t="s">
        <v>4</v>
      </c>
      <c r="AVI92" s="1261" t="s">
        <v>4</v>
      </c>
      <c r="AVJ92" s="1261" t="s">
        <v>4</v>
      </c>
      <c r="AVK92" s="1261" t="s">
        <v>4</v>
      </c>
      <c r="AVL92" s="1261" t="s">
        <v>4</v>
      </c>
      <c r="AVM92" s="1261" t="s">
        <v>4</v>
      </c>
      <c r="AVN92" s="1261" t="s">
        <v>4</v>
      </c>
      <c r="AVO92" s="1261" t="s">
        <v>4</v>
      </c>
      <c r="AVP92" s="1261" t="s">
        <v>4</v>
      </c>
      <c r="AVQ92" s="1261" t="s">
        <v>4</v>
      </c>
      <c r="AVR92" s="1261" t="s">
        <v>4</v>
      </c>
      <c r="AVS92" s="1261" t="s">
        <v>4</v>
      </c>
      <c r="AVT92" s="1261" t="s">
        <v>4</v>
      </c>
      <c r="AVU92" s="1261" t="s">
        <v>4</v>
      </c>
      <c r="AVV92" s="1261" t="s">
        <v>4</v>
      </c>
      <c r="AVW92" s="1261" t="s">
        <v>4</v>
      </c>
      <c r="AVX92" s="1261" t="s">
        <v>4</v>
      </c>
      <c r="AVY92" s="1261" t="s">
        <v>4</v>
      </c>
      <c r="AVZ92" s="1261" t="s">
        <v>4</v>
      </c>
      <c r="AWA92" s="1261" t="s">
        <v>4</v>
      </c>
      <c r="AWB92" s="1261" t="s">
        <v>4</v>
      </c>
      <c r="AWC92" s="1261" t="s">
        <v>4</v>
      </c>
      <c r="AWD92" s="1261" t="s">
        <v>4</v>
      </c>
      <c r="AWE92" s="1261" t="s">
        <v>4</v>
      </c>
      <c r="AWF92" s="1261" t="s">
        <v>4</v>
      </c>
      <c r="AWG92" s="1261" t="s">
        <v>4</v>
      </c>
      <c r="AWH92" s="1261" t="s">
        <v>4</v>
      </c>
      <c r="AWI92" s="1261" t="s">
        <v>4</v>
      </c>
      <c r="AWJ92" s="1261" t="s">
        <v>4</v>
      </c>
      <c r="AWK92" s="1261" t="s">
        <v>4</v>
      </c>
      <c r="AWL92" s="1261" t="s">
        <v>4</v>
      </c>
      <c r="AWM92" s="1261" t="s">
        <v>4</v>
      </c>
      <c r="AWN92" s="1261" t="s">
        <v>4</v>
      </c>
      <c r="AWO92" s="1261" t="s">
        <v>4</v>
      </c>
      <c r="AWP92" s="1261" t="s">
        <v>4</v>
      </c>
      <c r="AWQ92" s="1261" t="s">
        <v>4</v>
      </c>
      <c r="AWR92" s="1261" t="s">
        <v>4</v>
      </c>
      <c r="AWS92" s="1261" t="s">
        <v>4</v>
      </c>
      <c r="AWT92" s="1261" t="s">
        <v>4</v>
      </c>
      <c r="AWU92" s="1261" t="s">
        <v>4</v>
      </c>
      <c r="AWV92" s="1261" t="s">
        <v>4</v>
      </c>
      <c r="AWW92" s="1261" t="s">
        <v>4</v>
      </c>
      <c r="AWX92" s="1261" t="s">
        <v>4</v>
      </c>
      <c r="AWY92" s="1261" t="s">
        <v>4</v>
      </c>
      <c r="AWZ92" s="1261" t="s">
        <v>4</v>
      </c>
      <c r="AXA92" s="1261" t="s">
        <v>4</v>
      </c>
      <c r="AXB92" s="1261" t="s">
        <v>4</v>
      </c>
      <c r="AXC92" s="1261" t="s">
        <v>4</v>
      </c>
      <c r="AXD92" s="1261" t="s">
        <v>4</v>
      </c>
      <c r="AXE92" s="1261" t="s">
        <v>4</v>
      </c>
      <c r="AXF92" s="1261" t="s">
        <v>4</v>
      </c>
      <c r="AXG92" s="1261" t="s">
        <v>4</v>
      </c>
      <c r="AXH92" s="1261" t="s">
        <v>4</v>
      </c>
      <c r="AXI92" s="1261" t="s">
        <v>4</v>
      </c>
      <c r="AXJ92" s="1261" t="s">
        <v>4</v>
      </c>
      <c r="AXK92" s="1261" t="s">
        <v>4</v>
      </c>
      <c r="AXL92" s="1261" t="s">
        <v>4</v>
      </c>
      <c r="AXM92" s="1261" t="s">
        <v>4</v>
      </c>
      <c r="AXN92" s="1261" t="s">
        <v>4</v>
      </c>
      <c r="AXO92" s="1261" t="s">
        <v>4</v>
      </c>
      <c r="AXP92" s="1261" t="s">
        <v>4</v>
      </c>
      <c r="AXQ92" s="1261" t="s">
        <v>4</v>
      </c>
      <c r="AXR92" s="1261" t="s">
        <v>4</v>
      </c>
      <c r="AXS92" s="1261" t="s">
        <v>4</v>
      </c>
      <c r="AXT92" s="1261" t="s">
        <v>4</v>
      </c>
      <c r="AXU92" s="1261" t="s">
        <v>4</v>
      </c>
      <c r="AXV92" s="1261" t="s">
        <v>4</v>
      </c>
      <c r="AXW92" s="1261" t="s">
        <v>4</v>
      </c>
      <c r="AXX92" s="1261" t="s">
        <v>4</v>
      </c>
      <c r="AXY92" s="1261" t="s">
        <v>4</v>
      </c>
      <c r="AXZ92" s="1261" t="s">
        <v>4</v>
      </c>
      <c r="AYA92" s="1261" t="s">
        <v>4</v>
      </c>
      <c r="AYB92" s="1261" t="s">
        <v>4</v>
      </c>
      <c r="AYC92" s="1261" t="s">
        <v>4</v>
      </c>
      <c r="AYD92" s="1261" t="s">
        <v>4</v>
      </c>
      <c r="AYE92" s="1261" t="s">
        <v>4</v>
      </c>
      <c r="AYF92" s="1261" t="s">
        <v>4</v>
      </c>
      <c r="AYG92" s="1261" t="s">
        <v>4</v>
      </c>
      <c r="AYH92" s="1261" t="s">
        <v>4</v>
      </c>
      <c r="AYI92" s="1261" t="s">
        <v>4</v>
      </c>
      <c r="AYJ92" s="1261" t="s">
        <v>4</v>
      </c>
      <c r="AYK92" s="1261" t="s">
        <v>4</v>
      </c>
      <c r="AYL92" s="1261" t="s">
        <v>4</v>
      </c>
      <c r="AYM92" s="1261" t="s">
        <v>4</v>
      </c>
      <c r="AYN92" s="1261" t="s">
        <v>4</v>
      </c>
      <c r="AYO92" s="1261" t="s">
        <v>4</v>
      </c>
      <c r="AYP92" s="1261" t="s">
        <v>4</v>
      </c>
      <c r="AYQ92" s="1261" t="s">
        <v>4</v>
      </c>
      <c r="AYR92" s="1261" t="s">
        <v>4</v>
      </c>
      <c r="AYS92" s="1261" t="s">
        <v>4</v>
      </c>
      <c r="AYT92" s="1261" t="s">
        <v>4</v>
      </c>
      <c r="AYU92" s="1261" t="s">
        <v>4</v>
      </c>
      <c r="AYV92" s="1261" t="s">
        <v>4</v>
      </c>
      <c r="AYW92" s="1261" t="s">
        <v>4</v>
      </c>
      <c r="AYX92" s="1261" t="s">
        <v>4</v>
      </c>
      <c r="AYY92" s="1261" t="s">
        <v>4</v>
      </c>
      <c r="AYZ92" s="1261" t="s">
        <v>4</v>
      </c>
      <c r="AZA92" s="1261" t="s">
        <v>4</v>
      </c>
      <c r="AZB92" s="1261" t="s">
        <v>4</v>
      </c>
      <c r="AZC92" s="1261" t="s">
        <v>4</v>
      </c>
      <c r="AZD92" s="1261" t="s">
        <v>4</v>
      </c>
      <c r="AZE92" s="1261" t="s">
        <v>4</v>
      </c>
      <c r="AZF92" s="1261" t="s">
        <v>4</v>
      </c>
      <c r="AZG92" s="1261" t="s">
        <v>4</v>
      </c>
      <c r="AZH92" s="1261" t="s">
        <v>4</v>
      </c>
      <c r="AZI92" s="1261" t="s">
        <v>4</v>
      </c>
      <c r="AZJ92" s="1261" t="s">
        <v>4</v>
      </c>
      <c r="AZK92" s="1261" t="s">
        <v>4</v>
      </c>
      <c r="AZL92" s="1261" t="s">
        <v>4</v>
      </c>
      <c r="AZM92" s="1261" t="s">
        <v>4</v>
      </c>
      <c r="AZN92" s="1261" t="s">
        <v>4</v>
      </c>
      <c r="AZO92" s="1261" t="s">
        <v>4</v>
      </c>
      <c r="AZP92" s="1261" t="s">
        <v>4</v>
      </c>
      <c r="AZQ92" s="1261" t="s">
        <v>4</v>
      </c>
      <c r="AZR92" s="1261" t="s">
        <v>4</v>
      </c>
      <c r="AZS92" s="1261" t="s">
        <v>4</v>
      </c>
      <c r="AZT92" s="1261" t="s">
        <v>4</v>
      </c>
      <c r="AZU92" s="1261" t="s">
        <v>4</v>
      </c>
      <c r="AZV92" s="1261" t="s">
        <v>4</v>
      </c>
      <c r="AZW92" s="1261" t="s">
        <v>4</v>
      </c>
      <c r="AZX92" s="1261" t="s">
        <v>4</v>
      </c>
      <c r="AZY92" s="1261" t="s">
        <v>4</v>
      </c>
      <c r="AZZ92" s="1261" t="s">
        <v>4</v>
      </c>
      <c r="BAA92" s="1261" t="s">
        <v>4</v>
      </c>
      <c r="BAB92" s="1261" t="s">
        <v>4</v>
      </c>
      <c r="BAC92" s="1261" t="s">
        <v>4</v>
      </c>
      <c r="BAD92" s="1261" t="s">
        <v>4</v>
      </c>
      <c r="BAE92" s="1261" t="s">
        <v>4</v>
      </c>
      <c r="BAF92" s="1261" t="s">
        <v>4</v>
      </c>
      <c r="BAG92" s="1261" t="s">
        <v>4</v>
      </c>
      <c r="BAH92" s="1261" t="s">
        <v>4</v>
      </c>
      <c r="BAI92" s="1261" t="s">
        <v>4</v>
      </c>
      <c r="BAJ92" s="1261" t="s">
        <v>4</v>
      </c>
      <c r="BAK92" s="1261" t="s">
        <v>4</v>
      </c>
      <c r="BAL92" s="1261" t="s">
        <v>4</v>
      </c>
      <c r="BAM92" s="1261" t="s">
        <v>4</v>
      </c>
      <c r="BAN92" s="1261" t="s">
        <v>4</v>
      </c>
      <c r="BAO92" s="1261" t="s">
        <v>4</v>
      </c>
      <c r="BAP92" s="1261" t="s">
        <v>4</v>
      </c>
      <c r="BAQ92" s="1261" t="s">
        <v>4</v>
      </c>
      <c r="BAR92" s="1261" t="s">
        <v>4</v>
      </c>
      <c r="BAS92" s="1261" t="s">
        <v>4</v>
      </c>
      <c r="BAT92" s="1261" t="s">
        <v>4</v>
      </c>
      <c r="BAU92" s="1261" t="s">
        <v>4</v>
      </c>
      <c r="BAV92" s="1261" t="s">
        <v>4</v>
      </c>
      <c r="BAW92" s="1261" t="s">
        <v>4</v>
      </c>
      <c r="BAX92" s="1261" t="s">
        <v>4</v>
      </c>
      <c r="BAY92" s="1261" t="s">
        <v>4</v>
      </c>
      <c r="BAZ92" s="1261" t="s">
        <v>4</v>
      </c>
      <c r="BBA92" s="1261" t="s">
        <v>4</v>
      </c>
      <c r="BBB92" s="1261" t="s">
        <v>4</v>
      </c>
      <c r="BBC92" s="1261" t="s">
        <v>4</v>
      </c>
      <c r="BBD92" s="1261" t="s">
        <v>4</v>
      </c>
      <c r="BBE92" s="1261" t="s">
        <v>4</v>
      </c>
      <c r="BBF92" s="1261" t="s">
        <v>4</v>
      </c>
      <c r="BBG92" s="1261" t="s">
        <v>4</v>
      </c>
      <c r="BBH92" s="1261" t="s">
        <v>4</v>
      </c>
      <c r="BBI92" s="1261" t="s">
        <v>4</v>
      </c>
      <c r="BBJ92" s="1261" t="s">
        <v>4</v>
      </c>
      <c r="BBK92" s="1261" t="s">
        <v>4</v>
      </c>
      <c r="BBL92" s="1261" t="s">
        <v>4</v>
      </c>
      <c r="BBM92" s="1261" t="s">
        <v>4</v>
      </c>
      <c r="BBN92" s="1261" t="s">
        <v>4</v>
      </c>
      <c r="BBO92" s="1261" t="s">
        <v>4</v>
      </c>
      <c r="BBP92" s="1261" t="s">
        <v>4</v>
      </c>
      <c r="BBQ92" s="1261" t="s">
        <v>4</v>
      </c>
      <c r="BBR92" s="1261" t="s">
        <v>4</v>
      </c>
      <c r="BBS92" s="1261" t="s">
        <v>4</v>
      </c>
      <c r="BBT92" s="1261" t="s">
        <v>4</v>
      </c>
      <c r="BBU92" s="1261" t="s">
        <v>4</v>
      </c>
      <c r="BBV92" s="1261" t="s">
        <v>4</v>
      </c>
      <c r="BBW92" s="1261" t="s">
        <v>4</v>
      </c>
      <c r="BBX92" s="1261" t="s">
        <v>4</v>
      </c>
      <c r="BBY92" s="1261" t="s">
        <v>4</v>
      </c>
      <c r="BBZ92" s="1261" t="s">
        <v>4</v>
      </c>
      <c r="BCA92" s="1261" t="s">
        <v>4</v>
      </c>
      <c r="BCB92" s="1261" t="s">
        <v>4</v>
      </c>
      <c r="BCC92" s="1261" t="s">
        <v>4</v>
      </c>
      <c r="BCD92" s="1261" t="s">
        <v>4</v>
      </c>
      <c r="BCE92" s="1261" t="s">
        <v>4</v>
      </c>
      <c r="BCF92" s="1261" t="s">
        <v>4</v>
      </c>
      <c r="BCG92" s="1261" t="s">
        <v>4</v>
      </c>
      <c r="BCH92" s="1261" t="s">
        <v>4</v>
      </c>
      <c r="BCI92" s="1261" t="s">
        <v>4</v>
      </c>
      <c r="BCJ92" s="1261" t="s">
        <v>4</v>
      </c>
      <c r="BCK92" s="1261" t="s">
        <v>4</v>
      </c>
      <c r="BCL92" s="1261" t="s">
        <v>4</v>
      </c>
      <c r="BCM92" s="1261" t="s">
        <v>4</v>
      </c>
      <c r="BCN92" s="1261" t="s">
        <v>4</v>
      </c>
      <c r="BCO92" s="1261" t="s">
        <v>4</v>
      </c>
      <c r="BCP92" s="1261" t="s">
        <v>4</v>
      </c>
      <c r="BCQ92" s="1261" t="s">
        <v>4</v>
      </c>
      <c r="BCR92" s="1261" t="s">
        <v>4</v>
      </c>
      <c r="BCS92" s="1261" t="s">
        <v>4</v>
      </c>
      <c r="BCT92" s="1261" t="s">
        <v>4</v>
      </c>
      <c r="BCU92" s="1261" t="s">
        <v>4</v>
      </c>
      <c r="BCV92" s="1261" t="s">
        <v>4</v>
      </c>
      <c r="BCW92" s="1261" t="s">
        <v>4</v>
      </c>
      <c r="BCX92" s="1261" t="s">
        <v>4</v>
      </c>
      <c r="BCY92" s="1261" t="s">
        <v>4</v>
      </c>
      <c r="BCZ92" s="1261" t="s">
        <v>4</v>
      </c>
      <c r="BDA92" s="1261" t="s">
        <v>4</v>
      </c>
      <c r="BDB92" s="1261" t="s">
        <v>4</v>
      </c>
      <c r="BDC92" s="1261" t="s">
        <v>4</v>
      </c>
      <c r="BDD92" s="1261" t="s">
        <v>4</v>
      </c>
      <c r="BDE92" s="1261" t="s">
        <v>4</v>
      </c>
      <c r="BDF92" s="1261" t="s">
        <v>4</v>
      </c>
      <c r="BDG92" s="1261" t="s">
        <v>4</v>
      </c>
      <c r="BDH92" s="1261" t="s">
        <v>4</v>
      </c>
      <c r="BDI92" s="1261" t="s">
        <v>4</v>
      </c>
      <c r="BDJ92" s="1261" t="s">
        <v>4</v>
      </c>
      <c r="BDK92" s="1261" t="s">
        <v>4</v>
      </c>
      <c r="BDL92" s="1261" t="s">
        <v>4</v>
      </c>
      <c r="BDM92" s="1261" t="s">
        <v>4</v>
      </c>
      <c r="BDN92" s="1261" t="s">
        <v>4</v>
      </c>
      <c r="BDO92" s="1261" t="s">
        <v>4</v>
      </c>
      <c r="BDP92" s="1261" t="s">
        <v>4</v>
      </c>
      <c r="BDQ92" s="1261" t="s">
        <v>4</v>
      </c>
      <c r="BDR92" s="1261" t="s">
        <v>4</v>
      </c>
      <c r="BDS92" s="1261" t="s">
        <v>4</v>
      </c>
      <c r="BDT92" s="1261" t="s">
        <v>4</v>
      </c>
      <c r="BDU92" s="1261" t="s">
        <v>4</v>
      </c>
      <c r="BDV92" s="1261" t="s">
        <v>4</v>
      </c>
      <c r="BDW92" s="1261" t="s">
        <v>4</v>
      </c>
      <c r="BDX92" s="1261" t="s">
        <v>4</v>
      </c>
      <c r="BDY92" s="1261" t="s">
        <v>4</v>
      </c>
      <c r="BDZ92" s="1261" t="s">
        <v>4</v>
      </c>
      <c r="BEA92" s="1261" t="s">
        <v>4</v>
      </c>
      <c r="BEB92" s="1261" t="s">
        <v>4</v>
      </c>
      <c r="BEC92" s="1261" t="s">
        <v>4</v>
      </c>
      <c r="BED92" s="1261" t="s">
        <v>4</v>
      </c>
      <c r="BEE92" s="1261" t="s">
        <v>4</v>
      </c>
      <c r="BEF92" s="1261" t="s">
        <v>4</v>
      </c>
      <c r="BEG92" s="1261" t="s">
        <v>4</v>
      </c>
      <c r="BEH92" s="1261" t="s">
        <v>4</v>
      </c>
      <c r="BEI92" s="1261" t="s">
        <v>4</v>
      </c>
      <c r="BEJ92" s="1261" t="s">
        <v>4</v>
      </c>
      <c r="BEK92" s="1261" t="s">
        <v>4</v>
      </c>
      <c r="BEL92" s="1261" t="s">
        <v>4</v>
      </c>
      <c r="BEM92" s="1261" t="s">
        <v>4</v>
      </c>
      <c r="BEN92" s="1261" t="s">
        <v>4</v>
      </c>
      <c r="BEO92" s="1261" t="s">
        <v>4</v>
      </c>
      <c r="BEP92" s="1261" t="s">
        <v>4</v>
      </c>
      <c r="BEQ92" s="1261" t="s">
        <v>4</v>
      </c>
      <c r="BER92" s="1261" t="s">
        <v>4</v>
      </c>
      <c r="BES92" s="1261" t="s">
        <v>4</v>
      </c>
      <c r="BET92" s="1261" t="s">
        <v>4</v>
      </c>
      <c r="BEU92" s="1261" t="s">
        <v>4</v>
      </c>
      <c r="BEV92" s="1261" t="s">
        <v>4</v>
      </c>
      <c r="BEW92" s="1261" t="s">
        <v>4</v>
      </c>
      <c r="BEX92" s="1261" t="s">
        <v>4</v>
      </c>
      <c r="BEY92" s="1261" t="s">
        <v>4</v>
      </c>
      <c r="BEZ92" s="1261" t="s">
        <v>4</v>
      </c>
      <c r="BFA92" s="1261" t="s">
        <v>4</v>
      </c>
      <c r="BFB92" s="1261" t="s">
        <v>4</v>
      </c>
      <c r="BFC92" s="1261" t="s">
        <v>4</v>
      </c>
      <c r="BFD92" s="1261" t="s">
        <v>4</v>
      </c>
      <c r="BFE92" s="1261" t="s">
        <v>4</v>
      </c>
      <c r="BFF92" s="1261" t="s">
        <v>4</v>
      </c>
      <c r="BFG92" s="1261" t="s">
        <v>4</v>
      </c>
      <c r="BFH92" s="1261" t="s">
        <v>4</v>
      </c>
      <c r="BFI92" s="1261" t="s">
        <v>4</v>
      </c>
      <c r="BFJ92" s="1261" t="s">
        <v>4</v>
      </c>
      <c r="BFK92" s="1261" t="s">
        <v>4</v>
      </c>
      <c r="BFL92" s="1261" t="s">
        <v>4</v>
      </c>
      <c r="BFM92" s="1261" t="s">
        <v>4</v>
      </c>
      <c r="BFN92" s="1261" t="s">
        <v>4</v>
      </c>
      <c r="BFO92" s="1261" t="s">
        <v>4</v>
      </c>
      <c r="BFP92" s="1261" t="s">
        <v>4</v>
      </c>
      <c r="BFQ92" s="1261" t="s">
        <v>4</v>
      </c>
      <c r="BFR92" s="1261" t="s">
        <v>4</v>
      </c>
      <c r="BFS92" s="1261" t="s">
        <v>4</v>
      </c>
      <c r="BFT92" s="1261" t="s">
        <v>4</v>
      </c>
      <c r="BFU92" s="1261" t="s">
        <v>4</v>
      </c>
      <c r="BFV92" s="1261" t="s">
        <v>4</v>
      </c>
      <c r="BFW92" s="1261" t="s">
        <v>4</v>
      </c>
      <c r="BFX92" s="1261" t="s">
        <v>4</v>
      </c>
      <c r="BFY92" s="1261" t="s">
        <v>4</v>
      </c>
      <c r="BFZ92" s="1261" t="s">
        <v>4</v>
      </c>
      <c r="BGA92" s="1261" t="s">
        <v>4</v>
      </c>
      <c r="BGB92" s="1261" t="s">
        <v>4</v>
      </c>
      <c r="BGC92" s="1261" t="s">
        <v>4</v>
      </c>
      <c r="BGD92" s="1261" t="s">
        <v>4</v>
      </c>
      <c r="BGE92" s="1261" t="s">
        <v>4</v>
      </c>
      <c r="BGF92" s="1261" t="s">
        <v>4</v>
      </c>
      <c r="BGG92" s="1261" t="s">
        <v>4</v>
      </c>
      <c r="BGH92" s="1261" t="s">
        <v>4</v>
      </c>
      <c r="BGI92" s="1261" t="s">
        <v>4</v>
      </c>
      <c r="BGJ92" s="1261" t="s">
        <v>4</v>
      </c>
      <c r="BGK92" s="1261" t="s">
        <v>4</v>
      </c>
      <c r="BGL92" s="1261" t="s">
        <v>4</v>
      </c>
      <c r="BGM92" s="1261" t="s">
        <v>4</v>
      </c>
      <c r="BGN92" s="1261" t="s">
        <v>4</v>
      </c>
      <c r="BGO92" s="1261" t="s">
        <v>4</v>
      </c>
      <c r="BGP92" s="1261" t="s">
        <v>4</v>
      </c>
      <c r="BGQ92" s="1261" t="s">
        <v>4</v>
      </c>
      <c r="BGR92" s="1261" t="s">
        <v>4</v>
      </c>
      <c r="BGS92" s="1261" t="s">
        <v>4</v>
      </c>
      <c r="BGT92" s="1261" t="s">
        <v>4</v>
      </c>
      <c r="BGU92" s="1261" t="s">
        <v>4</v>
      </c>
      <c r="BGV92" s="1261" t="s">
        <v>4</v>
      </c>
      <c r="BGW92" s="1261" t="s">
        <v>4</v>
      </c>
      <c r="BGX92" s="1261" t="s">
        <v>4</v>
      </c>
      <c r="BGY92" s="1261" t="s">
        <v>4</v>
      </c>
      <c r="BGZ92" s="1261" t="s">
        <v>4</v>
      </c>
      <c r="BHA92" s="1261" t="s">
        <v>4</v>
      </c>
      <c r="BHB92" s="1261" t="s">
        <v>4</v>
      </c>
      <c r="BHC92" s="1261" t="s">
        <v>4</v>
      </c>
      <c r="BHD92" s="1261" t="s">
        <v>4</v>
      </c>
      <c r="BHE92" s="1261" t="s">
        <v>4</v>
      </c>
      <c r="BHF92" s="1261" t="s">
        <v>4</v>
      </c>
      <c r="BHG92" s="1261" t="s">
        <v>4</v>
      </c>
      <c r="BHH92" s="1261" t="s">
        <v>4</v>
      </c>
      <c r="BHI92" s="1261" t="s">
        <v>4</v>
      </c>
      <c r="BHJ92" s="1261" t="s">
        <v>4</v>
      </c>
      <c r="BHK92" s="1261" t="s">
        <v>4</v>
      </c>
      <c r="BHL92" s="1261" t="s">
        <v>4</v>
      </c>
      <c r="BHM92" s="1261" t="s">
        <v>4</v>
      </c>
      <c r="BHN92" s="1261" t="s">
        <v>4</v>
      </c>
      <c r="BHO92" s="1261" t="s">
        <v>4</v>
      </c>
      <c r="BHP92" s="1261" t="s">
        <v>4</v>
      </c>
      <c r="BHQ92" s="1261" t="s">
        <v>4</v>
      </c>
      <c r="BHR92" s="1261" t="s">
        <v>4</v>
      </c>
      <c r="BHS92" s="1261" t="s">
        <v>4</v>
      </c>
      <c r="BHT92" s="1261" t="s">
        <v>4</v>
      </c>
      <c r="BHU92" s="1261" t="s">
        <v>4</v>
      </c>
      <c r="BHV92" s="1261" t="s">
        <v>4</v>
      </c>
      <c r="BHW92" s="1261" t="s">
        <v>4</v>
      </c>
      <c r="BHX92" s="1261" t="s">
        <v>4</v>
      </c>
      <c r="BHY92" s="1261" t="s">
        <v>4</v>
      </c>
      <c r="BHZ92" s="1261" t="s">
        <v>4</v>
      </c>
      <c r="BIA92" s="1261" t="s">
        <v>4</v>
      </c>
      <c r="BIB92" s="1261" t="s">
        <v>4</v>
      </c>
      <c r="BIC92" s="1261" t="s">
        <v>4</v>
      </c>
      <c r="BID92" s="1261" t="s">
        <v>4</v>
      </c>
      <c r="BIE92" s="1261" t="s">
        <v>4</v>
      </c>
      <c r="BIF92" s="1261" t="s">
        <v>4</v>
      </c>
      <c r="BIG92" s="1261" t="s">
        <v>4</v>
      </c>
      <c r="BIH92" s="1261" t="s">
        <v>4</v>
      </c>
      <c r="BII92" s="1261" t="s">
        <v>4</v>
      </c>
      <c r="BIJ92" s="1261" t="s">
        <v>4</v>
      </c>
      <c r="BIK92" s="1261" t="s">
        <v>4</v>
      </c>
      <c r="BIL92" s="1261" t="s">
        <v>4</v>
      </c>
      <c r="BIM92" s="1261" t="s">
        <v>4</v>
      </c>
      <c r="BIN92" s="1261" t="s">
        <v>4</v>
      </c>
      <c r="BIO92" s="1261" t="s">
        <v>4</v>
      </c>
      <c r="BIP92" s="1261" t="s">
        <v>4</v>
      </c>
      <c r="BIQ92" s="1261" t="s">
        <v>4</v>
      </c>
      <c r="BIR92" s="1261" t="s">
        <v>4</v>
      </c>
      <c r="BIS92" s="1261" t="s">
        <v>4</v>
      </c>
      <c r="BIT92" s="1261" t="s">
        <v>4</v>
      </c>
      <c r="BIU92" s="1261" t="s">
        <v>4</v>
      </c>
      <c r="BIV92" s="1261" t="s">
        <v>4</v>
      </c>
      <c r="BIW92" s="1261" t="s">
        <v>4</v>
      </c>
      <c r="BIX92" s="1261" t="s">
        <v>4</v>
      </c>
      <c r="BIY92" s="1261" t="s">
        <v>4</v>
      </c>
      <c r="BIZ92" s="1261" t="s">
        <v>4</v>
      </c>
      <c r="BJA92" s="1261" t="s">
        <v>4</v>
      </c>
      <c r="BJB92" s="1261" t="s">
        <v>4</v>
      </c>
      <c r="BJC92" s="1261" t="s">
        <v>4</v>
      </c>
      <c r="BJD92" s="1261" t="s">
        <v>4</v>
      </c>
      <c r="BJE92" s="1261" t="s">
        <v>4</v>
      </c>
      <c r="BJF92" s="1261" t="s">
        <v>4</v>
      </c>
      <c r="BJG92" s="1261" t="s">
        <v>4</v>
      </c>
      <c r="BJH92" s="1261" t="s">
        <v>4</v>
      </c>
      <c r="BJI92" s="1261" t="s">
        <v>4</v>
      </c>
      <c r="BJJ92" s="1261" t="s">
        <v>4</v>
      </c>
      <c r="BJK92" s="1261" t="s">
        <v>4</v>
      </c>
      <c r="BJL92" s="1261" t="s">
        <v>4</v>
      </c>
      <c r="BJM92" s="1261" t="s">
        <v>4</v>
      </c>
      <c r="BJN92" s="1261" t="s">
        <v>4</v>
      </c>
      <c r="BJO92" s="1261" t="s">
        <v>4</v>
      </c>
      <c r="BJP92" s="1261" t="s">
        <v>4</v>
      </c>
      <c r="BJQ92" s="1261" t="s">
        <v>4</v>
      </c>
      <c r="BJR92" s="1261" t="s">
        <v>4</v>
      </c>
      <c r="BJS92" s="1261" t="s">
        <v>4</v>
      </c>
      <c r="BJT92" s="1261" t="s">
        <v>4</v>
      </c>
      <c r="BJU92" s="1261" t="s">
        <v>4</v>
      </c>
      <c r="BJV92" s="1261" t="s">
        <v>4</v>
      </c>
      <c r="BJW92" s="1261" t="s">
        <v>4</v>
      </c>
      <c r="BJX92" s="1261" t="s">
        <v>4</v>
      </c>
      <c r="BJY92" s="1261" t="s">
        <v>4</v>
      </c>
      <c r="BJZ92" s="1261" t="s">
        <v>4</v>
      </c>
      <c r="BKA92" s="1261" t="s">
        <v>4</v>
      </c>
      <c r="BKB92" s="1261" t="s">
        <v>4</v>
      </c>
      <c r="BKC92" s="1261" t="s">
        <v>4</v>
      </c>
      <c r="BKD92" s="1261" t="s">
        <v>4</v>
      </c>
      <c r="BKE92" s="1261" t="s">
        <v>4</v>
      </c>
      <c r="BKF92" s="1261" t="s">
        <v>4</v>
      </c>
      <c r="BKG92" s="1261" t="s">
        <v>4</v>
      </c>
      <c r="BKH92" s="1261" t="s">
        <v>4</v>
      </c>
      <c r="BKI92" s="1261" t="s">
        <v>4</v>
      </c>
      <c r="BKJ92" s="1261" t="s">
        <v>4</v>
      </c>
      <c r="BKK92" s="1261" t="s">
        <v>4</v>
      </c>
      <c r="BKL92" s="1261" t="s">
        <v>4</v>
      </c>
      <c r="BKM92" s="1261" t="s">
        <v>4</v>
      </c>
      <c r="BKN92" s="1261" t="s">
        <v>4</v>
      </c>
      <c r="BKO92" s="1261" t="s">
        <v>4</v>
      </c>
      <c r="BKP92" s="1261" t="s">
        <v>4</v>
      </c>
      <c r="BKQ92" s="1261" t="s">
        <v>4</v>
      </c>
      <c r="BKR92" s="1261" t="s">
        <v>4</v>
      </c>
      <c r="BKS92" s="1261" t="s">
        <v>4</v>
      </c>
      <c r="BKT92" s="1261" t="s">
        <v>4</v>
      </c>
      <c r="BKU92" s="1261" t="s">
        <v>4</v>
      </c>
      <c r="BKV92" s="1261" t="s">
        <v>4</v>
      </c>
      <c r="BKW92" s="1261" t="s">
        <v>4</v>
      </c>
      <c r="BKX92" s="1261" t="s">
        <v>4</v>
      </c>
      <c r="BKY92" s="1261" t="s">
        <v>4</v>
      </c>
      <c r="BKZ92" s="1261" t="s">
        <v>4</v>
      </c>
      <c r="BLA92" s="1261" t="s">
        <v>4</v>
      </c>
      <c r="BLB92" s="1261" t="s">
        <v>4</v>
      </c>
      <c r="BLC92" s="1261" t="s">
        <v>4</v>
      </c>
      <c r="BLD92" s="1261" t="s">
        <v>4</v>
      </c>
      <c r="BLE92" s="1261" t="s">
        <v>4</v>
      </c>
      <c r="BLF92" s="1261" t="s">
        <v>4</v>
      </c>
      <c r="BLG92" s="1261" t="s">
        <v>4</v>
      </c>
      <c r="BLH92" s="1261" t="s">
        <v>4</v>
      </c>
      <c r="BLI92" s="1261" t="s">
        <v>4</v>
      </c>
      <c r="BLJ92" s="1261" t="s">
        <v>4</v>
      </c>
      <c r="BLK92" s="1261" t="s">
        <v>4</v>
      </c>
      <c r="BLL92" s="1261" t="s">
        <v>4</v>
      </c>
      <c r="BLM92" s="1261" t="s">
        <v>4</v>
      </c>
      <c r="BLN92" s="1261" t="s">
        <v>4</v>
      </c>
      <c r="BLO92" s="1261" t="s">
        <v>4</v>
      </c>
      <c r="BLP92" s="1261" t="s">
        <v>4</v>
      </c>
      <c r="BLQ92" s="1261" t="s">
        <v>4</v>
      </c>
      <c r="BLR92" s="1261" t="s">
        <v>4</v>
      </c>
      <c r="BLS92" s="1261" t="s">
        <v>4</v>
      </c>
      <c r="BLT92" s="1261" t="s">
        <v>4</v>
      </c>
      <c r="BLU92" s="1261" t="s">
        <v>4</v>
      </c>
      <c r="BLV92" s="1261" t="s">
        <v>4</v>
      </c>
      <c r="BLW92" s="1261" t="s">
        <v>4</v>
      </c>
      <c r="BLX92" s="1261" t="s">
        <v>4</v>
      </c>
      <c r="BLY92" s="1261" t="s">
        <v>4</v>
      </c>
      <c r="BLZ92" s="1261" t="s">
        <v>4</v>
      </c>
      <c r="BMA92" s="1261" t="s">
        <v>4</v>
      </c>
      <c r="BMB92" s="1261" t="s">
        <v>4</v>
      </c>
      <c r="BMC92" s="1261" t="s">
        <v>4</v>
      </c>
      <c r="BMD92" s="1261" t="s">
        <v>4</v>
      </c>
      <c r="BME92" s="1261" t="s">
        <v>4</v>
      </c>
      <c r="BMF92" s="1261" t="s">
        <v>4</v>
      </c>
      <c r="BMG92" s="1261" t="s">
        <v>4</v>
      </c>
      <c r="BMH92" s="1261" t="s">
        <v>4</v>
      </c>
      <c r="BMI92" s="1261" t="s">
        <v>4</v>
      </c>
      <c r="BMJ92" s="1261" t="s">
        <v>4</v>
      </c>
      <c r="BMK92" s="1261" t="s">
        <v>4</v>
      </c>
      <c r="BML92" s="1261" t="s">
        <v>4</v>
      </c>
      <c r="BMM92" s="1261" t="s">
        <v>4</v>
      </c>
      <c r="BMN92" s="1261" t="s">
        <v>4</v>
      </c>
      <c r="BMO92" s="1261" t="s">
        <v>4</v>
      </c>
      <c r="BMP92" s="1261" t="s">
        <v>4</v>
      </c>
      <c r="BMQ92" s="1261" t="s">
        <v>4</v>
      </c>
      <c r="BMR92" s="1261" t="s">
        <v>4</v>
      </c>
      <c r="BMS92" s="1261" t="s">
        <v>4</v>
      </c>
      <c r="BMT92" s="1261" t="s">
        <v>4</v>
      </c>
      <c r="BMU92" s="1261" t="s">
        <v>4</v>
      </c>
      <c r="BMV92" s="1261" t="s">
        <v>4</v>
      </c>
      <c r="BMW92" s="1261" t="s">
        <v>4</v>
      </c>
      <c r="BMX92" s="1261" t="s">
        <v>4</v>
      </c>
      <c r="BMY92" s="1261" t="s">
        <v>4</v>
      </c>
      <c r="BMZ92" s="1261" t="s">
        <v>4</v>
      </c>
      <c r="BNA92" s="1261" t="s">
        <v>4</v>
      </c>
      <c r="BNB92" s="1261" t="s">
        <v>4</v>
      </c>
      <c r="BNC92" s="1261" t="s">
        <v>4</v>
      </c>
      <c r="BND92" s="1261" t="s">
        <v>4</v>
      </c>
      <c r="BNE92" s="1261" t="s">
        <v>4</v>
      </c>
      <c r="BNF92" s="1261" t="s">
        <v>4</v>
      </c>
      <c r="BNG92" s="1261" t="s">
        <v>4</v>
      </c>
      <c r="BNH92" s="1261" t="s">
        <v>4</v>
      </c>
      <c r="BNI92" s="1261" t="s">
        <v>4</v>
      </c>
      <c r="BNJ92" s="1261" t="s">
        <v>4</v>
      </c>
      <c r="BNK92" s="1261" t="s">
        <v>4</v>
      </c>
      <c r="BNL92" s="1261" t="s">
        <v>4</v>
      </c>
      <c r="BNM92" s="1261" t="s">
        <v>4</v>
      </c>
      <c r="BNN92" s="1261" t="s">
        <v>4</v>
      </c>
      <c r="BNO92" s="1261" t="s">
        <v>4</v>
      </c>
      <c r="BNP92" s="1261" t="s">
        <v>4</v>
      </c>
      <c r="BNQ92" s="1261" t="s">
        <v>4</v>
      </c>
      <c r="BNR92" s="1261" t="s">
        <v>4</v>
      </c>
      <c r="BNS92" s="1261" t="s">
        <v>4</v>
      </c>
      <c r="BNT92" s="1261" t="s">
        <v>4</v>
      </c>
      <c r="BNU92" s="1261" t="s">
        <v>4</v>
      </c>
      <c r="BNV92" s="1261" t="s">
        <v>4</v>
      </c>
      <c r="BNW92" s="1261" t="s">
        <v>4</v>
      </c>
      <c r="BNX92" s="1261" t="s">
        <v>4</v>
      </c>
      <c r="BNY92" s="1261" t="s">
        <v>4</v>
      </c>
      <c r="BNZ92" s="1261" t="s">
        <v>4</v>
      </c>
      <c r="BOA92" s="1261" t="s">
        <v>4</v>
      </c>
      <c r="BOB92" s="1261" t="s">
        <v>4</v>
      </c>
      <c r="BOC92" s="1261" t="s">
        <v>4</v>
      </c>
      <c r="BOD92" s="1261" t="s">
        <v>4</v>
      </c>
      <c r="BOE92" s="1261" t="s">
        <v>4</v>
      </c>
      <c r="BOF92" s="1261" t="s">
        <v>4</v>
      </c>
      <c r="BOG92" s="1261" t="s">
        <v>4</v>
      </c>
      <c r="BOH92" s="1261" t="s">
        <v>4</v>
      </c>
      <c r="BOI92" s="1261" t="s">
        <v>4</v>
      </c>
      <c r="BOJ92" s="1261" t="s">
        <v>4</v>
      </c>
      <c r="BOK92" s="1261" t="s">
        <v>4</v>
      </c>
      <c r="BOL92" s="1261" t="s">
        <v>4</v>
      </c>
      <c r="BOM92" s="1261" t="s">
        <v>4</v>
      </c>
      <c r="BON92" s="1261" t="s">
        <v>4</v>
      </c>
      <c r="BOO92" s="1261" t="s">
        <v>4</v>
      </c>
      <c r="BOP92" s="1261" t="s">
        <v>4</v>
      </c>
      <c r="BOQ92" s="1261" t="s">
        <v>4</v>
      </c>
      <c r="BOR92" s="1261" t="s">
        <v>4</v>
      </c>
      <c r="BOS92" s="1261" t="s">
        <v>4</v>
      </c>
      <c r="BOT92" s="1261" t="s">
        <v>4</v>
      </c>
      <c r="BOU92" s="1261" t="s">
        <v>4</v>
      </c>
      <c r="BOV92" s="1261" t="s">
        <v>4</v>
      </c>
      <c r="BOW92" s="1261" t="s">
        <v>4</v>
      </c>
      <c r="BOX92" s="1261" t="s">
        <v>4</v>
      </c>
      <c r="BOY92" s="1261" t="s">
        <v>4</v>
      </c>
      <c r="BOZ92" s="1261" t="s">
        <v>4</v>
      </c>
      <c r="BPA92" s="1261" t="s">
        <v>4</v>
      </c>
      <c r="BPB92" s="1261" t="s">
        <v>4</v>
      </c>
      <c r="BPC92" s="1261" t="s">
        <v>4</v>
      </c>
      <c r="BPD92" s="1261" t="s">
        <v>4</v>
      </c>
      <c r="BPE92" s="1261" t="s">
        <v>4</v>
      </c>
      <c r="BPF92" s="1261" t="s">
        <v>4</v>
      </c>
      <c r="BPG92" s="1261" t="s">
        <v>4</v>
      </c>
      <c r="BPH92" s="1261" t="s">
        <v>4</v>
      </c>
      <c r="BPI92" s="1261" t="s">
        <v>4</v>
      </c>
      <c r="BPJ92" s="1261" t="s">
        <v>4</v>
      </c>
      <c r="BPK92" s="1261" t="s">
        <v>4</v>
      </c>
      <c r="BPL92" s="1261" t="s">
        <v>4</v>
      </c>
      <c r="BPM92" s="1261" t="s">
        <v>4</v>
      </c>
      <c r="BPN92" s="1261" t="s">
        <v>4</v>
      </c>
      <c r="BPO92" s="1261" t="s">
        <v>4</v>
      </c>
      <c r="BPP92" s="1261" t="s">
        <v>4</v>
      </c>
      <c r="BPQ92" s="1261" t="s">
        <v>4</v>
      </c>
      <c r="BPR92" s="1261" t="s">
        <v>4</v>
      </c>
      <c r="BPS92" s="1261" t="s">
        <v>4</v>
      </c>
      <c r="BPT92" s="1261" t="s">
        <v>4</v>
      </c>
      <c r="BPU92" s="1261" t="s">
        <v>4</v>
      </c>
      <c r="BPV92" s="1261" t="s">
        <v>4</v>
      </c>
      <c r="BPW92" s="1261" t="s">
        <v>4</v>
      </c>
      <c r="BPX92" s="1261" t="s">
        <v>4</v>
      </c>
      <c r="BPY92" s="1261" t="s">
        <v>4</v>
      </c>
      <c r="BPZ92" s="1261" t="s">
        <v>4</v>
      </c>
      <c r="BQA92" s="1261" t="s">
        <v>4</v>
      </c>
      <c r="BQB92" s="1261" t="s">
        <v>4</v>
      </c>
      <c r="BQC92" s="1261" t="s">
        <v>4</v>
      </c>
      <c r="BQD92" s="1261" t="s">
        <v>4</v>
      </c>
      <c r="BQE92" s="1261" t="s">
        <v>4</v>
      </c>
      <c r="BQF92" s="1261" t="s">
        <v>4</v>
      </c>
      <c r="BQG92" s="1261" t="s">
        <v>4</v>
      </c>
      <c r="BQH92" s="1261" t="s">
        <v>4</v>
      </c>
      <c r="BQI92" s="1261" t="s">
        <v>4</v>
      </c>
      <c r="BQJ92" s="1261" t="s">
        <v>4</v>
      </c>
      <c r="BQK92" s="1261" t="s">
        <v>4</v>
      </c>
      <c r="BQL92" s="1261" t="s">
        <v>4</v>
      </c>
      <c r="BQM92" s="1261" t="s">
        <v>4</v>
      </c>
      <c r="BQN92" s="1261" t="s">
        <v>4</v>
      </c>
      <c r="BQO92" s="1261" t="s">
        <v>4</v>
      </c>
      <c r="BQP92" s="1261" t="s">
        <v>4</v>
      </c>
      <c r="BQQ92" s="1261" t="s">
        <v>4</v>
      </c>
      <c r="BQR92" s="1261" t="s">
        <v>4</v>
      </c>
      <c r="BQS92" s="1261" t="s">
        <v>4</v>
      </c>
      <c r="BQT92" s="1261" t="s">
        <v>4</v>
      </c>
      <c r="BQU92" s="1261" t="s">
        <v>4</v>
      </c>
      <c r="BQV92" s="1261" t="s">
        <v>4</v>
      </c>
      <c r="BQW92" s="1261" t="s">
        <v>4</v>
      </c>
      <c r="BQX92" s="1261" t="s">
        <v>4</v>
      </c>
      <c r="BQY92" s="1261" t="s">
        <v>4</v>
      </c>
      <c r="BQZ92" s="1261" t="s">
        <v>4</v>
      </c>
      <c r="BRA92" s="1261" t="s">
        <v>4</v>
      </c>
      <c r="BRB92" s="1261" t="s">
        <v>4</v>
      </c>
      <c r="BRC92" s="1261" t="s">
        <v>4</v>
      </c>
      <c r="BRD92" s="1261" t="s">
        <v>4</v>
      </c>
      <c r="BRE92" s="1261" t="s">
        <v>4</v>
      </c>
      <c r="BRF92" s="1261" t="s">
        <v>4</v>
      </c>
      <c r="BRG92" s="1261" t="s">
        <v>4</v>
      </c>
      <c r="BRH92" s="1261" t="s">
        <v>4</v>
      </c>
      <c r="BRI92" s="1261" t="s">
        <v>4</v>
      </c>
      <c r="BRJ92" s="1261" t="s">
        <v>4</v>
      </c>
      <c r="BRK92" s="1261" t="s">
        <v>4</v>
      </c>
      <c r="BRL92" s="1261" t="s">
        <v>4</v>
      </c>
      <c r="BRM92" s="1261" t="s">
        <v>4</v>
      </c>
      <c r="BRN92" s="1261" t="s">
        <v>4</v>
      </c>
      <c r="BRO92" s="1261" t="s">
        <v>4</v>
      </c>
      <c r="BRP92" s="1261" t="s">
        <v>4</v>
      </c>
      <c r="BRQ92" s="1261" t="s">
        <v>4</v>
      </c>
      <c r="BRR92" s="1261" t="s">
        <v>4</v>
      </c>
      <c r="BRS92" s="1261" t="s">
        <v>4</v>
      </c>
      <c r="BRT92" s="1261" t="s">
        <v>4</v>
      </c>
      <c r="BRU92" s="1261" t="s">
        <v>4</v>
      </c>
      <c r="BRV92" s="1261" t="s">
        <v>4</v>
      </c>
      <c r="BRW92" s="1261" t="s">
        <v>4</v>
      </c>
      <c r="BRX92" s="1261" t="s">
        <v>4</v>
      </c>
      <c r="BRY92" s="1261" t="s">
        <v>4</v>
      </c>
      <c r="BRZ92" s="1261" t="s">
        <v>4</v>
      </c>
      <c r="BSA92" s="1261" t="s">
        <v>4</v>
      </c>
      <c r="BSB92" s="1261" t="s">
        <v>4</v>
      </c>
      <c r="BSC92" s="1261" t="s">
        <v>4</v>
      </c>
      <c r="BSD92" s="1261" t="s">
        <v>4</v>
      </c>
      <c r="BSE92" s="1261" t="s">
        <v>4</v>
      </c>
      <c r="BSF92" s="1261" t="s">
        <v>4</v>
      </c>
      <c r="BSG92" s="1261" t="s">
        <v>4</v>
      </c>
      <c r="BSH92" s="1261" t="s">
        <v>4</v>
      </c>
      <c r="BSI92" s="1261" t="s">
        <v>4</v>
      </c>
      <c r="BSJ92" s="1261" t="s">
        <v>4</v>
      </c>
      <c r="BSK92" s="1261" t="s">
        <v>4</v>
      </c>
      <c r="BSL92" s="1261" t="s">
        <v>4</v>
      </c>
      <c r="BSM92" s="1261" t="s">
        <v>4</v>
      </c>
      <c r="BSN92" s="1261" t="s">
        <v>4</v>
      </c>
      <c r="BSO92" s="1261" t="s">
        <v>4</v>
      </c>
      <c r="BSP92" s="1261" t="s">
        <v>4</v>
      </c>
      <c r="BSQ92" s="1261" t="s">
        <v>4</v>
      </c>
      <c r="BSR92" s="1261" t="s">
        <v>4</v>
      </c>
      <c r="BSS92" s="1261" t="s">
        <v>4</v>
      </c>
      <c r="BST92" s="1261" t="s">
        <v>4</v>
      </c>
      <c r="BSU92" s="1261" t="s">
        <v>4</v>
      </c>
      <c r="BSV92" s="1261" t="s">
        <v>4</v>
      </c>
      <c r="BSW92" s="1261" t="s">
        <v>4</v>
      </c>
      <c r="BSX92" s="1261" t="s">
        <v>4</v>
      </c>
      <c r="BSY92" s="1261" t="s">
        <v>4</v>
      </c>
      <c r="BSZ92" s="1261" t="s">
        <v>4</v>
      </c>
      <c r="BTA92" s="1261" t="s">
        <v>4</v>
      </c>
      <c r="BTB92" s="1261" t="s">
        <v>4</v>
      </c>
      <c r="BTC92" s="1261" t="s">
        <v>4</v>
      </c>
      <c r="BTD92" s="1261" t="s">
        <v>4</v>
      </c>
      <c r="BTE92" s="1261" t="s">
        <v>4</v>
      </c>
      <c r="BTF92" s="1261" t="s">
        <v>4</v>
      </c>
      <c r="BTG92" s="1261" t="s">
        <v>4</v>
      </c>
      <c r="BTH92" s="1261" t="s">
        <v>4</v>
      </c>
      <c r="BTI92" s="1261" t="s">
        <v>4</v>
      </c>
      <c r="BTJ92" s="1261" t="s">
        <v>4</v>
      </c>
      <c r="BTK92" s="1261" t="s">
        <v>4</v>
      </c>
      <c r="BTL92" s="1261" t="s">
        <v>4</v>
      </c>
      <c r="BTM92" s="1261" t="s">
        <v>4</v>
      </c>
      <c r="BTN92" s="1261" t="s">
        <v>4</v>
      </c>
      <c r="BTO92" s="1261" t="s">
        <v>4</v>
      </c>
      <c r="BTP92" s="1261" t="s">
        <v>4</v>
      </c>
      <c r="BTQ92" s="1261" t="s">
        <v>4</v>
      </c>
      <c r="BTR92" s="1261" t="s">
        <v>4</v>
      </c>
      <c r="BTS92" s="1261" t="s">
        <v>4</v>
      </c>
      <c r="BTT92" s="1261" t="s">
        <v>4</v>
      </c>
      <c r="BTU92" s="1261" t="s">
        <v>4</v>
      </c>
      <c r="BTV92" s="1261" t="s">
        <v>4</v>
      </c>
      <c r="BTW92" s="1261" t="s">
        <v>4</v>
      </c>
      <c r="BTX92" s="1261" t="s">
        <v>4</v>
      </c>
      <c r="BTY92" s="1261" t="s">
        <v>4</v>
      </c>
      <c r="BTZ92" s="1261" t="s">
        <v>4</v>
      </c>
      <c r="BUA92" s="1261" t="s">
        <v>4</v>
      </c>
      <c r="BUB92" s="1261" t="s">
        <v>4</v>
      </c>
      <c r="BUC92" s="1261" t="s">
        <v>4</v>
      </c>
      <c r="BUD92" s="1261" t="s">
        <v>4</v>
      </c>
      <c r="BUE92" s="1261" t="s">
        <v>4</v>
      </c>
      <c r="BUF92" s="1261" t="s">
        <v>4</v>
      </c>
      <c r="BUG92" s="1261" t="s">
        <v>4</v>
      </c>
      <c r="BUH92" s="1261" t="s">
        <v>4</v>
      </c>
      <c r="BUI92" s="1261" t="s">
        <v>4</v>
      </c>
      <c r="BUJ92" s="1261" t="s">
        <v>4</v>
      </c>
      <c r="BUK92" s="1261" t="s">
        <v>4</v>
      </c>
      <c r="BUL92" s="1261" t="s">
        <v>4</v>
      </c>
      <c r="BUM92" s="1261" t="s">
        <v>4</v>
      </c>
      <c r="BUN92" s="1261" t="s">
        <v>4</v>
      </c>
      <c r="BUO92" s="1261" t="s">
        <v>4</v>
      </c>
      <c r="BUP92" s="1261" t="s">
        <v>4</v>
      </c>
      <c r="BUQ92" s="1261" t="s">
        <v>4</v>
      </c>
      <c r="BUR92" s="1261" t="s">
        <v>4</v>
      </c>
      <c r="BUS92" s="1261" t="s">
        <v>4</v>
      </c>
      <c r="BUT92" s="1261" t="s">
        <v>4</v>
      </c>
      <c r="BUU92" s="1261" t="s">
        <v>4</v>
      </c>
      <c r="BUV92" s="1261" t="s">
        <v>4</v>
      </c>
      <c r="BUW92" s="1261" t="s">
        <v>4</v>
      </c>
      <c r="BUX92" s="1261" t="s">
        <v>4</v>
      </c>
      <c r="BUY92" s="1261" t="s">
        <v>4</v>
      </c>
      <c r="BUZ92" s="1261" t="s">
        <v>4</v>
      </c>
      <c r="BVA92" s="1261" t="s">
        <v>4</v>
      </c>
      <c r="BVB92" s="1261" t="s">
        <v>4</v>
      </c>
      <c r="BVC92" s="1261" t="s">
        <v>4</v>
      </c>
      <c r="BVD92" s="1261" t="s">
        <v>4</v>
      </c>
      <c r="BVE92" s="1261" t="s">
        <v>4</v>
      </c>
      <c r="BVF92" s="1261" t="s">
        <v>4</v>
      </c>
      <c r="BVG92" s="1261" t="s">
        <v>4</v>
      </c>
      <c r="BVH92" s="1261" t="s">
        <v>4</v>
      </c>
      <c r="BVI92" s="1261" t="s">
        <v>4</v>
      </c>
      <c r="BVJ92" s="1261" t="s">
        <v>4</v>
      </c>
      <c r="BVK92" s="1261" t="s">
        <v>4</v>
      </c>
      <c r="BVL92" s="1261" t="s">
        <v>4</v>
      </c>
      <c r="BVM92" s="1261" t="s">
        <v>4</v>
      </c>
      <c r="BVN92" s="1261" t="s">
        <v>4</v>
      </c>
      <c r="BVO92" s="1261" t="s">
        <v>4</v>
      </c>
      <c r="BVP92" s="1261" t="s">
        <v>4</v>
      </c>
      <c r="BVQ92" s="1261" t="s">
        <v>4</v>
      </c>
      <c r="BVR92" s="1261" t="s">
        <v>4</v>
      </c>
      <c r="BVS92" s="1261" t="s">
        <v>4</v>
      </c>
      <c r="BVT92" s="1261" t="s">
        <v>4</v>
      </c>
      <c r="BVU92" s="1261" t="s">
        <v>4</v>
      </c>
      <c r="BVV92" s="1261" t="s">
        <v>4</v>
      </c>
      <c r="BVW92" s="1261" t="s">
        <v>4</v>
      </c>
      <c r="BVX92" s="1261" t="s">
        <v>4</v>
      </c>
      <c r="BVY92" s="1261" t="s">
        <v>4</v>
      </c>
      <c r="BVZ92" s="1261" t="s">
        <v>4</v>
      </c>
      <c r="BWA92" s="1261" t="s">
        <v>4</v>
      </c>
      <c r="BWB92" s="1261" t="s">
        <v>4</v>
      </c>
      <c r="BWC92" s="1261" t="s">
        <v>4</v>
      </c>
      <c r="BWD92" s="1261" t="s">
        <v>4</v>
      </c>
      <c r="BWE92" s="1261" t="s">
        <v>4</v>
      </c>
      <c r="BWF92" s="1261" t="s">
        <v>4</v>
      </c>
      <c r="BWG92" s="1261" t="s">
        <v>4</v>
      </c>
      <c r="BWH92" s="1261" t="s">
        <v>4</v>
      </c>
      <c r="BWI92" s="1261" t="s">
        <v>4</v>
      </c>
      <c r="BWJ92" s="1261" t="s">
        <v>4</v>
      </c>
      <c r="BWK92" s="1261" t="s">
        <v>4</v>
      </c>
      <c r="BWL92" s="1261" t="s">
        <v>4</v>
      </c>
      <c r="BWM92" s="1261" t="s">
        <v>4</v>
      </c>
      <c r="BWN92" s="1261" t="s">
        <v>4</v>
      </c>
      <c r="BWO92" s="1261" t="s">
        <v>4</v>
      </c>
      <c r="BWP92" s="1261" t="s">
        <v>4</v>
      </c>
      <c r="BWQ92" s="1261" t="s">
        <v>4</v>
      </c>
      <c r="BWR92" s="1261" t="s">
        <v>4</v>
      </c>
      <c r="BWS92" s="1261" t="s">
        <v>4</v>
      </c>
      <c r="BWT92" s="1261" t="s">
        <v>4</v>
      </c>
      <c r="BWU92" s="1261" t="s">
        <v>4</v>
      </c>
      <c r="BWV92" s="1261" t="s">
        <v>4</v>
      </c>
      <c r="BWW92" s="1261" t="s">
        <v>4</v>
      </c>
      <c r="BWX92" s="1261" t="s">
        <v>4</v>
      </c>
      <c r="BWY92" s="1261" t="s">
        <v>4</v>
      </c>
      <c r="BWZ92" s="1261" t="s">
        <v>4</v>
      </c>
      <c r="BXA92" s="1261" t="s">
        <v>4</v>
      </c>
      <c r="BXB92" s="1261" t="s">
        <v>4</v>
      </c>
      <c r="BXC92" s="1261" t="s">
        <v>4</v>
      </c>
      <c r="BXD92" s="1261" t="s">
        <v>4</v>
      </c>
      <c r="BXE92" s="1261" t="s">
        <v>4</v>
      </c>
      <c r="BXF92" s="1261" t="s">
        <v>4</v>
      </c>
      <c r="BXG92" s="1261" t="s">
        <v>4</v>
      </c>
      <c r="BXH92" s="1261" t="s">
        <v>4</v>
      </c>
      <c r="BXI92" s="1261" t="s">
        <v>4</v>
      </c>
      <c r="BXJ92" s="1261" t="s">
        <v>4</v>
      </c>
      <c r="BXK92" s="1261" t="s">
        <v>4</v>
      </c>
      <c r="BXL92" s="1261" t="s">
        <v>4</v>
      </c>
      <c r="BXM92" s="1261" t="s">
        <v>4</v>
      </c>
      <c r="BXN92" s="1261" t="s">
        <v>4</v>
      </c>
      <c r="BXO92" s="1261" t="s">
        <v>4</v>
      </c>
      <c r="BXP92" s="1261" t="s">
        <v>4</v>
      </c>
      <c r="BXQ92" s="1261" t="s">
        <v>4</v>
      </c>
      <c r="BXR92" s="1261" t="s">
        <v>4</v>
      </c>
      <c r="BXS92" s="1261" t="s">
        <v>4</v>
      </c>
      <c r="BXT92" s="1261" t="s">
        <v>4</v>
      </c>
      <c r="BXU92" s="1261" t="s">
        <v>4</v>
      </c>
      <c r="BXV92" s="1261" t="s">
        <v>4</v>
      </c>
      <c r="BXW92" s="1261" t="s">
        <v>4</v>
      </c>
      <c r="BXX92" s="1261" t="s">
        <v>4</v>
      </c>
      <c r="BXY92" s="1261" t="s">
        <v>4</v>
      </c>
      <c r="BXZ92" s="1261" t="s">
        <v>4</v>
      </c>
      <c r="BYA92" s="1261" t="s">
        <v>4</v>
      </c>
      <c r="BYB92" s="1261" t="s">
        <v>4</v>
      </c>
      <c r="BYC92" s="1261" t="s">
        <v>4</v>
      </c>
      <c r="BYD92" s="1261" t="s">
        <v>4</v>
      </c>
      <c r="BYE92" s="1261" t="s">
        <v>4</v>
      </c>
      <c r="BYF92" s="1261" t="s">
        <v>4</v>
      </c>
      <c r="BYG92" s="1261" t="s">
        <v>4</v>
      </c>
      <c r="BYH92" s="1261" t="s">
        <v>4</v>
      </c>
      <c r="BYI92" s="1261" t="s">
        <v>4</v>
      </c>
      <c r="BYJ92" s="1261" t="s">
        <v>4</v>
      </c>
      <c r="BYK92" s="1261" t="s">
        <v>4</v>
      </c>
      <c r="BYL92" s="1261" t="s">
        <v>4</v>
      </c>
      <c r="BYM92" s="1261" t="s">
        <v>4</v>
      </c>
      <c r="BYN92" s="1261" t="s">
        <v>4</v>
      </c>
      <c r="BYO92" s="1261" t="s">
        <v>4</v>
      </c>
      <c r="BYP92" s="1261" t="s">
        <v>4</v>
      </c>
      <c r="BYQ92" s="1261" t="s">
        <v>4</v>
      </c>
      <c r="BYR92" s="1261" t="s">
        <v>4</v>
      </c>
      <c r="BYS92" s="1261" t="s">
        <v>4</v>
      </c>
      <c r="BYT92" s="1261" t="s">
        <v>4</v>
      </c>
      <c r="BYU92" s="1261" t="s">
        <v>4</v>
      </c>
      <c r="BYV92" s="1261" t="s">
        <v>4</v>
      </c>
      <c r="BYW92" s="1261" t="s">
        <v>4</v>
      </c>
      <c r="BYX92" s="1261" t="s">
        <v>4</v>
      </c>
      <c r="BYY92" s="1261" t="s">
        <v>4</v>
      </c>
      <c r="BYZ92" s="1261" t="s">
        <v>4</v>
      </c>
      <c r="BZA92" s="1261" t="s">
        <v>4</v>
      </c>
      <c r="BZB92" s="1261" t="s">
        <v>4</v>
      </c>
      <c r="BZC92" s="1261" t="s">
        <v>4</v>
      </c>
      <c r="BZD92" s="1261" t="s">
        <v>4</v>
      </c>
      <c r="BZE92" s="1261" t="s">
        <v>4</v>
      </c>
      <c r="BZF92" s="1261" t="s">
        <v>4</v>
      </c>
      <c r="BZG92" s="1261" t="s">
        <v>4</v>
      </c>
      <c r="BZH92" s="1261" t="s">
        <v>4</v>
      </c>
      <c r="BZI92" s="1261" t="s">
        <v>4</v>
      </c>
      <c r="BZJ92" s="1261" t="s">
        <v>4</v>
      </c>
      <c r="BZK92" s="1261" t="s">
        <v>4</v>
      </c>
      <c r="BZL92" s="1261" t="s">
        <v>4</v>
      </c>
      <c r="BZM92" s="1261" t="s">
        <v>4</v>
      </c>
      <c r="BZN92" s="1261" t="s">
        <v>4</v>
      </c>
      <c r="BZO92" s="1261" t="s">
        <v>4</v>
      </c>
      <c r="BZP92" s="1261" t="s">
        <v>4</v>
      </c>
      <c r="BZQ92" s="1261" t="s">
        <v>4</v>
      </c>
      <c r="BZR92" s="1261" t="s">
        <v>4</v>
      </c>
      <c r="BZS92" s="1261" t="s">
        <v>4</v>
      </c>
      <c r="BZT92" s="1261" t="s">
        <v>4</v>
      </c>
      <c r="BZU92" s="1261" t="s">
        <v>4</v>
      </c>
      <c r="BZV92" s="1261" t="s">
        <v>4</v>
      </c>
      <c r="BZW92" s="1261" t="s">
        <v>4</v>
      </c>
      <c r="BZX92" s="1261" t="s">
        <v>4</v>
      </c>
      <c r="BZY92" s="1261" t="s">
        <v>4</v>
      </c>
      <c r="BZZ92" s="1261" t="s">
        <v>4</v>
      </c>
      <c r="CAA92" s="1261" t="s">
        <v>4</v>
      </c>
      <c r="CAB92" s="1261" t="s">
        <v>4</v>
      </c>
      <c r="CAC92" s="1261" t="s">
        <v>4</v>
      </c>
      <c r="CAD92" s="1261" t="s">
        <v>4</v>
      </c>
      <c r="CAE92" s="1261" t="s">
        <v>4</v>
      </c>
      <c r="CAF92" s="1261" t="s">
        <v>4</v>
      </c>
      <c r="CAG92" s="1261" t="s">
        <v>4</v>
      </c>
      <c r="CAH92" s="1261" t="s">
        <v>4</v>
      </c>
      <c r="CAI92" s="1261" t="s">
        <v>4</v>
      </c>
      <c r="CAJ92" s="1261" t="s">
        <v>4</v>
      </c>
      <c r="CAK92" s="1261" t="s">
        <v>4</v>
      </c>
      <c r="CAL92" s="1261" t="s">
        <v>4</v>
      </c>
      <c r="CAM92" s="1261" t="s">
        <v>4</v>
      </c>
      <c r="CAN92" s="1261" t="s">
        <v>4</v>
      </c>
      <c r="CAO92" s="1261" t="s">
        <v>4</v>
      </c>
      <c r="CAP92" s="1261" t="s">
        <v>4</v>
      </c>
      <c r="CAQ92" s="1261" t="s">
        <v>4</v>
      </c>
      <c r="CAR92" s="1261" t="s">
        <v>4</v>
      </c>
      <c r="CAS92" s="1261" t="s">
        <v>4</v>
      </c>
      <c r="CAT92" s="1261" t="s">
        <v>4</v>
      </c>
      <c r="CAU92" s="1261" t="s">
        <v>4</v>
      </c>
      <c r="CAV92" s="1261" t="s">
        <v>4</v>
      </c>
      <c r="CAW92" s="1261" t="s">
        <v>4</v>
      </c>
      <c r="CAX92" s="1261" t="s">
        <v>4</v>
      </c>
      <c r="CAY92" s="1261" t="s">
        <v>4</v>
      </c>
      <c r="CAZ92" s="1261" t="s">
        <v>4</v>
      </c>
      <c r="CBA92" s="1261" t="s">
        <v>4</v>
      </c>
      <c r="CBB92" s="1261" t="s">
        <v>4</v>
      </c>
      <c r="CBC92" s="1261" t="s">
        <v>4</v>
      </c>
      <c r="CBD92" s="1261" t="s">
        <v>4</v>
      </c>
      <c r="CBE92" s="1261" t="s">
        <v>4</v>
      </c>
      <c r="CBF92" s="1261" t="s">
        <v>4</v>
      </c>
      <c r="CBG92" s="1261" t="s">
        <v>4</v>
      </c>
      <c r="CBH92" s="1261" t="s">
        <v>4</v>
      </c>
      <c r="CBI92" s="1261" t="s">
        <v>4</v>
      </c>
      <c r="CBJ92" s="1261" t="s">
        <v>4</v>
      </c>
      <c r="CBK92" s="1261" t="s">
        <v>4</v>
      </c>
      <c r="CBL92" s="1261" t="s">
        <v>4</v>
      </c>
      <c r="CBM92" s="1261" t="s">
        <v>4</v>
      </c>
      <c r="CBN92" s="1261" t="s">
        <v>4</v>
      </c>
      <c r="CBO92" s="1261" t="s">
        <v>4</v>
      </c>
      <c r="CBP92" s="1261" t="s">
        <v>4</v>
      </c>
      <c r="CBQ92" s="1261" t="s">
        <v>4</v>
      </c>
      <c r="CBR92" s="1261" t="s">
        <v>4</v>
      </c>
      <c r="CBS92" s="1261" t="s">
        <v>4</v>
      </c>
      <c r="CBT92" s="1261" t="s">
        <v>4</v>
      </c>
      <c r="CBU92" s="1261" t="s">
        <v>4</v>
      </c>
      <c r="CBV92" s="1261" t="s">
        <v>4</v>
      </c>
      <c r="CBW92" s="1261" t="s">
        <v>4</v>
      </c>
      <c r="CBX92" s="1261" t="s">
        <v>4</v>
      </c>
      <c r="CBY92" s="1261" t="s">
        <v>4</v>
      </c>
      <c r="CBZ92" s="1261" t="s">
        <v>4</v>
      </c>
      <c r="CCA92" s="1261" t="s">
        <v>4</v>
      </c>
      <c r="CCB92" s="1261" t="s">
        <v>4</v>
      </c>
      <c r="CCC92" s="1261" t="s">
        <v>4</v>
      </c>
      <c r="CCD92" s="1261" t="s">
        <v>4</v>
      </c>
      <c r="CCE92" s="1261" t="s">
        <v>4</v>
      </c>
      <c r="CCF92" s="1261" t="s">
        <v>4</v>
      </c>
      <c r="CCG92" s="1261" t="s">
        <v>4</v>
      </c>
      <c r="CCH92" s="1261" t="s">
        <v>4</v>
      </c>
      <c r="CCI92" s="1261" t="s">
        <v>4</v>
      </c>
      <c r="CCJ92" s="1261" t="s">
        <v>4</v>
      </c>
      <c r="CCK92" s="1261" t="s">
        <v>4</v>
      </c>
      <c r="CCL92" s="1261" t="s">
        <v>4</v>
      </c>
      <c r="CCM92" s="1261" t="s">
        <v>4</v>
      </c>
      <c r="CCN92" s="1261" t="s">
        <v>4</v>
      </c>
      <c r="CCO92" s="1261" t="s">
        <v>4</v>
      </c>
      <c r="CCP92" s="1261" t="s">
        <v>4</v>
      </c>
      <c r="CCQ92" s="1261" t="s">
        <v>4</v>
      </c>
      <c r="CCR92" s="1261" t="s">
        <v>4</v>
      </c>
      <c r="CCS92" s="1261" t="s">
        <v>4</v>
      </c>
      <c r="CCT92" s="1261" t="s">
        <v>4</v>
      </c>
      <c r="CCU92" s="1261" t="s">
        <v>4</v>
      </c>
      <c r="CCV92" s="1261" t="s">
        <v>4</v>
      </c>
      <c r="CCW92" s="1261" t="s">
        <v>4</v>
      </c>
      <c r="CCX92" s="1261" t="s">
        <v>4</v>
      </c>
      <c r="CCY92" s="1261" t="s">
        <v>4</v>
      </c>
      <c r="CCZ92" s="1261" t="s">
        <v>4</v>
      </c>
      <c r="CDA92" s="1261" t="s">
        <v>4</v>
      </c>
      <c r="CDB92" s="1261" t="s">
        <v>4</v>
      </c>
      <c r="CDC92" s="1261" t="s">
        <v>4</v>
      </c>
      <c r="CDD92" s="1261" t="s">
        <v>4</v>
      </c>
      <c r="CDE92" s="1261" t="s">
        <v>4</v>
      </c>
      <c r="CDF92" s="1261" t="s">
        <v>4</v>
      </c>
      <c r="CDG92" s="1261" t="s">
        <v>4</v>
      </c>
      <c r="CDH92" s="1261" t="s">
        <v>4</v>
      </c>
      <c r="CDI92" s="1261" t="s">
        <v>4</v>
      </c>
      <c r="CDJ92" s="1261" t="s">
        <v>4</v>
      </c>
      <c r="CDK92" s="1261" t="s">
        <v>4</v>
      </c>
      <c r="CDL92" s="1261" t="s">
        <v>4</v>
      </c>
      <c r="CDM92" s="1261" t="s">
        <v>4</v>
      </c>
      <c r="CDN92" s="1261" t="s">
        <v>4</v>
      </c>
      <c r="CDO92" s="1261" t="s">
        <v>4</v>
      </c>
      <c r="CDP92" s="1261" t="s">
        <v>4</v>
      </c>
      <c r="CDQ92" s="1261" t="s">
        <v>4</v>
      </c>
      <c r="CDR92" s="1261" t="s">
        <v>4</v>
      </c>
      <c r="CDS92" s="1261" t="s">
        <v>4</v>
      </c>
      <c r="CDT92" s="1261" t="s">
        <v>4</v>
      </c>
      <c r="CDU92" s="1261" t="s">
        <v>4</v>
      </c>
      <c r="CDV92" s="1261" t="s">
        <v>4</v>
      </c>
      <c r="CDW92" s="1261" t="s">
        <v>4</v>
      </c>
      <c r="CDX92" s="1261" t="s">
        <v>4</v>
      </c>
      <c r="CDY92" s="1261" t="s">
        <v>4</v>
      </c>
      <c r="CDZ92" s="1261" t="s">
        <v>4</v>
      </c>
      <c r="CEA92" s="1261" t="s">
        <v>4</v>
      </c>
      <c r="CEB92" s="1261" t="s">
        <v>4</v>
      </c>
      <c r="CEC92" s="1261" t="s">
        <v>4</v>
      </c>
      <c r="CED92" s="1261" t="s">
        <v>4</v>
      </c>
      <c r="CEE92" s="1261" t="s">
        <v>4</v>
      </c>
      <c r="CEF92" s="1261" t="s">
        <v>4</v>
      </c>
      <c r="CEG92" s="1261" t="s">
        <v>4</v>
      </c>
      <c r="CEH92" s="1261" t="s">
        <v>4</v>
      </c>
      <c r="CEI92" s="1261" t="s">
        <v>4</v>
      </c>
      <c r="CEJ92" s="1261" t="s">
        <v>4</v>
      </c>
      <c r="CEK92" s="1261" t="s">
        <v>4</v>
      </c>
      <c r="CEL92" s="1261" t="s">
        <v>4</v>
      </c>
      <c r="CEM92" s="1261" t="s">
        <v>4</v>
      </c>
      <c r="CEN92" s="1261" t="s">
        <v>4</v>
      </c>
      <c r="CEO92" s="1261" t="s">
        <v>4</v>
      </c>
      <c r="CEP92" s="1261" t="s">
        <v>4</v>
      </c>
      <c r="CEQ92" s="1261" t="s">
        <v>4</v>
      </c>
      <c r="CER92" s="1261" t="s">
        <v>4</v>
      </c>
      <c r="CES92" s="1261" t="s">
        <v>4</v>
      </c>
      <c r="CET92" s="1261" t="s">
        <v>4</v>
      </c>
      <c r="CEU92" s="1261" t="s">
        <v>4</v>
      </c>
      <c r="CEV92" s="1261" t="s">
        <v>4</v>
      </c>
      <c r="CEW92" s="1261" t="s">
        <v>4</v>
      </c>
      <c r="CEX92" s="1261" t="s">
        <v>4</v>
      </c>
      <c r="CEY92" s="1261" t="s">
        <v>4</v>
      </c>
      <c r="CEZ92" s="1261" t="s">
        <v>4</v>
      </c>
      <c r="CFA92" s="1261" t="s">
        <v>4</v>
      </c>
      <c r="CFB92" s="1261" t="s">
        <v>4</v>
      </c>
      <c r="CFC92" s="1261" t="s">
        <v>4</v>
      </c>
      <c r="CFD92" s="1261" t="s">
        <v>4</v>
      </c>
      <c r="CFE92" s="1261" t="s">
        <v>4</v>
      </c>
      <c r="CFF92" s="1261" t="s">
        <v>4</v>
      </c>
      <c r="CFG92" s="1261" t="s">
        <v>4</v>
      </c>
      <c r="CFH92" s="1261" t="s">
        <v>4</v>
      </c>
      <c r="CFI92" s="1261" t="s">
        <v>4</v>
      </c>
      <c r="CFJ92" s="1261" t="s">
        <v>4</v>
      </c>
      <c r="CFK92" s="1261" t="s">
        <v>4</v>
      </c>
      <c r="CFL92" s="1261" t="s">
        <v>4</v>
      </c>
      <c r="CFM92" s="1261" t="s">
        <v>4</v>
      </c>
      <c r="CFN92" s="1261" t="s">
        <v>4</v>
      </c>
      <c r="CFO92" s="1261" t="s">
        <v>4</v>
      </c>
      <c r="CFP92" s="1261" t="s">
        <v>4</v>
      </c>
      <c r="CFQ92" s="1261" t="s">
        <v>4</v>
      </c>
      <c r="CFR92" s="1261" t="s">
        <v>4</v>
      </c>
      <c r="CFS92" s="1261" t="s">
        <v>4</v>
      </c>
      <c r="CFT92" s="1261" t="s">
        <v>4</v>
      </c>
      <c r="CFU92" s="1261" t="s">
        <v>4</v>
      </c>
      <c r="CFV92" s="1261" t="s">
        <v>4</v>
      </c>
      <c r="CFW92" s="1261" t="s">
        <v>4</v>
      </c>
      <c r="CFX92" s="1261" t="s">
        <v>4</v>
      </c>
      <c r="CFY92" s="1261" t="s">
        <v>4</v>
      </c>
      <c r="CFZ92" s="1261" t="s">
        <v>4</v>
      </c>
      <c r="CGA92" s="1261" t="s">
        <v>4</v>
      </c>
      <c r="CGB92" s="1261" t="s">
        <v>4</v>
      </c>
      <c r="CGC92" s="1261" t="s">
        <v>4</v>
      </c>
      <c r="CGD92" s="1261" t="s">
        <v>4</v>
      </c>
      <c r="CGE92" s="1261" t="s">
        <v>4</v>
      </c>
      <c r="CGF92" s="1261" t="s">
        <v>4</v>
      </c>
      <c r="CGG92" s="1261" t="s">
        <v>4</v>
      </c>
      <c r="CGH92" s="1261" t="s">
        <v>4</v>
      </c>
      <c r="CGI92" s="1261" t="s">
        <v>4</v>
      </c>
      <c r="CGJ92" s="1261" t="s">
        <v>4</v>
      </c>
      <c r="CGK92" s="1261" t="s">
        <v>4</v>
      </c>
      <c r="CGL92" s="1261" t="s">
        <v>4</v>
      </c>
      <c r="CGM92" s="1261" t="s">
        <v>4</v>
      </c>
      <c r="CGN92" s="1261" t="s">
        <v>4</v>
      </c>
      <c r="CGO92" s="1261" t="s">
        <v>4</v>
      </c>
      <c r="CGP92" s="1261" t="s">
        <v>4</v>
      </c>
      <c r="CGQ92" s="1261" t="s">
        <v>4</v>
      </c>
      <c r="CGR92" s="1261" t="s">
        <v>4</v>
      </c>
      <c r="CGS92" s="1261" t="s">
        <v>4</v>
      </c>
      <c r="CGT92" s="1261" t="s">
        <v>4</v>
      </c>
      <c r="CGU92" s="1261" t="s">
        <v>4</v>
      </c>
      <c r="CGV92" s="1261" t="s">
        <v>4</v>
      </c>
      <c r="CGW92" s="1261" t="s">
        <v>4</v>
      </c>
      <c r="CGX92" s="1261" t="s">
        <v>4</v>
      </c>
      <c r="CGY92" s="1261" t="s">
        <v>4</v>
      </c>
      <c r="CGZ92" s="1261" t="s">
        <v>4</v>
      </c>
      <c r="CHA92" s="1261" t="s">
        <v>4</v>
      </c>
      <c r="CHB92" s="1261" t="s">
        <v>4</v>
      </c>
      <c r="CHC92" s="1261" t="s">
        <v>4</v>
      </c>
      <c r="CHD92" s="1261" t="s">
        <v>4</v>
      </c>
      <c r="CHE92" s="1261" t="s">
        <v>4</v>
      </c>
      <c r="CHF92" s="1261" t="s">
        <v>4</v>
      </c>
      <c r="CHG92" s="1261" t="s">
        <v>4</v>
      </c>
      <c r="CHH92" s="1261" t="s">
        <v>4</v>
      </c>
      <c r="CHI92" s="1261" t="s">
        <v>4</v>
      </c>
      <c r="CHJ92" s="1261" t="s">
        <v>4</v>
      </c>
      <c r="CHK92" s="1261" t="s">
        <v>4</v>
      </c>
      <c r="CHL92" s="1261" t="s">
        <v>4</v>
      </c>
      <c r="CHM92" s="1261" t="s">
        <v>4</v>
      </c>
      <c r="CHN92" s="1261" t="s">
        <v>4</v>
      </c>
      <c r="CHO92" s="1261" t="s">
        <v>4</v>
      </c>
      <c r="CHP92" s="1261" t="s">
        <v>4</v>
      </c>
      <c r="CHQ92" s="1261" t="s">
        <v>4</v>
      </c>
      <c r="CHR92" s="1261" t="s">
        <v>4</v>
      </c>
      <c r="CHS92" s="1261" t="s">
        <v>4</v>
      </c>
      <c r="CHT92" s="1261" t="s">
        <v>4</v>
      </c>
      <c r="CHU92" s="1261" t="s">
        <v>4</v>
      </c>
      <c r="CHV92" s="1261" t="s">
        <v>4</v>
      </c>
      <c r="CHW92" s="1261" t="s">
        <v>4</v>
      </c>
      <c r="CHX92" s="1261" t="s">
        <v>4</v>
      </c>
      <c r="CHY92" s="1261" t="s">
        <v>4</v>
      </c>
      <c r="CHZ92" s="1261" t="s">
        <v>4</v>
      </c>
      <c r="CIA92" s="1261" t="s">
        <v>4</v>
      </c>
      <c r="CIB92" s="1261" t="s">
        <v>4</v>
      </c>
      <c r="CIC92" s="1261" t="s">
        <v>4</v>
      </c>
      <c r="CID92" s="1261" t="s">
        <v>4</v>
      </c>
      <c r="CIE92" s="1261" t="s">
        <v>4</v>
      </c>
      <c r="CIF92" s="1261" t="s">
        <v>4</v>
      </c>
      <c r="CIG92" s="1261" t="s">
        <v>4</v>
      </c>
      <c r="CIH92" s="1261" t="s">
        <v>4</v>
      </c>
      <c r="CII92" s="1261" t="s">
        <v>4</v>
      </c>
      <c r="CIJ92" s="1261" t="s">
        <v>4</v>
      </c>
      <c r="CIK92" s="1261" t="s">
        <v>4</v>
      </c>
      <c r="CIL92" s="1261" t="s">
        <v>4</v>
      </c>
      <c r="CIM92" s="1261" t="s">
        <v>4</v>
      </c>
      <c r="CIN92" s="1261" t="s">
        <v>4</v>
      </c>
      <c r="CIO92" s="1261" t="s">
        <v>4</v>
      </c>
      <c r="CIP92" s="1261" t="s">
        <v>4</v>
      </c>
      <c r="CIQ92" s="1261" t="s">
        <v>4</v>
      </c>
      <c r="CIR92" s="1261" t="s">
        <v>4</v>
      </c>
      <c r="CIS92" s="1261" t="s">
        <v>4</v>
      </c>
      <c r="CIT92" s="1261" t="s">
        <v>4</v>
      </c>
      <c r="CIU92" s="1261" t="s">
        <v>4</v>
      </c>
      <c r="CIV92" s="1261" t="s">
        <v>4</v>
      </c>
      <c r="CIW92" s="1261" t="s">
        <v>4</v>
      </c>
      <c r="CIX92" s="1261" t="s">
        <v>4</v>
      </c>
      <c r="CIY92" s="1261" t="s">
        <v>4</v>
      </c>
      <c r="CIZ92" s="1261" t="s">
        <v>4</v>
      </c>
      <c r="CJA92" s="1261" t="s">
        <v>4</v>
      </c>
      <c r="CJB92" s="1261" t="s">
        <v>4</v>
      </c>
      <c r="CJC92" s="1261" t="s">
        <v>4</v>
      </c>
      <c r="CJD92" s="1261" t="s">
        <v>4</v>
      </c>
      <c r="CJE92" s="1261" t="s">
        <v>4</v>
      </c>
      <c r="CJF92" s="1261" t="s">
        <v>4</v>
      </c>
      <c r="CJG92" s="1261" t="s">
        <v>4</v>
      </c>
      <c r="CJH92" s="1261" t="s">
        <v>4</v>
      </c>
      <c r="CJI92" s="1261" t="s">
        <v>4</v>
      </c>
      <c r="CJJ92" s="1261" t="s">
        <v>4</v>
      </c>
      <c r="CJK92" s="1261" t="s">
        <v>4</v>
      </c>
      <c r="CJL92" s="1261" t="s">
        <v>4</v>
      </c>
      <c r="CJM92" s="1261" t="s">
        <v>4</v>
      </c>
      <c r="CJN92" s="1261" t="s">
        <v>4</v>
      </c>
      <c r="CJO92" s="1261" t="s">
        <v>4</v>
      </c>
      <c r="CJP92" s="1261" t="s">
        <v>4</v>
      </c>
      <c r="CJQ92" s="1261" t="s">
        <v>4</v>
      </c>
      <c r="CJR92" s="1261" t="s">
        <v>4</v>
      </c>
      <c r="CJS92" s="1261" t="s">
        <v>4</v>
      </c>
      <c r="CJT92" s="1261" t="s">
        <v>4</v>
      </c>
      <c r="CJU92" s="1261" t="s">
        <v>4</v>
      </c>
      <c r="CJV92" s="1261" t="s">
        <v>4</v>
      </c>
      <c r="CJW92" s="1261" t="s">
        <v>4</v>
      </c>
      <c r="CJX92" s="1261" t="s">
        <v>4</v>
      </c>
      <c r="CJY92" s="1261" t="s">
        <v>4</v>
      </c>
      <c r="CJZ92" s="1261" t="s">
        <v>4</v>
      </c>
      <c r="CKA92" s="1261" t="s">
        <v>4</v>
      </c>
      <c r="CKB92" s="1261" t="s">
        <v>4</v>
      </c>
      <c r="CKC92" s="1261" t="s">
        <v>4</v>
      </c>
      <c r="CKD92" s="1261" t="s">
        <v>4</v>
      </c>
      <c r="CKE92" s="1261" t="s">
        <v>4</v>
      </c>
      <c r="CKF92" s="1261" t="s">
        <v>4</v>
      </c>
      <c r="CKG92" s="1261" t="s">
        <v>4</v>
      </c>
      <c r="CKH92" s="1261" t="s">
        <v>4</v>
      </c>
      <c r="CKI92" s="1261" t="s">
        <v>4</v>
      </c>
      <c r="CKJ92" s="1261" t="s">
        <v>4</v>
      </c>
      <c r="CKK92" s="1261" t="s">
        <v>4</v>
      </c>
      <c r="CKL92" s="1261" t="s">
        <v>4</v>
      </c>
      <c r="CKM92" s="1261" t="s">
        <v>4</v>
      </c>
      <c r="CKN92" s="1261" t="s">
        <v>4</v>
      </c>
      <c r="CKO92" s="1261" t="s">
        <v>4</v>
      </c>
      <c r="CKP92" s="1261" t="s">
        <v>4</v>
      </c>
      <c r="CKQ92" s="1261" t="s">
        <v>4</v>
      </c>
      <c r="CKR92" s="1261" t="s">
        <v>4</v>
      </c>
      <c r="CKS92" s="1261" t="s">
        <v>4</v>
      </c>
      <c r="CKT92" s="1261" t="s">
        <v>4</v>
      </c>
      <c r="CKU92" s="1261" t="s">
        <v>4</v>
      </c>
      <c r="CKV92" s="1261" t="s">
        <v>4</v>
      </c>
      <c r="CKW92" s="1261" t="s">
        <v>4</v>
      </c>
      <c r="CKX92" s="1261" t="s">
        <v>4</v>
      </c>
      <c r="CKY92" s="1261" t="s">
        <v>4</v>
      </c>
      <c r="CKZ92" s="1261" t="s">
        <v>4</v>
      </c>
      <c r="CLA92" s="1261" t="s">
        <v>4</v>
      </c>
      <c r="CLB92" s="1261" t="s">
        <v>4</v>
      </c>
      <c r="CLC92" s="1261" t="s">
        <v>4</v>
      </c>
      <c r="CLD92" s="1261" t="s">
        <v>4</v>
      </c>
      <c r="CLE92" s="1261" t="s">
        <v>4</v>
      </c>
      <c r="CLF92" s="1261" t="s">
        <v>4</v>
      </c>
      <c r="CLG92" s="1261" t="s">
        <v>4</v>
      </c>
      <c r="CLH92" s="1261" t="s">
        <v>4</v>
      </c>
      <c r="CLI92" s="1261" t="s">
        <v>4</v>
      </c>
      <c r="CLJ92" s="1261" t="s">
        <v>4</v>
      </c>
      <c r="CLK92" s="1261" t="s">
        <v>4</v>
      </c>
      <c r="CLL92" s="1261" t="s">
        <v>4</v>
      </c>
      <c r="CLM92" s="1261" t="s">
        <v>4</v>
      </c>
      <c r="CLN92" s="1261" t="s">
        <v>4</v>
      </c>
      <c r="CLO92" s="1261" t="s">
        <v>4</v>
      </c>
      <c r="CLP92" s="1261" t="s">
        <v>4</v>
      </c>
      <c r="CLQ92" s="1261" t="s">
        <v>4</v>
      </c>
      <c r="CLR92" s="1261" t="s">
        <v>4</v>
      </c>
      <c r="CLS92" s="1261" t="s">
        <v>4</v>
      </c>
      <c r="CLT92" s="1261" t="s">
        <v>4</v>
      </c>
      <c r="CLU92" s="1261" t="s">
        <v>4</v>
      </c>
      <c r="CLV92" s="1261" t="s">
        <v>4</v>
      </c>
      <c r="CLW92" s="1261" t="s">
        <v>4</v>
      </c>
      <c r="CLX92" s="1261" t="s">
        <v>4</v>
      </c>
      <c r="CLY92" s="1261" t="s">
        <v>4</v>
      </c>
      <c r="CLZ92" s="1261" t="s">
        <v>4</v>
      </c>
      <c r="CMA92" s="1261" t="s">
        <v>4</v>
      </c>
      <c r="CMB92" s="1261" t="s">
        <v>4</v>
      </c>
      <c r="CMC92" s="1261" t="s">
        <v>4</v>
      </c>
      <c r="CMD92" s="1261" t="s">
        <v>4</v>
      </c>
      <c r="CME92" s="1261" t="s">
        <v>4</v>
      </c>
      <c r="CMF92" s="1261" t="s">
        <v>4</v>
      </c>
      <c r="CMG92" s="1261" t="s">
        <v>4</v>
      </c>
      <c r="CMH92" s="1261" t="s">
        <v>4</v>
      </c>
      <c r="CMI92" s="1261" t="s">
        <v>4</v>
      </c>
      <c r="CMJ92" s="1261" t="s">
        <v>4</v>
      </c>
      <c r="CMK92" s="1261" t="s">
        <v>4</v>
      </c>
      <c r="CML92" s="1261" t="s">
        <v>4</v>
      </c>
      <c r="CMM92" s="1261" t="s">
        <v>4</v>
      </c>
      <c r="CMN92" s="1261" t="s">
        <v>4</v>
      </c>
      <c r="CMO92" s="1261" t="s">
        <v>4</v>
      </c>
      <c r="CMP92" s="1261" t="s">
        <v>4</v>
      </c>
      <c r="CMQ92" s="1261" t="s">
        <v>4</v>
      </c>
      <c r="CMR92" s="1261" t="s">
        <v>4</v>
      </c>
      <c r="CMS92" s="1261" t="s">
        <v>4</v>
      </c>
      <c r="CMT92" s="1261" t="s">
        <v>4</v>
      </c>
      <c r="CMU92" s="1261" t="s">
        <v>4</v>
      </c>
      <c r="CMV92" s="1261" t="s">
        <v>4</v>
      </c>
      <c r="CMW92" s="1261" t="s">
        <v>4</v>
      </c>
      <c r="CMX92" s="1261" t="s">
        <v>4</v>
      </c>
      <c r="CMY92" s="1261" t="s">
        <v>4</v>
      </c>
      <c r="CMZ92" s="1261" t="s">
        <v>4</v>
      </c>
      <c r="CNA92" s="1261" t="s">
        <v>4</v>
      </c>
      <c r="CNB92" s="1261" t="s">
        <v>4</v>
      </c>
      <c r="CNC92" s="1261" t="s">
        <v>4</v>
      </c>
      <c r="CND92" s="1261" t="s">
        <v>4</v>
      </c>
      <c r="CNE92" s="1261" t="s">
        <v>4</v>
      </c>
      <c r="CNF92" s="1261" t="s">
        <v>4</v>
      </c>
      <c r="CNG92" s="1261" t="s">
        <v>4</v>
      </c>
      <c r="CNH92" s="1261" t="s">
        <v>4</v>
      </c>
      <c r="CNI92" s="1261" t="s">
        <v>4</v>
      </c>
      <c r="CNJ92" s="1261" t="s">
        <v>4</v>
      </c>
      <c r="CNK92" s="1261" t="s">
        <v>4</v>
      </c>
      <c r="CNL92" s="1261" t="s">
        <v>4</v>
      </c>
      <c r="CNM92" s="1261" t="s">
        <v>4</v>
      </c>
      <c r="CNN92" s="1261" t="s">
        <v>4</v>
      </c>
      <c r="CNO92" s="1261" t="s">
        <v>4</v>
      </c>
      <c r="CNP92" s="1261" t="s">
        <v>4</v>
      </c>
      <c r="CNQ92" s="1261" t="s">
        <v>4</v>
      </c>
      <c r="CNR92" s="1261" t="s">
        <v>4</v>
      </c>
      <c r="CNS92" s="1261" t="s">
        <v>4</v>
      </c>
      <c r="CNT92" s="1261" t="s">
        <v>4</v>
      </c>
      <c r="CNU92" s="1261" t="s">
        <v>4</v>
      </c>
      <c r="CNV92" s="1261" t="s">
        <v>4</v>
      </c>
      <c r="CNW92" s="1261" t="s">
        <v>4</v>
      </c>
      <c r="CNX92" s="1261" t="s">
        <v>4</v>
      </c>
      <c r="CNY92" s="1261" t="s">
        <v>4</v>
      </c>
      <c r="CNZ92" s="1261" t="s">
        <v>4</v>
      </c>
      <c r="COA92" s="1261" t="s">
        <v>4</v>
      </c>
      <c r="COB92" s="1261" t="s">
        <v>4</v>
      </c>
      <c r="COC92" s="1261" t="s">
        <v>4</v>
      </c>
      <c r="COD92" s="1261" t="s">
        <v>4</v>
      </c>
      <c r="COE92" s="1261" t="s">
        <v>4</v>
      </c>
      <c r="COF92" s="1261" t="s">
        <v>4</v>
      </c>
      <c r="COG92" s="1261" t="s">
        <v>4</v>
      </c>
      <c r="COH92" s="1261" t="s">
        <v>4</v>
      </c>
      <c r="COI92" s="1261" t="s">
        <v>4</v>
      </c>
      <c r="COJ92" s="1261" t="s">
        <v>4</v>
      </c>
      <c r="COK92" s="1261" t="s">
        <v>4</v>
      </c>
      <c r="COL92" s="1261" t="s">
        <v>4</v>
      </c>
      <c r="COM92" s="1261" t="s">
        <v>4</v>
      </c>
      <c r="CON92" s="1261" t="s">
        <v>4</v>
      </c>
      <c r="COO92" s="1261" t="s">
        <v>4</v>
      </c>
      <c r="COP92" s="1261" t="s">
        <v>4</v>
      </c>
      <c r="COQ92" s="1261" t="s">
        <v>4</v>
      </c>
      <c r="COR92" s="1261" t="s">
        <v>4</v>
      </c>
      <c r="COS92" s="1261" t="s">
        <v>4</v>
      </c>
      <c r="COT92" s="1261" t="s">
        <v>4</v>
      </c>
      <c r="COU92" s="1261" t="s">
        <v>4</v>
      </c>
      <c r="COV92" s="1261" t="s">
        <v>4</v>
      </c>
      <c r="COW92" s="1261" t="s">
        <v>4</v>
      </c>
      <c r="COX92" s="1261" t="s">
        <v>4</v>
      </c>
      <c r="COY92" s="1261" t="s">
        <v>4</v>
      </c>
      <c r="COZ92" s="1261" t="s">
        <v>4</v>
      </c>
      <c r="CPA92" s="1261" t="s">
        <v>4</v>
      </c>
      <c r="CPB92" s="1261" t="s">
        <v>4</v>
      </c>
      <c r="CPC92" s="1261" t="s">
        <v>4</v>
      </c>
      <c r="CPD92" s="1261" t="s">
        <v>4</v>
      </c>
      <c r="CPE92" s="1261" t="s">
        <v>4</v>
      </c>
      <c r="CPF92" s="1261" t="s">
        <v>4</v>
      </c>
      <c r="CPG92" s="1261" t="s">
        <v>4</v>
      </c>
      <c r="CPH92" s="1261" t="s">
        <v>4</v>
      </c>
      <c r="CPI92" s="1261" t="s">
        <v>4</v>
      </c>
      <c r="CPJ92" s="1261" t="s">
        <v>4</v>
      </c>
      <c r="CPK92" s="1261" t="s">
        <v>4</v>
      </c>
      <c r="CPL92" s="1261" t="s">
        <v>4</v>
      </c>
      <c r="CPM92" s="1261" t="s">
        <v>4</v>
      </c>
      <c r="CPN92" s="1261" t="s">
        <v>4</v>
      </c>
      <c r="CPO92" s="1261" t="s">
        <v>4</v>
      </c>
      <c r="CPP92" s="1261" t="s">
        <v>4</v>
      </c>
      <c r="CPQ92" s="1261" t="s">
        <v>4</v>
      </c>
      <c r="CPR92" s="1261" t="s">
        <v>4</v>
      </c>
      <c r="CPS92" s="1261" t="s">
        <v>4</v>
      </c>
      <c r="CPT92" s="1261" t="s">
        <v>4</v>
      </c>
      <c r="CPU92" s="1261" t="s">
        <v>4</v>
      </c>
      <c r="CPV92" s="1261" t="s">
        <v>4</v>
      </c>
      <c r="CPW92" s="1261" t="s">
        <v>4</v>
      </c>
      <c r="CPX92" s="1261" t="s">
        <v>4</v>
      </c>
      <c r="CPY92" s="1261" t="s">
        <v>4</v>
      </c>
      <c r="CPZ92" s="1261" t="s">
        <v>4</v>
      </c>
      <c r="CQA92" s="1261" t="s">
        <v>4</v>
      </c>
      <c r="CQB92" s="1261" t="s">
        <v>4</v>
      </c>
      <c r="CQC92" s="1261" t="s">
        <v>4</v>
      </c>
      <c r="CQD92" s="1261" t="s">
        <v>4</v>
      </c>
      <c r="CQE92" s="1261" t="s">
        <v>4</v>
      </c>
      <c r="CQF92" s="1261" t="s">
        <v>4</v>
      </c>
      <c r="CQG92" s="1261" t="s">
        <v>4</v>
      </c>
      <c r="CQH92" s="1261" t="s">
        <v>4</v>
      </c>
      <c r="CQI92" s="1261" t="s">
        <v>4</v>
      </c>
      <c r="CQJ92" s="1261" t="s">
        <v>4</v>
      </c>
      <c r="CQK92" s="1261" t="s">
        <v>4</v>
      </c>
      <c r="CQL92" s="1261" t="s">
        <v>4</v>
      </c>
      <c r="CQM92" s="1261" t="s">
        <v>4</v>
      </c>
      <c r="CQN92" s="1261" t="s">
        <v>4</v>
      </c>
      <c r="CQO92" s="1261" t="s">
        <v>4</v>
      </c>
      <c r="CQP92" s="1261" t="s">
        <v>4</v>
      </c>
      <c r="CQQ92" s="1261" t="s">
        <v>4</v>
      </c>
      <c r="CQR92" s="1261" t="s">
        <v>4</v>
      </c>
      <c r="CQS92" s="1261" t="s">
        <v>4</v>
      </c>
      <c r="CQT92" s="1261" t="s">
        <v>4</v>
      </c>
      <c r="CQU92" s="1261" t="s">
        <v>4</v>
      </c>
      <c r="CQV92" s="1261" t="s">
        <v>4</v>
      </c>
      <c r="CQW92" s="1261" t="s">
        <v>4</v>
      </c>
      <c r="CQX92" s="1261" t="s">
        <v>4</v>
      </c>
      <c r="CQY92" s="1261" t="s">
        <v>4</v>
      </c>
      <c r="CQZ92" s="1261" t="s">
        <v>4</v>
      </c>
      <c r="CRA92" s="1261" t="s">
        <v>4</v>
      </c>
      <c r="CRB92" s="1261" t="s">
        <v>4</v>
      </c>
      <c r="CRC92" s="1261" t="s">
        <v>4</v>
      </c>
      <c r="CRD92" s="1261" t="s">
        <v>4</v>
      </c>
      <c r="CRE92" s="1261" t="s">
        <v>4</v>
      </c>
      <c r="CRF92" s="1261" t="s">
        <v>4</v>
      </c>
      <c r="CRG92" s="1261" t="s">
        <v>4</v>
      </c>
      <c r="CRH92" s="1261" t="s">
        <v>4</v>
      </c>
      <c r="CRI92" s="1261" t="s">
        <v>4</v>
      </c>
      <c r="CRJ92" s="1261" t="s">
        <v>4</v>
      </c>
      <c r="CRK92" s="1261" t="s">
        <v>4</v>
      </c>
      <c r="CRL92" s="1261" t="s">
        <v>4</v>
      </c>
      <c r="CRM92" s="1261" t="s">
        <v>4</v>
      </c>
      <c r="CRN92" s="1261" t="s">
        <v>4</v>
      </c>
      <c r="CRO92" s="1261" t="s">
        <v>4</v>
      </c>
      <c r="CRP92" s="1261" t="s">
        <v>4</v>
      </c>
      <c r="CRQ92" s="1261" t="s">
        <v>4</v>
      </c>
      <c r="CRR92" s="1261" t="s">
        <v>4</v>
      </c>
      <c r="CRS92" s="1261" t="s">
        <v>4</v>
      </c>
      <c r="CRT92" s="1261" t="s">
        <v>4</v>
      </c>
      <c r="CRU92" s="1261" t="s">
        <v>4</v>
      </c>
      <c r="CRV92" s="1261" t="s">
        <v>4</v>
      </c>
      <c r="CRW92" s="1261" t="s">
        <v>4</v>
      </c>
      <c r="CRX92" s="1261" t="s">
        <v>4</v>
      </c>
      <c r="CRY92" s="1261" t="s">
        <v>4</v>
      </c>
      <c r="CRZ92" s="1261" t="s">
        <v>4</v>
      </c>
      <c r="CSA92" s="1261" t="s">
        <v>4</v>
      </c>
      <c r="CSB92" s="1261" t="s">
        <v>4</v>
      </c>
      <c r="CSC92" s="1261" t="s">
        <v>4</v>
      </c>
      <c r="CSD92" s="1261" t="s">
        <v>4</v>
      </c>
      <c r="CSE92" s="1261" t="s">
        <v>4</v>
      </c>
      <c r="CSF92" s="1261" t="s">
        <v>4</v>
      </c>
      <c r="CSG92" s="1261" t="s">
        <v>4</v>
      </c>
      <c r="CSH92" s="1261" t="s">
        <v>4</v>
      </c>
      <c r="CSI92" s="1261" t="s">
        <v>4</v>
      </c>
      <c r="CSJ92" s="1261" t="s">
        <v>4</v>
      </c>
      <c r="CSK92" s="1261" t="s">
        <v>4</v>
      </c>
      <c r="CSL92" s="1261" t="s">
        <v>4</v>
      </c>
      <c r="CSM92" s="1261" t="s">
        <v>4</v>
      </c>
      <c r="CSN92" s="1261" t="s">
        <v>4</v>
      </c>
      <c r="CSO92" s="1261" t="s">
        <v>4</v>
      </c>
      <c r="CSP92" s="1261" t="s">
        <v>4</v>
      </c>
      <c r="CSQ92" s="1261" t="s">
        <v>4</v>
      </c>
      <c r="CSR92" s="1261" t="s">
        <v>4</v>
      </c>
      <c r="CSS92" s="1261" t="s">
        <v>4</v>
      </c>
      <c r="CST92" s="1261" t="s">
        <v>4</v>
      </c>
      <c r="CSU92" s="1261" t="s">
        <v>4</v>
      </c>
      <c r="CSV92" s="1261" t="s">
        <v>4</v>
      </c>
      <c r="CSW92" s="1261" t="s">
        <v>4</v>
      </c>
      <c r="CSX92" s="1261" t="s">
        <v>4</v>
      </c>
      <c r="CSY92" s="1261" t="s">
        <v>4</v>
      </c>
      <c r="CSZ92" s="1261" t="s">
        <v>4</v>
      </c>
      <c r="CTA92" s="1261" t="s">
        <v>4</v>
      </c>
      <c r="CTB92" s="1261" t="s">
        <v>4</v>
      </c>
      <c r="CTC92" s="1261" t="s">
        <v>4</v>
      </c>
      <c r="CTD92" s="1261" t="s">
        <v>4</v>
      </c>
      <c r="CTE92" s="1261" t="s">
        <v>4</v>
      </c>
      <c r="CTF92" s="1261" t="s">
        <v>4</v>
      </c>
      <c r="CTG92" s="1261" t="s">
        <v>4</v>
      </c>
      <c r="CTH92" s="1261" t="s">
        <v>4</v>
      </c>
      <c r="CTI92" s="1261" t="s">
        <v>4</v>
      </c>
      <c r="CTJ92" s="1261" t="s">
        <v>4</v>
      </c>
      <c r="CTK92" s="1261" t="s">
        <v>4</v>
      </c>
      <c r="CTL92" s="1261" t="s">
        <v>4</v>
      </c>
      <c r="CTM92" s="1261" t="s">
        <v>4</v>
      </c>
      <c r="CTN92" s="1261" t="s">
        <v>4</v>
      </c>
      <c r="CTO92" s="1261" t="s">
        <v>4</v>
      </c>
      <c r="CTP92" s="1261" t="s">
        <v>4</v>
      </c>
      <c r="CTQ92" s="1261" t="s">
        <v>4</v>
      </c>
      <c r="CTR92" s="1261" t="s">
        <v>4</v>
      </c>
      <c r="CTS92" s="1261" t="s">
        <v>4</v>
      </c>
      <c r="CTT92" s="1261" t="s">
        <v>4</v>
      </c>
      <c r="CTU92" s="1261" t="s">
        <v>4</v>
      </c>
      <c r="CTV92" s="1261" t="s">
        <v>4</v>
      </c>
      <c r="CTW92" s="1261" t="s">
        <v>4</v>
      </c>
      <c r="CTX92" s="1261" t="s">
        <v>4</v>
      </c>
      <c r="CTY92" s="1261" t="s">
        <v>4</v>
      </c>
      <c r="CTZ92" s="1261" t="s">
        <v>4</v>
      </c>
      <c r="CUA92" s="1261" t="s">
        <v>4</v>
      </c>
      <c r="CUB92" s="1261" t="s">
        <v>4</v>
      </c>
      <c r="CUC92" s="1261" t="s">
        <v>4</v>
      </c>
      <c r="CUD92" s="1261" t="s">
        <v>4</v>
      </c>
      <c r="CUE92" s="1261" t="s">
        <v>4</v>
      </c>
      <c r="CUF92" s="1261" t="s">
        <v>4</v>
      </c>
      <c r="CUG92" s="1261" t="s">
        <v>4</v>
      </c>
      <c r="CUH92" s="1261" t="s">
        <v>4</v>
      </c>
      <c r="CUI92" s="1261" t="s">
        <v>4</v>
      </c>
      <c r="CUJ92" s="1261" t="s">
        <v>4</v>
      </c>
      <c r="CUK92" s="1261" t="s">
        <v>4</v>
      </c>
      <c r="CUL92" s="1261" t="s">
        <v>4</v>
      </c>
      <c r="CUM92" s="1261" t="s">
        <v>4</v>
      </c>
      <c r="CUN92" s="1261" t="s">
        <v>4</v>
      </c>
      <c r="CUO92" s="1261" t="s">
        <v>4</v>
      </c>
      <c r="CUP92" s="1261" t="s">
        <v>4</v>
      </c>
      <c r="CUQ92" s="1261" t="s">
        <v>4</v>
      </c>
      <c r="CUR92" s="1261" t="s">
        <v>4</v>
      </c>
      <c r="CUS92" s="1261" t="s">
        <v>4</v>
      </c>
      <c r="CUT92" s="1261" t="s">
        <v>4</v>
      </c>
      <c r="CUU92" s="1261" t="s">
        <v>4</v>
      </c>
      <c r="CUV92" s="1261" t="s">
        <v>4</v>
      </c>
      <c r="CUW92" s="1261" t="s">
        <v>4</v>
      </c>
      <c r="CUX92" s="1261" t="s">
        <v>4</v>
      </c>
      <c r="CUY92" s="1261" t="s">
        <v>4</v>
      </c>
      <c r="CUZ92" s="1261" t="s">
        <v>4</v>
      </c>
      <c r="CVA92" s="1261" t="s">
        <v>4</v>
      </c>
      <c r="CVB92" s="1261" t="s">
        <v>4</v>
      </c>
      <c r="CVC92" s="1261" t="s">
        <v>4</v>
      </c>
      <c r="CVD92" s="1261" t="s">
        <v>4</v>
      </c>
      <c r="CVE92" s="1261" t="s">
        <v>4</v>
      </c>
      <c r="CVF92" s="1261" t="s">
        <v>4</v>
      </c>
      <c r="CVG92" s="1261" t="s">
        <v>4</v>
      </c>
      <c r="CVH92" s="1261" t="s">
        <v>4</v>
      </c>
      <c r="CVI92" s="1261" t="s">
        <v>4</v>
      </c>
      <c r="CVJ92" s="1261" t="s">
        <v>4</v>
      </c>
      <c r="CVK92" s="1261" t="s">
        <v>4</v>
      </c>
      <c r="CVL92" s="1261" t="s">
        <v>4</v>
      </c>
      <c r="CVM92" s="1261" t="s">
        <v>4</v>
      </c>
      <c r="CVN92" s="1261" t="s">
        <v>4</v>
      </c>
      <c r="CVO92" s="1261" t="s">
        <v>4</v>
      </c>
      <c r="CVP92" s="1261" t="s">
        <v>4</v>
      </c>
      <c r="CVQ92" s="1261" t="s">
        <v>4</v>
      </c>
      <c r="CVR92" s="1261" t="s">
        <v>4</v>
      </c>
      <c r="CVS92" s="1261" t="s">
        <v>4</v>
      </c>
      <c r="CVT92" s="1261" t="s">
        <v>4</v>
      </c>
      <c r="CVU92" s="1261" t="s">
        <v>4</v>
      </c>
      <c r="CVV92" s="1261" t="s">
        <v>4</v>
      </c>
      <c r="CVW92" s="1261" t="s">
        <v>4</v>
      </c>
      <c r="CVX92" s="1261" t="s">
        <v>4</v>
      </c>
      <c r="CVY92" s="1261" t="s">
        <v>4</v>
      </c>
      <c r="CVZ92" s="1261" t="s">
        <v>4</v>
      </c>
      <c r="CWA92" s="1261" t="s">
        <v>4</v>
      </c>
      <c r="CWB92" s="1261" t="s">
        <v>4</v>
      </c>
      <c r="CWC92" s="1261" t="s">
        <v>4</v>
      </c>
      <c r="CWD92" s="1261" t="s">
        <v>4</v>
      </c>
      <c r="CWE92" s="1261" t="s">
        <v>4</v>
      </c>
      <c r="CWF92" s="1261" t="s">
        <v>4</v>
      </c>
      <c r="CWG92" s="1261" t="s">
        <v>4</v>
      </c>
      <c r="CWH92" s="1261" t="s">
        <v>4</v>
      </c>
      <c r="CWI92" s="1261" t="s">
        <v>4</v>
      </c>
      <c r="CWJ92" s="1261" t="s">
        <v>4</v>
      </c>
      <c r="CWK92" s="1261" t="s">
        <v>4</v>
      </c>
      <c r="CWL92" s="1261" t="s">
        <v>4</v>
      </c>
      <c r="CWM92" s="1261" t="s">
        <v>4</v>
      </c>
      <c r="CWN92" s="1261" t="s">
        <v>4</v>
      </c>
      <c r="CWO92" s="1261" t="s">
        <v>4</v>
      </c>
      <c r="CWP92" s="1261" t="s">
        <v>4</v>
      </c>
      <c r="CWQ92" s="1261" t="s">
        <v>4</v>
      </c>
      <c r="CWR92" s="1261" t="s">
        <v>4</v>
      </c>
      <c r="CWS92" s="1261" t="s">
        <v>4</v>
      </c>
      <c r="CWT92" s="1261" t="s">
        <v>4</v>
      </c>
      <c r="CWU92" s="1261" t="s">
        <v>4</v>
      </c>
      <c r="CWV92" s="1261" t="s">
        <v>4</v>
      </c>
      <c r="CWW92" s="1261" t="s">
        <v>4</v>
      </c>
      <c r="CWX92" s="1261" t="s">
        <v>4</v>
      </c>
      <c r="CWY92" s="1261" t="s">
        <v>4</v>
      </c>
      <c r="CWZ92" s="1261" t="s">
        <v>4</v>
      </c>
      <c r="CXA92" s="1261" t="s">
        <v>4</v>
      </c>
      <c r="CXB92" s="1261" t="s">
        <v>4</v>
      </c>
      <c r="CXC92" s="1261" t="s">
        <v>4</v>
      </c>
      <c r="CXD92" s="1261" t="s">
        <v>4</v>
      </c>
      <c r="CXE92" s="1261" t="s">
        <v>4</v>
      </c>
      <c r="CXF92" s="1261" t="s">
        <v>4</v>
      </c>
      <c r="CXG92" s="1261" t="s">
        <v>4</v>
      </c>
      <c r="CXH92" s="1261" t="s">
        <v>4</v>
      </c>
      <c r="CXI92" s="1261" t="s">
        <v>4</v>
      </c>
      <c r="CXJ92" s="1261" t="s">
        <v>4</v>
      </c>
      <c r="CXK92" s="1261" t="s">
        <v>4</v>
      </c>
      <c r="CXL92" s="1261" t="s">
        <v>4</v>
      </c>
      <c r="CXM92" s="1261" t="s">
        <v>4</v>
      </c>
      <c r="CXN92" s="1261" t="s">
        <v>4</v>
      </c>
      <c r="CXO92" s="1261" t="s">
        <v>4</v>
      </c>
      <c r="CXP92" s="1261" t="s">
        <v>4</v>
      </c>
      <c r="CXQ92" s="1261" t="s">
        <v>4</v>
      </c>
      <c r="CXR92" s="1261" t="s">
        <v>4</v>
      </c>
      <c r="CXS92" s="1261" t="s">
        <v>4</v>
      </c>
      <c r="CXT92" s="1261" t="s">
        <v>4</v>
      </c>
      <c r="CXU92" s="1261" t="s">
        <v>4</v>
      </c>
      <c r="CXV92" s="1261" t="s">
        <v>4</v>
      </c>
      <c r="CXW92" s="1261" t="s">
        <v>4</v>
      </c>
      <c r="CXX92" s="1261" t="s">
        <v>4</v>
      </c>
      <c r="CXY92" s="1261" t="s">
        <v>4</v>
      </c>
      <c r="CXZ92" s="1261" t="s">
        <v>4</v>
      </c>
      <c r="CYA92" s="1261" t="s">
        <v>4</v>
      </c>
      <c r="CYB92" s="1261" t="s">
        <v>4</v>
      </c>
      <c r="CYC92" s="1261" t="s">
        <v>4</v>
      </c>
      <c r="CYD92" s="1261" t="s">
        <v>4</v>
      </c>
      <c r="CYE92" s="1261" t="s">
        <v>4</v>
      </c>
      <c r="CYF92" s="1261" t="s">
        <v>4</v>
      </c>
      <c r="CYG92" s="1261" t="s">
        <v>4</v>
      </c>
      <c r="CYH92" s="1261" t="s">
        <v>4</v>
      </c>
      <c r="CYI92" s="1261" t="s">
        <v>4</v>
      </c>
      <c r="CYJ92" s="1261" t="s">
        <v>4</v>
      </c>
      <c r="CYK92" s="1261" t="s">
        <v>4</v>
      </c>
      <c r="CYL92" s="1261" t="s">
        <v>4</v>
      </c>
      <c r="CYM92" s="1261" t="s">
        <v>4</v>
      </c>
      <c r="CYN92" s="1261" t="s">
        <v>4</v>
      </c>
      <c r="CYO92" s="1261" t="s">
        <v>4</v>
      </c>
      <c r="CYP92" s="1261" t="s">
        <v>4</v>
      </c>
      <c r="CYQ92" s="1261" t="s">
        <v>4</v>
      </c>
      <c r="CYR92" s="1261" t="s">
        <v>4</v>
      </c>
      <c r="CYS92" s="1261" t="s">
        <v>4</v>
      </c>
      <c r="CYT92" s="1261" t="s">
        <v>4</v>
      </c>
      <c r="CYU92" s="1261" t="s">
        <v>4</v>
      </c>
      <c r="CYV92" s="1261" t="s">
        <v>4</v>
      </c>
      <c r="CYW92" s="1261" t="s">
        <v>4</v>
      </c>
      <c r="CYX92" s="1261" t="s">
        <v>4</v>
      </c>
      <c r="CYY92" s="1261" t="s">
        <v>4</v>
      </c>
      <c r="CYZ92" s="1261" t="s">
        <v>4</v>
      </c>
      <c r="CZA92" s="1261" t="s">
        <v>4</v>
      </c>
      <c r="CZB92" s="1261" t="s">
        <v>4</v>
      </c>
      <c r="CZC92" s="1261" t="s">
        <v>4</v>
      </c>
      <c r="CZD92" s="1261" t="s">
        <v>4</v>
      </c>
      <c r="CZE92" s="1261" t="s">
        <v>4</v>
      </c>
      <c r="CZF92" s="1261" t="s">
        <v>4</v>
      </c>
      <c r="CZG92" s="1261" t="s">
        <v>4</v>
      </c>
      <c r="CZH92" s="1261" t="s">
        <v>4</v>
      </c>
      <c r="CZI92" s="1261" t="s">
        <v>4</v>
      </c>
      <c r="CZJ92" s="1261" t="s">
        <v>4</v>
      </c>
      <c r="CZK92" s="1261" t="s">
        <v>4</v>
      </c>
      <c r="CZL92" s="1261" t="s">
        <v>4</v>
      </c>
      <c r="CZM92" s="1261" t="s">
        <v>4</v>
      </c>
      <c r="CZN92" s="1261" t="s">
        <v>4</v>
      </c>
      <c r="CZO92" s="1261" t="s">
        <v>4</v>
      </c>
      <c r="CZP92" s="1261" t="s">
        <v>4</v>
      </c>
      <c r="CZQ92" s="1261" t="s">
        <v>4</v>
      </c>
      <c r="CZR92" s="1261" t="s">
        <v>4</v>
      </c>
      <c r="CZS92" s="1261" t="s">
        <v>4</v>
      </c>
      <c r="CZT92" s="1261" t="s">
        <v>4</v>
      </c>
      <c r="CZU92" s="1261" t="s">
        <v>4</v>
      </c>
      <c r="CZV92" s="1261" t="s">
        <v>4</v>
      </c>
      <c r="CZW92" s="1261" t="s">
        <v>4</v>
      </c>
      <c r="CZX92" s="1261" t="s">
        <v>4</v>
      </c>
      <c r="CZY92" s="1261" t="s">
        <v>4</v>
      </c>
      <c r="CZZ92" s="1261" t="s">
        <v>4</v>
      </c>
      <c r="DAA92" s="1261" t="s">
        <v>4</v>
      </c>
      <c r="DAB92" s="1261" t="s">
        <v>4</v>
      </c>
      <c r="DAC92" s="1261" t="s">
        <v>4</v>
      </c>
      <c r="DAD92" s="1261" t="s">
        <v>4</v>
      </c>
      <c r="DAE92" s="1261" t="s">
        <v>4</v>
      </c>
      <c r="DAF92" s="1261" t="s">
        <v>4</v>
      </c>
      <c r="DAG92" s="1261" t="s">
        <v>4</v>
      </c>
      <c r="DAH92" s="1261" t="s">
        <v>4</v>
      </c>
      <c r="DAI92" s="1261" t="s">
        <v>4</v>
      </c>
      <c r="DAJ92" s="1261" t="s">
        <v>4</v>
      </c>
      <c r="DAK92" s="1261" t="s">
        <v>4</v>
      </c>
      <c r="DAL92" s="1261" t="s">
        <v>4</v>
      </c>
      <c r="DAM92" s="1261" t="s">
        <v>4</v>
      </c>
      <c r="DAN92" s="1261" t="s">
        <v>4</v>
      </c>
      <c r="DAO92" s="1261" t="s">
        <v>4</v>
      </c>
      <c r="DAP92" s="1261" t="s">
        <v>4</v>
      </c>
      <c r="DAQ92" s="1261" t="s">
        <v>4</v>
      </c>
      <c r="DAR92" s="1261" t="s">
        <v>4</v>
      </c>
      <c r="DAS92" s="1261" t="s">
        <v>4</v>
      </c>
      <c r="DAT92" s="1261" t="s">
        <v>4</v>
      </c>
      <c r="DAU92" s="1261" t="s">
        <v>4</v>
      </c>
      <c r="DAV92" s="1261" t="s">
        <v>4</v>
      </c>
      <c r="DAW92" s="1261" t="s">
        <v>4</v>
      </c>
      <c r="DAX92" s="1261" t="s">
        <v>4</v>
      </c>
      <c r="DAY92" s="1261" t="s">
        <v>4</v>
      </c>
      <c r="DAZ92" s="1261" t="s">
        <v>4</v>
      </c>
      <c r="DBA92" s="1261" t="s">
        <v>4</v>
      </c>
      <c r="DBB92" s="1261" t="s">
        <v>4</v>
      </c>
      <c r="DBC92" s="1261" t="s">
        <v>4</v>
      </c>
      <c r="DBD92" s="1261" t="s">
        <v>4</v>
      </c>
      <c r="DBE92" s="1261" t="s">
        <v>4</v>
      </c>
      <c r="DBF92" s="1261" t="s">
        <v>4</v>
      </c>
      <c r="DBG92" s="1261" t="s">
        <v>4</v>
      </c>
      <c r="DBH92" s="1261" t="s">
        <v>4</v>
      </c>
      <c r="DBI92" s="1261" t="s">
        <v>4</v>
      </c>
      <c r="DBJ92" s="1261" t="s">
        <v>4</v>
      </c>
      <c r="DBK92" s="1261" t="s">
        <v>4</v>
      </c>
      <c r="DBL92" s="1261" t="s">
        <v>4</v>
      </c>
      <c r="DBM92" s="1261" t="s">
        <v>4</v>
      </c>
      <c r="DBN92" s="1261" t="s">
        <v>4</v>
      </c>
      <c r="DBO92" s="1261" t="s">
        <v>4</v>
      </c>
      <c r="DBP92" s="1261" t="s">
        <v>4</v>
      </c>
      <c r="DBQ92" s="1261" t="s">
        <v>4</v>
      </c>
      <c r="DBR92" s="1261" t="s">
        <v>4</v>
      </c>
      <c r="DBS92" s="1261" t="s">
        <v>4</v>
      </c>
      <c r="DBT92" s="1261" t="s">
        <v>4</v>
      </c>
      <c r="DBU92" s="1261" t="s">
        <v>4</v>
      </c>
      <c r="DBV92" s="1261" t="s">
        <v>4</v>
      </c>
      <c r="DBW92" s="1261" t="s">
        <v>4</v>
      </c>
      <c r="DBX92" s="1261" t="s">
        <v>4</v>
      </c>
      <c r="DBY92" s="1261" t="s">
        <v>4</v>
      </c>
      <c r="DBZ92" s="1261" t="s">
        <v>4</v>
      </c>
      <c r="DCA92" s="1261" t="s">
        <v>4</v>
      </c>
      <c r="DCB92" s="1261" t="s">
        <v>4</v>
      </c>
      <c r="DCC92" s="1261" t="s">
        <v>4</v>
      </c>
      <c r="DCD92" s="1261" t="s">
        <v>4</v>
      </c>
      <c r="DCE92" s="1261" t="s">
        <v>4</v>
      </c>
      <c r="DCF92" s="1261" t="s">
        <v>4</v>
      </c>
      <c r="DCG92" s="1261" t="s">
        <v>4</v>
      </c>
      <c r="DCH92" s="1261" t="s">
        <v>4</v>
      </c>
      <c r="DCI92" s="1261" t="s">
        <v>4</v>
      </c>
      <c r="DCJ92" s="1261" t="s">
        <v>4</v>
      </c>
      <c r="DCK92" s="1261" t="s">
        <v>4</v>
      </c>
      <c r="DCL92" s="1261" t="s">
        <v>4</v>
      </c>
      <c r="DCM92" s="1261" t="s">
        <v>4</v>
      </c>
      <c r="DCN92" s="1261" t="s">
        <v>4</v>
      </c>
      <c r="DCO92" s="1261" t="s">
        <v>4</v>
      </c>
      <c r="DCP92" s="1261" t="s">
        <v>4</v>
      </c>
      <c r="DCQ92" s="1261" t="s">
        <v>4</v>
      </c>
      <c r="DCR92" s="1261" t="s">
        <v>4</v>
      </c>
      <c r="DCS92" s="1261" t="s">
        <v>4</v>
      </c>
      <c r="DCT92" s="1261" t="s">
        <v>4</v>
      </c>
      <c r="DCU92" s="1261" t="s">
        <v>4</v>
      </c>
      <c r="DCV92" s="1261" t="s">
        <v>4</v>
      </c>
      <c r="DCW92" s="1261" t="s">
        <v>4</v>
      </c>
      <c r="DCX92" s="1261" t="s">
        <v>4</v>
      </c>
      <c r="DCY92" s="1261" t="s">
        <v>4</v>
      </c>
      <c r="DCZ92" s="1261" t="s">
        <v>4</v>
      </c>
      <c r="DDA92" s="1261" t="s">
        <v>4</v>
      </c>
      <c r="DDB92" s="1261" t="s">
        <v>4</v>
      </c>
      <c r="DDC92" s="1261" t="s">
        <v>4</v>
      </c>
      <c r="DDD92" s="1261" t="s">
        <v>4</v>
      </c>
      <c r="DDE92" s="1261" t="s">
        <v>4</v>
      </c>
      <c r="DDF92" s="1261" t="s">
        <v>4</v>
      </c>
      <c r="DDG92" s="1261" t="s">
        <v>4</v>
      </c>
      <c r="DDH92" s="1261" t="s">
        <v>4</v>
      </c>
      <c r="DDI92" s="1261" t="s">
        <v>4</v>
      </c>
      <c r="DDJ92" s="1261" t="s">
        <v>4</v>
      </c>
      <c r="DDK92" s="1261" t="s">
        <v>4</v>
      </c>
      <c r="DDL92" s="1261" t="s">
        <v>4</v>
      </c>
      <c r="DDM92" s="1261" t="s">
        <v>4</v>
      </c>
      <c r="DDN92" s="1261" t="s">
        <v>4</v>
      </c>
      <c r="DDO92" s="1261" t="s">
        <v>4</v>
      </c>
      <c r="DDP92" s="1261" t="s">
        <v>4</v>
      </c>
      <c r="DDQ92" s="1261" t="s">
        <v>4</v>
      </c>
      <c r="DDR92" s="1261" t="s">
        <v>4</v>
      </c>
      <c r="DDS92" s="1261" t="s">
        <v>4</v>
      </c>
      <c r="DDT92" s="1261" t="s">
        <v>4</v>
      </c>
      <c r="DDU92" s="1261" t="s">
        <v>4</v>
      </c>
      <c r="DDV92" s="1261" t="s">
        <v>4</v>
      </c>
      <c r="DDW92" s="1261" t="s">
        <v>4</v>
      </c>
      <c r="DDX92" s="1261" t="s">
        <v>4</v>
      </c>
      <c r="DDY92" s="1261" t="s">
        <v>4</v>
      </c>
      <c r="DDZ92" s="1261" t="s">
        <v>4</v>
      </c>
      <c r="DEA92" s="1261" t="s">
        <v>4</v>
      </c>
      <c r="DEB92" s="1261" t="s">
        <v>4</v>
      </c>
      <c r="DEC92" s="1261" t="s">
        <v>4</v>
      </c>
      <c r="DED92" s="1261" t="s">
        <v>4</v>
      </c>
      <c r="DEE92" s="1261" t="s">
        <v>4</v>
      </c>
      <c r="DEF92" s="1261" t="s">
        <v>4</v>
      </c>
      <c r="DEG92" s="1261" t="s">
        <v>4</v>
      </c>
      <c r="DEH92" s="1261" t="s">
        <v>4</v>
      </c>
      <c r="DEI92" s="1261" t="s">
        <v>4</v>
      </c>
      <c r="DEJ92" s="1261" t="s">
        <v>4</v>
      </c>
      <c r="DEK92" s="1261" t="s">
        <v>4</v>
      </c>
      <c r="DEL92" s="1261" t="s">
        <v>4</v>
      </c>
      <c r="DEM92" s="1261" t="s">
        <v>4</v>
      </c>
      <c r="DEN92" s="1261" t="s">
        <v>4</v>
      </c>
      <c r="DEO92" s="1261" t="s">
        <v>4</v>
      </c>
      <c r="DEP92" s="1261" t="s">
        <v>4</v>
      </c>
      <c r="DEQ92" s="1261" t="s">
        <v>4</v>
      </c>
      <c r="DER92" s="1261" t="s">
        <v>4</v>
      </c>
      <c r="DES92" s="1261" t="s">
        <v>4</v>
      </c>
      <c r="DET92" s="1261" t="s">
        <v>4</v>
      </c>
      <c r="DEU92" s="1261" t="s">
        <v>4</v>
      </c>
      <c r="DEV92" s="1261" t="s">
        <v>4</v>
      </c>
      <c r="DEW92" s="1261" t="s">
        <v>4</v>
      </c>
      <c r="DEX92" s="1261" t="s">
        <v>4</v>
      </c>
      <c r="DEY92" s="1261" t="s">
        <v>4</v>
      </c>
      <c r="DEZ92" s="1261" t="s">
        <v>4</v>
      </c>
      <c r="DFA92" s="1261" t="s">
        <v>4</v>
      </c>
      <c r="DFB92" s="1261" t="s">
        <v>4</v>
      </c>
      <c r="DFC92" s="1261" t="s">
        <v>4</v>
      </c>
      <c r="DFD92" s="1261" t="s">
        <v>4</v>
      </c>
      <c r="DFE92" s="1261" t="s">
        <v>4</v>
      </c>
      <c r="DFF92" s="1261" t="s">
        <v>4</v>
      </c>
      <c r="DFG92" s="1261" t="s">
        <v>4</v>
      </c>
      <c r="DFH92" s="1261" t="s">
        <v>4</v>
      </c>
      <c r="DFI92" s="1261" t="s">
        <v>4</v>
      </c>
      <c r="DFJ92" s="1261" t="s">
        <v>4</v>
      </c>
      <c r="DFK92" s="1261" t="s">
        <v>4</v>
      </c>
      <c r="DFL92" s="1261" t="s">
        <v>4</v>
      </c>
      <c r="DFM92" s="1261" t="s">
        <v>4</v>
      </c>
      <c r="DFN92" s="1261" t="s">
        <v>4</v>
      </c>
      <c r="DFO92" s="1261" t="s">
        <v>4</v>
      </c>
      <c r="DFP92" s="1261" t="s">
        <v>4</v>
      </c>
      <c r="DFQ92" s="1261" t="s">
        <v>4</v>
      </c>
      <c r="DFR92" s="1261" t="s">
        <v>4</v>
      </c>
      <c r="DFS92" s="1261" t="s">
        <v>4</v>
      </c>
      <c r="DFT92" s="1261" t="s">
        <v>4</v>
      </c>
      <c r="DFU92" s="1261" t="s">
        <v>4</v>
      </c>
      <c r="DFV92" s="1261" t="s">
        <v>4</v>
      </c>
      <c r="DFW92" s="1261" t="s">
        <v>4</v>
      </c>
      <c r="DFX92" s="1261" t="s">
        <v>4</v>
      </c>
      <c r="DFY92" s="1261" t="s">
        <v>4</v>
      </c>
      <c r="DFZ92" s="1261" t="s">
        <v>4</v>
      </c>
      <c r="DGA92" s="1261" t="s">
        <v>4</v>
      </c>
      <c r="DGB92" s="1261" t="s">
        <v>4</v>
      </c>
      <c r="DGC92" s="1261" t="s">
        <v>4</v>
      </c>
      <c r="DGD92" s="1261" t="s">
        <v>4</v>
      </c>
      <c r="DGE92" s="1261" t="s">
        <v>4</v>
      </c>
      <c r="DGF92" s="1261" t="s">
        <v>4</v>
      </c>
      <c r="DGG92" s="1261" t="s">
        <v>4</v>
      </c>
      <c r="DGH92" s="1261" t="s">
        <v>4</v>
      </c>
      <c r="DGI92" s="1261" t="s">
        <v>4</v>
      </c>
      <c r="DGJ92" s="1261" t="s">
        <v>4</v>
      </c>
      <c r="DGK92" s="1261" t="s">
        <v>4</v>
      </c>
      <c r="DGL92" s="1261" t="s">
        <v>4</v>
      </c>
      <c r="DGM92" s="1261" t="s">
        <v>4</v>
      </c>
      <c r="DGN92" s="1261" t="s">
        <v>4</v>
      </c>
      <c r="DGO92" s="1261" t="s">
        <v>4</v>
      </c>
      <c r="DGP92" s="1261" t="s">
        <v>4</v>
      </c>
      <c r="DGQ92" s="1261" t="s">
        <v>4</v>
      </c>
      <c r="DGR92" s="1261" t="s">
        <v>4</v>
      </c>
      <c r="DGS92" s="1261" t="s">
        <v>4</v>
      </c>
      <c r="DGT92" s="1261" t="s">
        <v>4</v>
      </c>
      <c r="DGU92" s="1261" t="s">
        <v>4</v>
      </c>
      <c r="DGV92" s="1261" t="s">
        <v>4</v>
      </c>
      <c r="DGW92" s="1261" t="s">
        <v>4</v>
      </c>
      <c r="DGX92" s="1261" t="s">
        <v>4</v>
      </c>
      <c r="DGY92" s="1261" t="s">
        <v>4</v>
      </c>
      <c r="DGZ92" s="1261" t="s">
        <v>4</v>
      </c>
      <c r="DHA92" s="1261" t="s">
        <v>4</v>
      </c>
      <c r="DHB92" s="1261" t="s">
        <v>4</v>
      </c>
      <c r="DHC92" s="1261" t="s">
        <v>4</v>
      </c>
      <c r="DHD92" s="1261" t="s">
        <v>4</v>
      </c>
      <c r="DHE92" s="1261" t="s">
        <v>4</v>
      </c>
      <c r="DHF92" s="1261" t="s">
        <v>4</v>
      </c>
      <c r="DHG92" s="1261" t="s">
        <v>4</v>
      </c>
      <c r="DHH92" s="1261" t="s">
        <v>4</v>
      </c>
      <c r="DHI92" s="1261" t="s">
        <v>4</v>
      </c>
      <c r="DHJ92" s="1261" t="s">
        <v>4</v>
      </c>
      <c r="DHK92" s="1261" t="s">
        <v>4</v>
      </c>
      <c r="DHL92" s="1261" t="s">
        <v>4</v>
      </c>
      <c r="DHM92" s="1261" t="s">
        <v>4</v>
      </c>
      <c r="DHN92" s="1261" t="s">
        <v>4</v>
      </c>
      <c r="DHO92" s="1261" t="s">
        <v>4</v>
      </c>
      <c r="DHP92" s="1261" t="s">
        <v>4</v>
      </c>
      <c r="DHQ92" s="1261" t="s">
        <v>4</v>
      </c>
      <c r="DHR92" s="1261" t="s">
        <v>4</v>
      </c>
      <c r="DHS92" s="1261" t="s">
        <v>4</v>
      </c>
      <c r="DHT92" s="1261" t="s">
        <v>4</v>
      </c>
      <c r="DHU92" s="1261" t="s">
        <v>4</v>
      </c>
      <c r="DHV92" s="1261" t="s">
        <v>4</v>
      </c>
      <c r="DHW92" s="1261" t="s">
        <v>4</v>
      </c>
      <c r="DHX92" s="1261" t="s">
        <v>4</v>
      </c>
      <c r="DHY92" s="1261" t="s">
        <v>4</v>
      </c>
      <c r="DHZ92" s="1261" t="s">
        <v>4</v>
      </c>
      <c r="DIA92" s="1261" t="s">
        <v>4</v>
      </c>
      <c r="DIB92" s="1261" t="s">
        <v>4</v>
      </c>
      <c r="DIC92" s="1261" t="s">
        <v>4</v>
      </c>
      <c r="DID92" s="1261" t="s">
        <v>4</v>
      </c>
      <c r="DIE92" s="1261" t="s">
        <v>4</v>
      </c>
      <c r="DIF92" s="1261" t="s">
        <v>4</v>
      </c>
      <c r="DIG92" s="1261" t="s">
        <v>4</v>
      </c>
      <c r="DIH92" s="1261" t="s">
        <v>4</v>
      </c>
      <c r="DII92" s="1261" t="s">
        <v>4</v>
      </c>
      <c r="DIJ92" s="1261" t="s">
        <v>4</v>
      </c>
      <c r="DIK92" s="1261" t="s">
        <v>4</v>
      </c>
      <c r="DIL92" s="1261" t="s">
        <v>4</v>
      </c>
      <c r="DIM92" s="1261" t="s">
        <v>4</v>
      </c>
      <c r="DIN92" s="1261" t="s">
        <v>4</v>
      </c>
      <c r="DIO92" s="1261" t="s">
        <v>4</v>
      </c>
      <c r="DIP92" s="1261" t="s">
        <v>4</v>
      </c>
      <c r="DIQ92" s="1261" t="s">
        <v>4</v>
      </c>
      <c r="DIR92" s="1261" t="s">
        <v>4</v>
      </c>
      <c r="DIS92" s="1261" t="s">
        <v>4</v>
      </c>
      <c r="DIT92" s="1261" t="s">
        <v>4</v>
      </c>
      <c r="DIU92" s="1261" t="s">
        <v>4</v>
      </c>
      <c r="DIV92" s="1261" t="s">
        <v>4</v>
      </c>
      <c r="DIW92" s="1261" t="s">
        <v>4</v>
      </c>
      <c r="DIX92" s="1261" t="s">
        <v>4</v>
      </c>
      <c r="DIY92" s="1261" t="s">
        <v>4</v>
      </c>
      <c r="DIZ92" s="1261" t="s">
        <v>4</v>
      </c>
      <c r="DJA92" s="1261" t="s">
        <v>4</v>
      </c>
      <c r="DJB92" s="1261" t="s">
        <v>4</v>
      </c>
      <c r="DJC92" s="1261" t="s">
        <v>4</v>
      </c>
      <c r="DJD92" s="1261" t="s">
        <v>4</v>
      </c>
      <c r="DJE92" s="1261" t="s">
        <v>4</v>
      </c>
      <c r="DJF92" s="1261" t="s">
        <v>4</v>
      </c>
      <c r="DJG92" s="1261" t="s">
        <v>4</v>
      </c>
      <c r="DJH92" s="1261" t="s">
        <v>4</v>
      </c>
      <c r="DJI92" s="1261" t="s">
        <v>4</v>
      </c>
      <c r="DJJ92" s="1261" t="s">
        <v>4</v>
      </c>
      <c r="DJK92" s="1261" t="s">
        <v>4</v>
      </c>
      <c r="DJL92" s="1261" t="s">
        <v>4</v>
      </c>
      <c r="DJM92" s="1261" t="s">
        <v>4</v>
      </c>
      <c r="DJN92" s="1261" t="s">
        <v>4</v>
      </c>
      <c r="DJO92" s="1261" t="s">
        <v>4</v>
      </c>
      <c r="DJP92" s="1261" t="s">
        <v>4</v>
      </c>
      <c r="DJQ92" s="1261" t="s">
        <v>4</v>
      </c>
      <c r="DJR92" s="1261" t="s">
        <v>4</v>
      </c>
      <c r="DJS92" s="1261" t="s">
        <v>4</v>
      </c>
      <c r="DJT92" s="1261" t="s">
        <v>4</v>
      </c>
      <c r="DJU92" s="1261" t="s">
        <v>4</v>
      </c>
      <c r="DJV92" s="1261" t="s">
        <v>4</v>
      </c>
      <c r="DJW92" s="1261" t="s">
        <v>4</v>
      </c>
      <c r="DJX92" s="1261" t="s">
        <v>4</v>
      </c>
      <c r="DJY92" s="1261" t="s">
        <v>4</v>
      </c>
      <c r="DJZ92" s="1261" t="s">
        <v>4</v>
      </c>
      <c r="DKA92" s="1261" t="s">
        <v>4</v>
      </c>
      <c r="DKB92" s="1261" t="s">
        <v>4</v>
      </c>
      <c r="DKC92" s="1261" t="s">
        <v>4</v>
      </c>
      <c r="DKD92" s="1261" t="s">
        <v>4</v>
      </c>
      <c r="DKE92" s="1261" t="s">
        <v>4</v>
      </c>
      <c r="DKF92" s="1261" t="s">
        <v>4</v>
      </c>
      <c r="DKG92" s="1261" t="s">
        <v>4</v>
      </c>
      <c r="DKH92" s="1261" t="s">
        <v>4</v>
      </c>
      <c r="DKI92" s="1261" t="s">
        <v>4</v>
      </c>
      <c r="DKJ92" s="1261" t="s">
        <v>4</v>
      </c>
      <c r="DKK92" s="1261" t="s">
        <v>4</v>
      </c>
      <c r="DKL92" s="1261" t="s">
        <v>4</v>
      </c>
      <c r="DKM92" s="1261" t="s">
        <v>4</v>
      </c>
      <c r="DKN92" s="1261" t="s">
        <v>4</v>
      </c>
      <c r="DKO92" s="1261" t="s">
        <v>4</v>
      </c>
      <c r="DKP92" s="1261" t="s">
        <v>4</v>
      </c>
      <c r="DKQ92" s="1261" t="s">
        <v>4</v>
      </c>
      <c r="DKR92" s="1261" t="s">
        <v>4</v>
      </c>
      <c r="DKS92" s="1261" t="s">
        <v>4</v>
      </c>
      <c r="DKT92" s="1261" t="s">
        <v>4</v>
      </c>
      <c r="DKU92" s="1261" t="s">
        <v>4</v>
      </c>
      <c r="DKV92" s="1261" t="s">
        <v>4</v>
      </c>
      <c r="DKW92" s="1261" t="s">
        <v>4</v>
      </c>
      <c r="DKX92" s="1261" t="s">
        <v>4</v>
      </c>
      <c r="DKY92" s="1261" t="s">
        <v>4</v>
      </c>
      <c r="DKZ92" s="1261" t="s">
        <v>4</v>
      </c>
      <c r="DLA92" s="1261" t="s">
        <v>4</v>
      </c>
      <c r="DLB92" s="1261" t="s">
        <v>4</v>
      </c>
      <c r="DLC92" s="1261" t="s">
        <v>4</v>
      </c>
      <c r="DLD92" s="1261" t="s">
        <v>4</v>
      </c>
      <c r="DLE92" s="1261" t="s">
        <v>4</v>
      </c>
      <c r="DLF92" s="1261" t="s">
        <v>4</v>
      </c>
      <c r="DLG92" s="1261" t="s">
        <v>4</v>
      </c>
      <c r="DLH92" s="1261" t="s">
        <v>4</v>
      </c>
      <c r="DLI92" s="1261" t="s">
        <v>4</v>
      </c>
      <c r="DLJ92" s="1261" t="s">
        <v>4</v>
      </c>
      <c r="DLK92" s="1261" t="s">
        <v>4</v>
      </c>
      <c r="DLL92" s="1261" t="s">
        <v>4</v>
      </c>
      <c r="DLM92" s="1261" t="s">
        <v>4</v>
      </c>
      <c r="DLN92" s="1261" t="s">
        <v>4</v>
      </c>
      <c r="DLO92" s="1261" t="s">
        <v>4</v>
      </c>
      <c r="DLP92" s="1261" t="s">
        <v>4</v>
      </c>
      <c r="DLQ92" s="1261" t="s">
        <v>4</v>
      </c>
      <c r="DLR92" s="1261" t="s">
        <v>4</v>
      </c>
      <c r="DLS92" s="1261" t="s">
        <v>4</v>
      </c>
      <c r="DLT92" s="1261" t="s">
        <v>4</v>
      </c>
      <c r="DLU92" s="1261" t="s">
        <v>4</v>
      </c>
      <c r="DLV92" s="1261" t="s">
        <v>4</v>
      </c>
      <c r="DLW92" s="1261" t="s">
        <v>4</v>
      </c>
      <c r="DLX92" s="1261" t="s">
        <v>4</v>
      </c>
      <c r="DLY92" s="1261" t="s">
        <v>4</v>
      </c>
      <c r="DLZ92" s="1261" t="s">
        <v>4</v>
      </c>
      <c r="DMA92" s="1261" t="s">
        <v>4</v>
      </c>
      <c r="DMB92" s="1261" t="s">
        <v>4</v>
      </c>
      <c r="DMC92" s="1261" t="s">
        <v>4</v>
      </c>
      <c r="DMD92" s="1261" t="s">
        <v>4</v>
      </c>
      <c r="DME92" s="1261" t="s">
        <v>4</v>
      </c>
      <c r="DMF92" s="1261" t="s">
        <v>4</v>
      </c>
      <c r="DMG92" s="1261" t="s">
        <v>4</v>
      </c>
      <c r="DMH92" s="1261" t="s">
        <v>4</v>
      </c>
      <c r="DMI92" s="1261" t="s">
        <v>4</v>
      </c>
      <c r="DMJ92" s="1261" t="s">
        <v>4</v>
      </c>
      <c r="DMK92" s="1261" t="s">
        <v>4</v>
      </c>
      <c r="DML92" s="1261" t="s">
        <v>4</v>
      </c>
      <c r="DMM92" s="1261" t="s">
        <v>4</v>
      </c>
      <c r="DMN92" s="1261" t="s">
        <v>4</v>
      </c>
      <c r="DMO92" s="1261" t="s">
        <v>4</v>
      </c>
      <c r="DMP92" s="1261" t="s">
        <v>4</v>
      </c>
      <c r="DMQ92" s="1261" t="s">
        <v>4</v>
      </c>
      <c r="DMR92" s="1261" t="s">
        <v>4</v>
      </c>
      <c r="DMS92" s="1261" t="s">
        <v>4</v>
      </c>
      <c r="DMT92" s="1261" t="s">
        <v>4</v>
      </c>
      <c r="DMU92" s="1261" t="s">
        <v>4</v>
      </c>
      <c r="DMV92" s="1261" t="s">
        <v>4</v>
      </c>
      <c r="DMW92" s="1261" t="s">
        <v>4</v>
      </c>
      <c r="DMX92" s="1261" t="s">
        <v>4</v>
      </c>
      <c r="DMY92" s="1261" t="s">
        <v>4</v>
      </c>
      <c r="DMZ92" s="1261" t="s">
        <v>4</v>
      </c>
      <c r="DNA92" s="1261" t="s">
        <v>4</v>
      </c>
      <c r="DNB92" s="1261" t="s">
        <v>4</v>
      </c>
      <c r="DNC92" s="1261" t="s">
        <v>4</v>
      </c>
      <c r="DND92" s="1261" t="s">
        <v>4</v>
      </c>
      <c r="DNE92" s="1261" t="s">
        <v>4</v>
      </c>
      <c r="DNF92" s="1261" t="s">
        <v>4</v>
      </c>
      <c r="DNG92" s="1261" t="s">
        <v>4</v>
      </c>
      <c r="DNH92" s="1261" t="s">
        <v>4</v>
      </c>
      <c r="DNI92" s="1261" t="s">
        <v>4</v>
      </c>
      <c r="DNJ92" s="1261" t="s">
        <v>4</v>
      </c>
      <c r="DNK92" s="1261" t="s">
        <v>4</v>
      </c>
      <c r="DNL92" s="1261" t="s">
        <v>4</v>
      </c>
      <c r="DNM92" s="1261" t="s">
        <v>4</v>
      </c>
      <c r="DNN92" s="1261" t="s">
        <v>4</v>
      </c>
      <c r="DNO92" s="1261" t="s">
        <v>4</v>
      </c>
      <c r="DNP92" s="1261" t="s">
        <v>4</v>
      </c>
      <c r="DNQ92" s="1261" t="s">
        <v>4</v>
      </c>
      <c r="DNR92" s="1261" t="s">
        <v>4</v>
      </c>
      <c r="DNS92" s="1261" t="s">
        <v>4</v>
      </c>
      <c r="DNT92" s="1261" t="s">
        <v>4</v>
      </c>
      <c r="DNU92" s="1261" t="s">
        <v>4</v>
      </c>
      <c r="DNV92" s="1261" t="s">
        <v>4</v>
      </c>
      <c r="DNW92" s="1261" t="s">
        <v>4</v>
      </c>
      <c r="DNX92" s="1261" t="s">
        <v>4</v>
      </c>
      <c r="DNY92" s="1261" t="s">
        <v>4</v>
      </c>
      <c r="DNZ92" s="1261" t="s">
        <v>4</v>
      </c>
      <c r="DOA92" s="1261" t="s">
        <v>4</v>
      </c>
      <c r="DOB92" s="1261" t="s">
        <v>4</v>
      </c>
      <c r="DOC92" s="1261" t="s">
        <v>4</v>
      </c>
      <c r="DOD92" s="1261" t="s">
        <v>4</v>
      </c>
      <c r="DOE92" s="1261" t="s">
        <v>4</v>
      </c>
      <c r="DOF92" s="1261" t="s">
        <v>4</v>
      </c>
      <c r="DOG92" s="1261" t="s">
        <v>4</v>
      </c>
      <c r="DOH92" s="1261" t="s">
        <v>4</v>
      </c>
      <c r="DOI92" s="1261" t="s">
        <v>4</v>
      </c>
      <c r="DOJ92" s="1261" t="s">
        <v>4</v>
      </c>
      <c r="DOK92" s="1261" t="s">
        <v>4</v>
      </c>
      <c r="DOL92" s="1261" t="s">
        <v>4</v>
      </c>
      <c r="DOM92" s="1261" t="s">
        <v>4</v>
      </c>
      <c r="DON92" s="1261" t="s">
        <v>4</v>
      </c>
      <c r="DOO92" s="1261" t="s">
        <v>4</v>
      </c>
      <c r="DOP92" s="1261" t="s">
        <v>4</v>
      </c>
      <c r="DOQ92" s="1261" t="s">
        <v>4</v>
      </c>
      <c r="DOR92" s="1261" t="s">
        <v>4</v>
      </c>
      <c r="DOS92" s="1261" t="s">
        <v>4</v>
      </c>
      <c r="DOT92" s="1261" t="s">
        <v>4</v>
      </c>
      <c r="DOU92" s="1261" t="s">
        <v>4</v>
      </c>
      <c r="DOV92" s="1261" t="s">
        <v>4</v>
      </c>
      <c r="DOW92" s="1261" t="s">
        <v>4</v>
      </c>
      <c r="DOX92" s="1261" t="s">
        <v>4</v>
      </c>
      <c r="DOY92" s="1261" t="s">
        <v>4</v>
      </c>
      <c r="DOZ92" s="1261" t="s">
        <v>4</v>
      </c>
      <c r="DPA92" s="1261" t="s">
        <v>4</v>
      </c>
      <c r="DPB92" s="1261" t="s">
        <v>4</v>
      </c>
      <c r="DPC92" s="1261" t="s">
        <v>4</v>
      </c>
      <c r="DPD92" s="1261" t="s">
        <v>4</v>
      </c>
      <c r="DPE92" s="1261" t="s">
        <v>4</v>
      </c>
      <c r="DPF92" s="1261" t="s">
        <v>4</v>
      </c>
      <c r="DPG92" s="1261" t="s">
        <v>4</v>
      </c>
      <c r="DPH92" s="1261" t="s">
        <v>4</v>
      </c>
      <c r="DPI92" s="1261" t="s">
        <v>4</v>
      </c>
      <c r="DPJ92" s="1261" t="s">
        <v>4</v>
      </c>
      <c r="DPK92" s="1261" t="s">
        <v>4</v>
      </c>
      <c r="DPL92" s="1261" t="s">
        <v>4</v>
      </c>
      <c r="DPM92" s="1261" t="s">
        <v>4</v>
      </c>
      <c r="DPN92" s="1261" t="s">
        <v>4</v>
      </c>
      <c r="DPO92" s="1261" t="s">
        <v>4</v>
      </c>
      <c r="DPP92" s="1261" t="s">
        <v>4</v>
      </c>
      <c r="DPQ92" s="1261" t="s">
        <v>4</v>
      </c>
      <c r="DPR92" s="1261" t="s">
        <v>4</v>
      </c>
      <c r="DPS92" s="1261" t="s">
        <v>4</v>
      </c>
      <c r="DPT92" s="1261" t="s">
        <v>4</v>
      </c>
      <c r="DPU92" s="1261" t="s">
        <v>4</v>
      </c>
      <c r="DPV92" s="1261" t="s">
        <v>4</v>
      </c>
      <c r="DPW92" s="1261" t="s">
        <v>4</v>
      </c>
      <c r="DPX92" s="1261" t="s">
        <v>4</v>
      </c>
      <c r="DPY92" s="1261" t="s">
        <v>4</v>
      </c>
      <c r="DPZ92" s="1261" t="s">
        <v>4</v>
      </c>
      <c r="DQA92" s="1261" t="s">
        <v>4</v>
      </c>
      <c r="DQB92" s="1261" t="s">
        <v>4</v>
      </c>
      <c r="DQC92" s="1261" t="s">
        <v>4</v>
      </c>
      <c r="DQD92" s="1261" t="s">
        <v>4</v>
      </c>
      <c r="DQE92" s="1261" t="s">
        <v>4</v>
      </c>
      <c r="DQF92" s="1261" t="s">
        <v>4</v>
      </c>
      <c r="DQG92" s="1261" t="s">
        <v>4</v>
      </c>
      <c r="DQH92" s="1261" t="s">
        <v>4</v>
      </c>
      <c r="DQI92" s="1261" t="s">
        <v>4</v>
      </c>
      <c r="DQJ92" s="1261" t="s">
        <v>4</v>
      </c>
      <c r="DQK92" s="1261" t="s">
        <v>4</v>
      </c>
      <c r="DQL92" s="1261" t="s">
        <v>4</v>
      </c>
      <c r="DQM92" s="1261" t="s">
        <v>4</v>
      </c>
      <c r="DQN92" s="1261" t="s">
        <v>4</v>
      </c>
      <c r="DQO92" s="1261" t="s">
        <v>4</v>
      </c>
      <c r="DQP92" s="1261" t="s">
        <v>4</v>
      </c>
      <c r="DQQ92" s="1261" t="s">
        <v>4</v>
      </c>
      <c r="DQR92" s="1261" t="s">
        <v>4</v>
      </c>
      <c r="DQS92" s="1261" t="s">
        <v>4</v>
      </c>
      <c r="DQT92" s="1261" t="s">
        <v>4</v>
      </c>
      <c r="DQU92" s="1261" t="s">
        <v>4</v>
      </c>
      <c r="DQV92" s="1261" t="s">
        <v>4</v>
      </c>
      <c r="DQW92" s="1261" t="s">
        <v>4</v>
      </c>
      <c r="DQX92" s="1261" t="s">
        <v>4</v>
      </c>
      <c r="DQY92" s="1261" t="s">
        <v>4</v>
      </c>
      <c r="DQZ92" s="1261" t="s">
        <v>4</v>
      </c>
      <c r="DRA92" s="1261" t="s">
        <v>4</v>
      </c>
      <c r="DRB92" s="1261" t="s">
        <v>4</v>
      </c>
      <c r="DRC92" s="1261" t="s">
        <v>4</v>
      </c>
      <c r="DRD92" s="1261" t="s">
        <v>4</v>
      </c>
      <c r="DRE92" s="1261" t="s">
        <v>4</v>
      </c>
      <c r="DRF92" s="1261" t="s">
        <v>4</v>
      </c>
      <c r="DRG92" s="1261" t="s">
        <v>4</v>
      </c>
      <c r="DRH92" s="1261" t="s">
        <v>4</v>
      </c>
      <c r="DRI92" s="1261" t="s">
        <v>4</v>
      </c>
      <c r="DRJ92" s="1261" t="s">
        <v>4</v>
      </c>
      <c r="DRK92" s="1261" t="s">
        <v>4</v>
      </c>
      <c r="DRL92" s="1261" t="s">
        <v>4</v>
      </c>
      <c r="DRM92" s="1261" t="s">
        <v>4</v>
      </c>
      <c r="DRN92" s="1261" t="s">
        <v>4</v>
      </c>
      <c r="DRO92" s="1261" t="s">
        <v>4</v>
      </c>
      <c r="DRP92" s="1261" t="s">
        <v>4</v>
      </c>
      <c r="DRQ92" s="1261" t="s">
        <v>4</v>
      </c>
      <c r="DRR92" s="1261" t="s">
        <v>4</v>
      </c>
      <c r="DRS92" s="1261" t="s">
        <v>4</v>
      </c>
      <c r="DRT92" s="1261" t="s">
        <v>4</v>
      </c>
      <c r="DRU92" s="1261" t="s">
        <v>4</v>
      </c>
      <c r="DRV92" s="1261" t="s">
        <v>4</v>
      </c>
      <c r="DRW92" s="1261" t="s">
        <v>4</v>
      </c>
      <c r="DRX92" s="1261" t="s">
        <v>4</v>
      </c>
      <c r="DRY92" s="1261" t="s">
        <v>4</v>
      </c>
      <c r="DRZ92" s="1261" t="s">
        <v>4</v>
      </c>
      <c r="DSA92" s="1261" t="s">
        <v>4</v>
      </c>
      <c r="DSB92" s="1261" t="s">
        <v>4</v>
      </c>
      <c r="DSC92" s="1261" t="s">
        <v>4</v>
      </c>
      <c r="DSD92" s="1261" t="s">
        <v>4</v>
      </c>
      <c r="DSE92" s="1261" t="s">
        <v>4</v>
      </c>
      <c r="DSF92" s="1261" t="s">
        <v>4</v>
      </c>
      <c r="DSG92" s="1261" t="s">
        <v>4</v>
      </c>
      <c r="DSH92" s="1261" t="s">
        <v>4</v>
      </c>
      <c r="DSI92" s="1261" t="s">
        <v>4</v>
      </c>
      <c r="DSJ92" s="1261" t="s">
        <v>4</v>
      </c>
      <c r="DSK92" s="1261" t="s">
        <v>4</v>
      </c>
      <c r="DSL92" s="1261" t="s">
        <v>4</v>
      </c>
      <c r="DSM92" s="1261" t="s">
        <v>4</v>
      </c>
      <c r="DSN92" s="1261" t="s">
        <v>4</v>
      </c>
      <c r="DSO92" s="1261" t="s">
        <v>4</v>
      </c>
      <c r="DSP92" s="1261" t="s">
        <v>4</v>
      </c>
      <c r="DSQ92" s="1261" t="s">
        <v>4</v>
      </c>
      <c r="DSR92" s="1261" t="s">
        <v>4</v>
      </c>
      <c r="DSS92" s="1261" t="s">
        <v>4</v>
      </c>
      <c r="DST92" s="1261" t="s">
        <v>4</v>
      </c>
      <c r="DSU92" s="1261" t="s">
        <v>4</v>
      </c>
      <c r="DSV92" s="1261" t="s">
        <v>4</v>
      </c>
      <c r="DSW92" s="1261" t="s">
        <v>4</v>
      </c>
      <c r="DSX92" s="1261" t="s">
        <v>4</v>
      </c>
      <c r="DSY92" s="1261" t="s">
        <v>4</v>
      </c>
      <c r="DSZ92" s="1261" t="s">
        <v>4</v>
      </c>
      <c r="DTA92" s="1261" t="s">
        <v>4</v>
      </c>
      <c r="DTB92" s="1261" t="s">
        <v>4</v>
      </c>
      <c r="DTC92" s="1261" t="s">
        <v>4</v>
      </c>
      <c r="DTD92" s="1261" t="s">
        <v>4</v>
      </c>
      <c r="DTE92" s="1261" t="s">
        <v>4</v>
      </c>
      <c r="DTF92" s="1261" t="s">
        <v>4</v>
      </c>
      <c r="DTG92" s="1261" t="s">
        <v>4</v>
      </c>
      <c r="DTH92" s="1261" t="s">
        <v>4</v>
      </c>
      <c r="DTI92" s="1261" t="s">
        <v>4</v>
      </c>
      <c r="DTJ92" s="1261" t="s">
        <v>4</v>
      </c>
      <c r="DTK92" s="1261" t="s">
        <v>4</v>
      </c>
      <c r="DTL92" s="1261" t="s">
        <v>4</v>
      </c>
      <c r="DTM92" s="1261" t="s">
        <v>4</v>
      </c>
      <c r="DTN92" s="1261" t="s">
        <v>4</v>
      </c>
      <c r="DTO92" s="1261" t="s">
        <v>4</v>
      </c>
      <c r="DTP92" s="1261" t="s">
        <v>4</v>
      </c>
      <c r="DTQ92" s="1261" t="s">
        <v>4</v>
      </c>
      <c r="DTR92" s="1261" t="s">
        <v>4</v>
      </c>
      <c r="DTS92" s="1261" t="s">
        <v>4</v>
      </c>
      <c r="DTT92" s="1261" t="s">
        <v>4</v>
      </c>
      <c r="DTU92" s="1261" t="s">
        <v>4</v>
      </c>
      <c r="DTV92" s="1261" t="s">
        <v>4</v>
      </c>
      <c r="DTW92" s="1261" t="s">
        <v>4</v>
      </c>
      <c r="DTX92" s="1261" t="s">
        <v>4</v>
      </c>
      <c r="DTY92" s="1261" t="s">
        <v>4</v>
      </c>
      <c r="DTZ92" s="1261" t="s">
        <v>4</v>
      </c>
      <c r="DUA92" s="1261" t="s">
        <v>4</v>
      </c>
      <c r="DUB92" s="1261" t="s">
        <v>4</v>
      </c>
      <c r="DUC92" s="1261" t="s">
        <v>4</v>
      </c>
      <c r="DUD92" s="1261" t="s">
        <v>4</v>
      </c>
      <c r="DUE92" s="1261" t="s">
        <v>4</v>
      </c>
      <c r="DUF92" s="1261" t="s">
        <v>4</v>
      </c>
      <c r="DUG92" s="1261" t="s">
        <v>4</v>
      </c>
      <c r="DUH92" s="1261" t="s">
        <v>4</v>
      </c>
      <c r="DUI92" s="1261" t="s">
        <v>4</v>
      </c>
      <c r="DUJ92" s="1261" t="s">
        <v>4</v>
      </c>
      <c r="DUK92" s="1261" t="s">
        <v>4</v>
      </c>
      <c r="DUL92" s="1261" t="s">
        <v>4</v>
      </c>
      <c r="DUM92" s="1261" t="s">
        <v>4</v>
      </c>
      <c r="DUN92" s="1261" t="s">
        <v>4</v>
      </c>
      <c r="DUO92" s="1261" t="s">
        <v>4</v>
      </c>
      <c r="DUP92" s="1261" t="s">
        <v>4</v>
      </c>
      <c r="DUQ92" s="1261" t="s">
        <v>4</v>
      </c>
      <c r="DUR92" s="1261" t="s">
        <v>4</v>
      </c>
      <c r="DUS92" s="1261" t="s">
        <v>4</v>
      </c>
      <c r="DUT92" s="1261" t="s">
        <v>4</v>
      </c>
      <c r="DUU92" s="1261" t="s">
        <v>4</v>
      </c>
      <c r="DUV92" s="1261" t="s">
        <v>4</v>
      </c>
      <c r="DUW92" s="1261" t="s">
        <v>4</v>
      </c>
      <c r="DUX92" s="1261" t="s">
        <v>4</v>
      </c>
      <c r="DUY92" s="1261" t="s">
        <v>4</v>
      </c>
      <c r="DUZ92" s="1261" t="s">
        <v>4</v>
      </c>
      <c r="DVA92" s="1261" t="s">
        <v>4</v>
      </c>
      <c r="DVB92" s="1261" t="s">
        <v>4</v>
      </c>
      <c r="DVC92" s="1261" t="s">
        <v>4</v>
      </c>
      <c r="DVD92" s="1261" t="s">
        <v>4</v>
      </c>
      <c r="DVE92" s="1261" t="s">
        <v>4</v>
      </c>
      <c r="DVF92" s="1261" t="s">
        <v>4</v>
      </c>
      <c r="DVG92" s="1261" t="s">
        <v>4</v>
      </c>
      <c r="DVH92" s="1261" t="s">
        <v>4</v>
      </c>
      <c r="DVI92" s="1261" t="s">
        <v>4</v>
      </c>
      <c r="DVJ92" s="1261" t="s">
        <v>4</v>
      </c>
      <c r="DVK92" s="1261" t="s">
        <v>4</v>
      </c>
      <c r="DVL92" s="1261" t="s">
        <v>4</v>
      </c>
      <c r="DVM92" s="1261" t="s">
        <v>4</v>
      </c>
      <c r="DVN92" s="1261" t="s">
        <v>4</v>
      </c>
      <c r="DVO92" s="1261" t="s">
        <v>4</v>
      </c>
      <c r="DVP92" s="1261" t="s">
        <v>4</v>
      </c>
      <c r="DVQ92" s="1261" t="s">
        <v>4</v>
      </c>
      <c r="DVR92" s="1261" t="s">
        <v>4</v>
      </c>
      <c r="DVS92" s="1261" t="s">
        <v>4</v>
      </c>
      <c r="DVT92" s="1261" t="s">
        <v>4</v>
      </c>
      <c r="DVU92" s="1261" t="s">
        <v>4</v>
      </c>
      <c r="DVV92" s="1261" t="s">
        <v>4</v>
      </c>
      <c r="DVW92" s="1261" t="s">
        <v>4</v>
      </c>
      <c r="DVX92" s="1261" t="s">
        <v>4</v>
      </c>
      <c r="DVY92" s="1261" t="s">
        <v>4</v>
      </c>
      <c r="DVZ92" s="1261" t="s">
        <v>4</v>
      </c>
      <c r="DWA92" s="1261" t="s">
        <v>4</v>
      </c>
      <c r="DWB92" s="1261" t="s">
        <v>4</v>
      </c>
      <c r="DWC92" s="1261" t="s">
        <v>4</v>
      </c>
      <c r="DWD92" s="1261" t="s">
        <v>4</v>
      </c>
      <c r="DWE92" s="1261" t="s">
        <v>4</v>
      </c>
      <c r="DWF92" s="1261" t="s">
        <v>4</v>
      </c>
      <c r="DWG92" s="1261" t="s">
        <v>4</v>
      </c>
      <c r="DWH92" s="1261" t="s">
        <v>4</v>
      </c>
      <c r="DWI92" s="1261" t="s">
        <v>4</v>
      </c>
      <c r="DWJ92" s="1261" t="s">
        <v>4</v>
      </c>
      <c r="DWK92" s="1261" t="s">
        <v>4</v>
      </c>
      <c r="DWL92" s="1261" t="s">
        <v>4</v>
      </c>
      <c r="DWM92" s="1261" t="s">
        <v>4</v>
      </c>
      <c r="DWN92" s="1261" t="s">
        <v>4</v>
      </c>
      <c r="DWO92" s="1261" t="s">
        <v>4</v>
      </c>
      <c r="DWP92" s="1261" t="s">
        <v>4</v>
      </c>
      <c r="DWQ92" s="1261" t="s">
        <v>4</v>
      </c>
      <c r="DWR92" s="1261" t="s">
        <v>4</v>
      </c>
      <c r="DWS92" s="1261" t="s">
        <v>4</v>
      </c>
      <c r="DWT92" s="1261" t="s">
        <v>4</v>
      </c>
      <c r="DWU92" s="1261" t="s">
        <v>4</v>
      </c>
      <c r="DWV92" s="1261" t="s">
        <v>4</v>
      </c>
      <c r="DWW92" s="1261" t="s">
        <v>4</v>
      </c>
      <c r="DWX92" s="1261" t="s">
        <v>4</v>
      </c>
      <c r="DWY92" s="1261" t="s">
        <v>4</v>
      </c>
      <c r="DWZ92" s="1261" t="s">
        <v>4</v>
      </c>
      <c r="DXA92" s="1261" t="s">
        <v>4</v>
      </c>
      <c r="DXB92" s="1261" t="s">
        <v>4</v>
      </c>
      <c r="DXC92" s="1261" t="s">
        <v>4</v>
      </c>
      <c r="DXD92" s="1261" t="s">
        <v>4</v>
      </c>
      <c r="DXE92" s="1261" t="s">
        <v>4</v>
      </c>
      <c r="DXF92" s="1261" t="s">
        <v>4</v>
      </c>
      <c r="DXG92" s="1261" t="s">
        <v>4</v>
      </c>
      <c r="DXH92" s="1261" t="s">
        <v>4</v>
      </c>
      <c r="DXI92" s="1261" t="s">
        <v>4</v>
      </c>
      <c r="DXJ92" s="1261" t="s">
        <v>4</v>
      </c>
      <c r="DXK92" s="1261" t="s">
        <v>4</v>
      </c>
      <c r="DXL92" s="1261" t="s">
        <v>4</v>
      </c>
      <c r="DXM92" s="1261" t="s">
        <v>4</v>
      </c>
      <c r="DXN92" s="1261" t="s">
        <v>4</v>
      </c>
      <c r="DXO92" s="1261" t="s">
        <v>4</v>
      </c>
      <c r="DXP92" s="1261" t="s">
        <v>4</v>
      </c>
      <c r="DXQ92" s="1261" t="s">
        <v>4</v>
      </c>
      <c r="DXR92" s="1261" t="s">
        <v>4</v>
      </c>
      <c r="DXS92" s="1261" t="s">
        <v>4</v>
      </c>
      <c r="DXT92" s="1261" t="s">
        <v>4</v>
      </c>
      <c r="DXU92" s="1261" t="s">
        <v>4</v>
      </c>
      <c r="DXV92" s="1261" t="s">
        <v>4</v>
      </c>
      <c r="DXW92" s="1261" t="s">
        <v>4</v>
      </c>
      <c r="DXX92" s="1261" t="s">
        <v>4</v>
      </c>
      <c r="DXY92" s="1261" t="s">
        <v>4</v>
      </c>
      <c r="DXZ92" s="1261" t="s">
        <v>4</v>
      </c>
      <c r="DYA92" s="1261" t="s">
        <v>4</v>
      </c>
      <c r="DYB92" s="1261" t="s">
        <v>4</v>
      </c>
      <c r="DYC92" s="1261" t="s">
        <v>4</v>
      </c>
      <c r="DYD92" s="1261" t="s">
        <v>4</v>
      </c>
      <c r="DYE92" s="1261" t="s">
        <v>4</v>
      </c>
      <c r="DYF92" s="1261" t="s">
        <v>4</v>
      </c>
      <c r="DYG92" s="1261" t="s">
        <v>4</v>
      </c>
      <c r="DYH92" s="1261" t="s">
        <v>4</v>
      </c>
      <c r="DYI92" s="1261" t="s">
        <v>4</v>
      </c>
      <c r="DYJ92" s="1261" t="s">
        <v>4</v>
      </c>
      <c r="DYK92" s="1261" t="s">
        <v>4</v>
      </c>
      <c r="DYL92" s="1261" t="s">
        <v>4</v>
      </c>
      <c r="DYM92" s="1261" t="s">
        <v>4</v>
      </c>
      <c r="DYN92" s="1261" t="s">
        <v>4</v>
      </c>
      <c r="DYO92" s="1261" t="s">
        <v>4</v>
      </c>
      <c r="DYP92" s="1261" t="s">
        <v>4</v>
      </c>
      <c r="DYQ92" s="1261" t="s">
        <v>4</v>
      </c>
      <c r="DYR92" s="1261" t="s">
        <v>4</v>
      </c>
      <c r="DYS92" s="1261" t="s">
        <v>4</v>
      </c>
      <c r="DYT92" s="1261" t="s">
        <v>4</v>
      </c>
      <c r="DYU92" s="1261" t="s">
        <v>4</v>
      </c>
      <c r="DYV92" s="1261" t="s">
        <v>4</v>
      </c>
      <c r="DYW92" s="1261" t="s">
        <v>4</v>
      </c>
      <c r="DYX92" s="1261" t="s">
        <v>4</v>
      </c>
      <c r="DYY92" s="1261" t="s">
        <v>4</v>
      </c>
      <c r="DYZ92" s="1261" t="s">
        <v>4</v>
      </c>
      <c r="DZA92" s="1261" t="s">
        <v>4</v>
      </c>
      <c r="DZB92" s="1261" t="s">
        <v>4</v>
      </c>
      <c r="DZC92" s="1261" t="s">
        <v>4</v>
      </c>
      <c r="DZD92" s="1261" t="s">
        <v>4</v>
      </c>
      <c r="DZE92" s="1261" t="s">
        <v>4</v>
      </c>
      <c r="DZF92" s="1261" t="s">
        <v>4</v>
      </c>
      <c r="DZG92" s="1261" t="s">
        <v>4</v>
      </c>
      <c r="DZH92" s="1261" t="s">
        <v>4</v>
      </c>
      <c r="DZI92" s="1261" t="s">
        <v>4</v>
      </c>
      <c r="DZJ92" s="1261" t="s">
        <v>4</v>
      </c>
      <c r="DZK92" s="1261" t="s">
        <v>4</v>
      </c>
      <c r="DZL92" s="1261" t="s">
        <v>4</v>
      </c>
      <c r="DZM92" s="1261" t="s">
        <v>4</v>
      </c>
      <c r="DZN92" s="1261" t="s">
        <v>4</v>
      </c>
      <c r="DZO92" s="1261" t="s">
        <v>4</v>
      </c>
      <c r="DZP92" s="1261" t="s">
        <v>4</v>
      </c>
      <c r="DZQ92" s="1261" t="s">
        <v>4</v>
      </c>
      <c r="DZR92" s="1261" t="s">
        <v>4</v>
      </c>
      <c r="DZS92" s="1261" t="s">
        <v>4</v>
      </c>
      <c r="DZT92" s="1261" t="s">
        <v>4</v>
      </c>
      <c r="DZU92" s="1261" t="s">
        <v>4</v>
      </c>
      <c r="DZV92" s="1261" t="s">
        <v>4</v>
      </c>
      <c r="DZW92" s="1261" t="s">
        <v>4</v>
      </c>
      <c r="DZX92" s="1261" t="s">
        <v>4</v>
      </c>
      <c r="DZY92" s="1261" t="s">
        <v>4</v>
      </c>
      <c r="DZZ92" s="1261" t="s">
        <v>4</v>
      </c>
      <c r="EAA92" s="1261" t="s">
        <v>4</v>
      </c>
      <c r="EAB92" s="1261" t="s">
        <v>4</v>
      </c>
      <c r="EAC92" s="1261" t="s">
        <v>4</v>
      </c>
      <c r="EAD92" s="1261" t="s">
        <v>4</v>
      </c>
      <c r="EAE92" s="1261" t="s">
        <v>4</v>
      </c>
      <c r="EAF92" s="1261" t="s">
        <v>4</v>
      </c>
      <c r="EAG92" s="1261" t="s">
        <v>4</v>
      </c>
      <c r="EAH92" s="1261" t="s">
        <v>4</v>
      </c>
      <c r="EAI92" s="1261" t="s">
        <v>4</v>
      </c>
      <c r="EAJ92" s="1261" t="s">
        <v>4</v>
      </c>
      <c r="EAK92" s="1261" t="s">
        <v>4</v>
      </c>
      <c r="EAL92" s="1261" t="s">
        <v>4</v>
      </c>
      <c r="EAM92" s="1261" t="s">
        <v>4</v>
      </c>
      <c r="EAN92" s="1261" t="s">
        <v>4</v>
      </c>
      <c r="EAO92" s="1261" t="s">
        <v>4</v>
      </c>
      <c r="EAP92" s="1261" t="s">
        <v>4</v>
      </c>
      <c r="EAQ92" s="1261" t="s">
        <v>4</v>
      </c>
      <c r="EAR92" s="1261" t="s">
        <v>4</v>
      </c>
      <c r="EAS92" s="1261" t="s">
        <v>4</v>
      </c>
      <c r="EAT92" s="1261" t="s">
        <v>4</v>
      </c>
      <c r="EAU92" s="1261" t="s">
        <v>4</v>
      </c>
      <c r="EAV92" s="1261" t="s">
        <v>4</v>
      </c>
      <c r="EAW92" s="1261" t="s">
        <v>4</v>
      </c>
      <c r="EAX92" s="1261" t="s">
        <v>4</v>
      </c>
      <c r="EAY92" s="1261" t="s">
        <v>4</v>
      </c>
      <c r="EAZ92" s="1261" t="s">
        <v>4</v>
      </c>
      <c r="EBA92" s="1261" t="s">
        <v>4</v>
      </c>
      <c r="EBB92" s="1261" t="s">
        <v>4</v>
      </c>
      <c r="EBC92" s="1261" t="s">
        <v>4</v>
      </c>
      <c r="EBD92" s="1261" t="s">
        <v>4</v>
      </c>
      <c r="EBE92" s="1261" t="s">
        <v>4</v>
      </c>
      <c r="EBF92" s="1261" t="s">
        <v>4</v>
      </c>
      <c r="EBG92" s="1261" t="s">
        <v>4</v>
      </c>
      <c r="EBH92" s="1261" t="s">
        <v>4</v>
      </c>
      <c r="EBI92" s="1261" t="s">
        <v>4</v>
      </c>
      <c r="EBJ92" s="1261" t="s">
        <v>4</v>
      </c>
      <c r="EBK92" s="1261" t="s">
        <v>4</v>
      </c>
      <c r="EBL92" s="1261" t="s">
        <v>4</v>
      </c>
      <c r="EBM92" s="1261" t="s">
        <v>4</v>
      </c>
      <c r="EBN92" s="1261" t="s">
        <v>4</v>
      </c>
      <c r="EBO92" s="1261" t="s">
        <v>4</v>
      </c>
      <c r="EBP92" s="1261" t="s">
        <v>4</v>
      </c>
      <c r="EBQ92" s="1261" t="s">
        <v>4</v>
      </c>
      <c r="EBR92" s="1261" t="s">
        <v>4</v>
      </c>
      <c r="EBS92" s="1261" t="s">
        <v>4</v>
      </c>
      <c r="EBT92" s="1261" t="s">
        <v>4</v>
      </c>
      <c r="EBU92" s="1261" t="s">
        <v>4</v>
      </c>
      <c r="EBV92" s="1261" t="s">
        <v>4</v>
      </c>
      <c r="EBW92" s="1261" t="s">
        <v>4</v>
      </c>
      <c r="EBX92" s="1261" t="s">
        <v>4</v>
      </c>
      <c r="EBY92" s="1261" t="s">
        <v>4</v>
      </c>
      <c r="EBZ92" s="1261" t="s">
        <v>4</v>
      </c>
      <c r="ECA92" s="1261" t="s">
        <v>4</v>
      </c>
      <c r="ECB92" s="1261" t="s">
        <v>4</v>
      </c>
      <c r="ECC92" s="1261" t="s">
        <v>4</v>
      </c>
      <c r="ECD92" s="1261" t="s">
        <v>4</v>
      </c>
      <c r="ECE92" s="1261" t="s">
        <v>4</v>
      </c>
      <c r="ECF92" s="1261" t="s">
        <v>4</v>
      </c>
      <c r="ECG92" s="1261" t="s">
        <v>4</v>
      </c>
      <c r="ECH92" s="1261" t="s">
        <v>4</v>
      </c>
      <c r="ECI92" s="1261" t="s">
        <v>4</v>
      </c>
      <c r="ECJ92" s="1261" t="s">
        <v>4</v>
      </c>
      <c r="ECK92" s="1261" t="s">
        <v>4</v>
      </c>
      <c r="ECL92" s="1261" t="s">
        <v>4</v>
      </c>
      <c r="ECM92" s="1261" t="s">
        <v>4</v>
      </c>
      <c r="ECN92" s="1261" t="s">
        <v>4</v>
      </c>
      <c r="ECO92" s="1261" t="s">
        <v>4</v>
      </c>
      <c r="ECP92" s="1261" t="s">
        <v>4</v>
      </c>
      <c r="ECQ92" s="1261" t="s">
        <v>4</v>
      </c>
      <c r="ECR92" s="1261" t="s">
        <v>4</v>
      </c>
      <c r="ECS92" s="1261" t="s">
        <v>4</v>
      </c>
      <c r="ECT92" s="1261" t="s">
        <v>4</v>
      </c>
      <c r="ECU92" s="1261" t="s">
        <v>4</v>
      </c>
      <c r="ECV92" s="1261" t="s">
        <v>4</v>
      </c>
      <c r="ECW92" s="1261" t="s">
        <v>4</v>
      </c>
      <c r="ECX92" s="1261" t="s">
        <v>4</v>
      </c>
      <c r="ECY92" s="1261" t="s">
        <v>4</v>
      </c>
      <c r="ECZ92" s="1261" t="s">
        <v>4</v>
      </c>
      <c r="EDA92" s="1261" t="s">
        <v>4</v>
      </c>
      <c r="EDB92" s="1261" t="s">
        <v>4</v>
      </c>
      <c r="EDC92" s="1261" t="s">
        <v>4</v>
      </c>
      <c r="EDD92" s="1261" t="s">
        <v>4</v>
      </c>
      <c r="EDE92" s="1261" t="s">
        <v>4</v>
      </c>
      <c r="EDF92" s="1261" t="s">
        <v>4</v>
      </c>
      <c r="EDG92" s="1261" t="s">
        <v>4</v>
      </c>
      <c r="EDH92" s="1261" t="s">
        <v>4</v>
      </c>
      <c r="EDI92" s="1261" t="s">
        <v>4</v>
      </c>
      <c r="EDJ92" s="1261" t="s">
        <v>4</v>
      </c>
      <c r="EDK92" s="1261" t="s">
        <v>4</v>
      </c>
      <c r="EDL92" s="1261" t="s">
        <v>4</v>
      </c>
      <c r="EDM92" s="1261" t="s">
        <v>4</v>
      </c>
      <c r="EDN92" s="1261" t="s">
        <v>4</v>
      </c>
      <c r="EDO92" s="1261" t="s">
        <v>4</v>
      </c>
      <c r="EDP92" s="1261" t="s">
        <v>4</v>
      </c>
      <c r="EDQ92" s="1261" t="s">
        <v>4</v>
      </c>
      <c r="EDR92" s="1261" t="s">
        <v>4</v>
      </c>
      <c r="EDS92" s="1261" t="s">
        <v>4</v>
      </c>
      <c r="EDT92" s="1261" t="s">
        <v>4</v>
      </c>
      <c r="EDU92" s="1261" t="s">
        <v>4</v>
      </c>
      <c r="EDV92" s="1261" t="s">
        <v>4</v>
      </c>
      <c r="EDW92" s="1261" t="s">
        <v>4</v>
      </c>
      <c r="EDX92" s="1261" t="s">
        <v>4</v>
      </c>
      <c r="EDY92" s="1261" t="s">
        <v>4</v>
      </c>
      <c r="EDZ92" s="1261" t="s">
        <v>4</v>
      </c>
      <c r="EEA92" s="1261" t="s">
        <v>4</v>
      </c>
      <c r="EEB92" s="1261" t="s">
        <v>4</v>
      </c>
      <c r="EEC92" s="1261" t="s">
        <v>4</v>
      </c>
      <c r="EED92" s="1261" t="s">
        <v>4</v>
      </c>
      <c r="EEE92" s="1261" t="s">
        <v>4</v>
      </c>
      <c r="EEF92" s="1261" t="s">
        <v>4</v>
      </c>
      <c r="EEG92" s="1261" t="s">
        <v>4</v>
      </c>
      <c r="EEH92" s="1261" t="s">
        <v>4</v>
      </c>
      <c r="EEI92" s="1261" t="s">
        <v>4</v>
      </c>
      <c r="EEJ92" s="1261" t="s">
        <v>4</v>
      </c>
      <c r="EEK92" s="1261" t="s">
        <v>4</v>
      </c>
      <c r="EEL92" s="1261" t="s">
        <v>4</v>
      </c>
      <c r="EEM92" s="1261" t="s">
        <v>4</v>
      </c>
      <c r="EEN92" s="1261" t="s">
        <v>4</v>
      </c>
      <c r="EEO92" s="1261" t="s">
        <v>4</v>
      </c>
      <c r="EEP92" s="1261" t="s">
        <v>4</v>
      </c>
      <c r="EEQ92" s="1261" t="s">
        <v>4</v>
      </c>
      <c r="EER92" s="1261" t="s">
        <v>4</v>
      </c>
      <c r="EES92" s="1261" t="s">
        <v>4</v>
      </c>
      <c r="EET92" s="1261" t="s">
        <v>4</v>
      </c>
      <c r="EEU92" s="1261" t="s">
        <v>4</v>
      </c>
      <c r="EEV92" s="1261" t="s">
        <v>4</v>
      </c>
      <c r="EEW92" s="1261" t="s">
        <v>4</v>
      </c>
      <c r="EEX92" s="1261" t="s">
        <v>4</v>
      </c>
      <c r="EEY92" s="1261" t="s">
        <v>4</v>
      </c>
      <c r="EEZ92" s="1261" t="s">
        <v>4</v>
      </c>
      <c r="EFA92" s="1261" t="s">
        <v>4</v>
      </c>
      <c r="EFB92" s="1261" t="s">
        <v>4</v>
      </c>
      <c r="EFC92" s="1261" t="s">
        <v>4</v>
      </c>
      <c r="EFD92" s="1261" t="s">
        <v>4</v>
      </c>
      <c r="EFE92" s="1261" t="s">
        <v>4</v>
      </c>
      <c r="EFF92" s="1261" t="s">
        <v>4</v>
      </c>
      <c r="EFG92" s="1261" t="s">
        <v>4</v>
      </c>
      <c r="EFH92" s="1261" t="s">
        <v>4</v>
      </c>
      <c r="EFI92" s="1261" t="s">
        <v>4</v>
      </c>
      <c r="EFJ92" s="1261" t="s">
        <v>4</v>
      </c>
      <c r="EFK92" s="1261" t="s">
        <v>4</v>
      </c>
      <c r="EFL92" s="1261" t="s">
        <v>4</v>
      </c>
      <c r="EFM92" s="1261" t="s">
        <v>4</v>
      </c>
      <c r="EFN92" s="1261" t="s">
        <v>4</v>
      </c>
      <c r="EFO92" s="1261" t="s">
        <v>4</v>
      </c>
      <c r="EFP92" s="1261" t="s">
        <v>4</v>
      </c>
      <c r="EFQ92" s="1261" t="s">
        <v>4</v>
      </c>
      <c r="EFR92" s="1261" t="s">
        <v>4</v>
      </c>
      <c r="EFS92" s="1261" t="s">
        <v>4</v>
      </c>
      <c r="EFT92" s="1261" t="s">
        <v>4</v>
      </c>
      <c r="EFU92" s="1261" t="s">
        <v>4</v>
      </c>
      <c r="EFV92" s="1261" t="s">
        <v>4</v>
      </c>
      <c r="EFW92" s="1261" t="s">
        <v>4</v>
      </c>
      <c r="EFX92" s="1261" t="s">
        <v>4</v>
      </c>
      <c r="EFY92" s="1261" t="s">
        <v>4</v>
      </c>
      <c r="EFZ92" s="1261" t="s">
        <v>4</v>
      </c>
      <c r="EGA92" s="1261" t="s">
        <v>4</v>
      </c>
      <c r="EGB92" s="1261" t="s">
        <v>4</v>
      </c>
      <c r="EGC92" s="1261" t="s">
        <v>4</v>
      </c>
      <c r="EGD92" s="1261" t="s">
        <v>4</v>
      </c>
      <c r="EGE92" s="1261" t="s">
        <v>4</v>
      </c>
      <c r="EGF92" s="1261" t="s">
        <v>4</v>
      </c>
      <c r="EGG92" s="1261" t="s">
        <v>4</v>
      </c>
      <c r="EGH92" s="1261" t="s">
        <v>4</v>
      </c>
      <c r="EGI92" s="1261" t="s">
        <v>4</v>
      </c>
      <c r="EGJ92" s="1261" t="s">
        <v>4</v>
      </c>
      <c r="EGK92" s="1261" t="s">
        <v>4</v>
      </c>
      <c r="EGL92" s="1261" t="s">
        <v>4</v>
      </c>
      <c r="EGM92" s="1261" t="s">
        <v>4</v>
      </c>
      <c r="EGN92" s="1261" t="s">
        <v>4</v>
      </c>
      <c r="EGO92" s="1261" t="s">
        <v>4</v>
      </c>
      <c r="EGP92" s="1261" t="s">
        <v>4</v>
      </c>
      <c r="EGQ92" s="1261" t="s">
        <v>4</v>
      </c>
      <c r="EGR92" s="1261" t="s">
        <v>4</v>
      </c>
      <c r="EGS92" s="1261" t="s">
        <v>4</v>
      </c>
      <c r="EGT92" s="1261" t="s">
        <v>4</v>
      </c>
      <c r="EGU92" s="1261" t="s">
        <v>4</v>
      </c>
      <c r="EGV92" s="1261" t="s">
        <v>4</v>
      </c>
      <c r="EGW92" s="1261" t="s">
        <v>4</v>
      </c>
      <c r="EGX92" s="1261" t="s">
        <v>4</v>
      </c>
      <c r="EGY92" s="1261" t="s">
        <v>4</v>
      </c>
      <c r="EGZ92" s="1261" t="s">
        <v>4</v>
      </c>
      <c r="EHA92" s="1261" t="s">
        <v>4</v>
      </c>
      <c r="EHB92" s="1261" t="s">
        <v>4</v>
      </c>
      <c r="EHC92" s="1261" t="s">
        <v>4</v>
      </c>
      <c r="EHD92" s="1261" t="s">
        <v>4</v>
      </c>
      <c r="EHE92" s="1261" t="s">
        <v>4</v>
      </c>
      <c r="EHF92" s="1261" t="s">
        <v>4</v>
      </c>
      <c r="EHG92" s="1261" t="s">
        <v>4</v>
      </c>
      <c r="EHH92" s="1261" t="s">
        <v>4</v>
      </c>
      <c r="EHI92" s="1261" t="s">
        <v>4</v>
      </c>
      <c r="EHJ92" s="1261" t="s">
        <v>4</v>
      </c>
      <c r="EHK92" s="1261" t="s">
        <v>4</v>
      </c>
      <c r="EHL92" s="1261" t="s">
        <v>4</v>
      </c>
      <c r="EHM92" s="1261" t="s">
        <v>4</v>
      </c>
      <c r="EHN92" s="1261" t="s">
        <v>4</v>
      </c>
      <c r="EHO92" s="1261" t="s">
        <v>4</v>
      </c>
      <c r="EHP92" s="1261" t="s">
        <v>4</v>
      </c>
      <c r="EHQ92" s="1261" t="s">
        <v>4</v>
      </c>
      <c r="EHR92" s="1261" t="s">
        <v>4</v>
      </c>
      <c r="EHS92" s="1261" t="s">
        <v>4</v>
      </c>
      <c r="EHT92" s="1261" t="s">
        <v>4</v>
      </c>
      <c r="EHU92" s="1261" t="s">
        <v>4</v>
      </c>
      <c r="EHV92" s="1261" t="s">
        <v>4</v>
      </c>
      <c r="EHW92" s="1261" t="s">
        <v>4</v>
      </c>
      <c r="EHX92" s="1261" t="s">
        <v>4</v>
      </c>
      <c r="EHY92" s="1261" t="s">
        <v>4</v>
      </c>
      <c r="EHZ92" s="1261" t="s">
        <v>4</v>
      </c>
      <c r="EIA92" s="1261" t="s">
        <v>4</v>
      </c>
      <c r="EIB92" s="1261" t="s">
        <v>4</v>
      </c>
      <c r="EIC92" s="1261" t="s">
        <v>4</v>
      </c>
      <c r="EID92" s="1261" t="s">
        <v>4</v>
      </c>
      <c r="EIE92" s="1261" t="s">
        <v>4</v>
      </c>
      <c r="EIF92" s="1261" t="s">
        <v>4</v>
      </c>
      <c r="EIG92" s="1261" t="s">
        <v>4</v>
      </c>
      <c r="EIH92" s="1261" t="s">
        <v>4</v>
      </c>
      <c r="EII92" s="1261" t="s">
        <v>4</v>
      </c>
      <c r="EIJ92" s="1261" t="s">
        <v>4</v>
      </c>
      <c r="EIK92" s="1261" t="s">
        <v>4</v>
      </c>
      <c r="EIL92" s="1261" t="s">
        <v>4</v>
      </c>
      <c r="EIM92" s="1261" t="s">
        <v>4</v>
      </c>
      <c r="EIN92" s="1261" t="s">
        <v>4</v>
      </c>
      <c r="EIO92" s="1261" t="s">
        <v>4</v>
      </c>
      <c r="EIP92" s="1261" t="s">
        <v>4</v>
      </c>
      <c r="EIQ92" s="1261" t="s">
        <v>4</v>
      </c>
      <c r="EIR92" s="1261" t="s">
        <v>4</v>
      </c>
      <c r="EIS92" s="1261" t="s">
        <v>4</v>
      </c>
      <c r="EIT92" s="1261" t="s">
        <v>4</v>
      </c>
      <c r="EIU92" s="1261" t="s">
        <v>4</v>
      </c>
      <c r="EIV92" s="1261" t="s">
        <v>4</v>
      </c>
      <c r="EIW92" s="1261" t="s">
        <v>4</v>
      </c>
      <c r="EIX92" s="1261" t="s">
        <v>4</v>
      </c>
      <c r="EIY92" s="1261" t="s">
        <v>4</v>
      </c>
      <c r="EIZ92" s="1261" t="s">
        <v>4</v>
      </c>
      <c r="EJA92" s="1261" t="s">
        <v>4</v>
      </c>
      <c r="EJB92" s="1261" t="s">
        <v>4</v>
      </c>
      <c r="EJC92" s="1261" t="s">
        <v>4</v>
      </c>
      <c r="EJD92" s="1261" t="s">
        <v>4</v>
      </c>
      <c r="EJE92" s="1261" t="s">
        <v>4</v>
      </c>
      <c r="EJF92" s="1261" t="s">
        <v>4</v>
      </c>
      <c r="EJG92" s="1261" t="s">
        <v>4</v>
      </c>
      <c r="EJH92" s="1261" t="s">
        <v>4</v>
      </c>
      <c r="EJI92" s="1261" t="s">
        <v>4</v>
      </c>
      <c r="EJJ92" s="1261" t="s">
        <v>4</v>
      </c>
      <c r="EJK92" s="1261" t="s">
        <v>4</v>
      </c>
      <c r="EJL92" s="1261" t="s">
        <v>4</v>
      </c>
      <c r="EJM92" s="1261" t="s">
        <v>4</v>
      </c>
      <c r="EJN92" s="1261" t="s">
        <v>4</v>
      </c>
      <c r="EJO92" s="1261" t="s">
        <v>4</v>
      </c>
      <c r="EJP92" s="1261" t="s">
        <v>4</v>
      </c>
      <c r="EJQ92" s="1261" t="s">
        <v>4</v>
      </c>
      <c r="EJR92" s="1261" t="s">
        <v>4</v>
      </c>
      <c r="EJS92" s="1261" t="s">
        <v>4</v>
      </c>
      <c r="EJT92" s="1261" t="s">
        <v>4</v>
      </c>
      <c r="EJU92" s="1261" t="s">
        <v>4</v>
      </c>
      <c r="EJV92" s="1261" t="s">
        <v>4</v>
      </c>
      <c r="EJW92" s="1261" t="s">
        <v>4</v>
      </c>
      <c r="EJX92" s="1261" t="s">
        <v>4</v>
      </c>
      <c r="EJY92" s="1261" t="s">
        <v>4</v>
      </c>
      <c r="EJZ92" s="1261" t="s">
        <v>4</v>
      </c>
      <c r="EKA92" s="1261" t="s">
        <v>4</v>
      </c>
      <c r="EKB92" s="1261" t="s">
        <v>4</v>
      </c>
      <c r="EKC92" s="1261" t="s">
        <v>4</v>
      </c>
      <c r="EKD92" s="1261" t="s">
        <v>4</v>
      </c>
      <c r="EKE92" s="1261" t="s">
        <v>4</v>
      </c>
      <c r="EKF92" s="1261" t="s">
        <v>4</v>
      </c>
      <c r="EKG92" s="1261" t="s">
        <v>4</v>
      </c>
      <c r="EKH92" s="1261" t="s">
        <v>4</v>
      </c>
      <c r="EKI92" s="1261" t="s">
        <v>4</v>
      </c>
      <c r="EKJ92" s="1261" t="s">
        <v>4</v>
      </c>
      <c r="EKK92" s="1261" t="s">
        <v>4</v>
      </c>
      <c r="EKL92" s="1261" t="s">
        <v>4</v>
      </c>
      <c r="EKM92" s="1261" t="s">
        <v>4</v>
      </c>
      <c r="EKN92" s="1261" t="s">
        <v>4</v>
      </c>
      <c r="EKO92" s="1261" t="s">
        <v>4</v>
      </c>
      <c r="EKP92" s="1261" t="s">
        <v>4</v>
      </c>
      <c r="EKQ92" s="1261" t="s">
        <v>4</v>
      </c>
      <c r="EKR92" s="1261" t="s">
        <v>4</v>
      </c>
      <c r="EKS92" s="1261" t="s">
        <v>4</v>
      </c>
      <c r="EKT92" s="1261" t="s">
        <v>4</v>
      </c>
      <c r="EKU92" s="1261" t="s">
        <v>4</v>
      </c>
      <c r="EKV92" s="1261" t="s">
        <v>4</v>
      </c>
      <c r="EKW92" s="1261" t="s">
        <v>4</v>
      </c>
      <c r="EKX92" s="1261" t="s">
        <v>4</v>
      </c>
      <c r="EKY92" s="1261" t="s">
        <v>4</v>
      </c>
      <c r="EKZ92" s="1261" t="s">
        <v>4</v>
      </c>
      <c r="ELA92" s="1261" t="s">
        <v>4</v>
      </c>
      <c r="ELB92" s="1261" t="s">
        <v>4</v>
      </c>
      <c r="ELC92" s="1261" t="s">
        <v>4</v>
      </c>
      <c r="ELD92" s="1261" t="s">
        <v>4</v>
      </c>
      <c r="ELE92" s="1261" t="s">
        <v>4</v>
      </c>
      <c r="ELF92" s="1261" t="s">
        <v>4</v>
      </c>
      <c r="ELG92" s="1261" t="s">
        <v>4</v>
      </c>
      <c r="ELH92" s="1261" t="s">
        <v>4</v>
      </c>
      <c r="ELI92" s="1261" t="s">
        <v>4</v>
      </c>
      <c r="ELJ92" s="1261" t="s">
        <v>4</v>
      </c>
      <c r="ELK92" s="1261" t="s">
        <v>4</v>
      </c>
      <c r="ELL92" s="1261" t="s">
        <v>4</v>
      </c>
      <c r="ELM92" s="1261" t="s">
        <v>4</v>
      </c>
      <c r="ELN92" s="1261" t="s">
        <v>4</v>
      </c>
      <c r="ELO92" s="1261" t="s">
        <v>4</v>
      </c>
      <c r="ELP92" s="1261" t="s">
        <v>4</v>
      </c>
      <c r="ELQ92" s="1261" t="s">
        <v>4</v>
      </c>
      <c r="ELR92" s="1261" t="s">
        <v>4</v>
      </c>
      <c r="ELS92" s="1261" t="s">
        <v>4</v>
      </c>
      <c r="ELT92" s="1261" t="s">
        <v>4</v>
      </c>
      <c r="ELU92" s="1261" t="s">
        <v>4</v>
      </c>
      <c r="ELV92" s="1261" t="s">
        <v>4</v>
      </c>
      <c r="ELW92" s="1261" t="s">
        <v>4</v>
      </c>
      <c r="ELX92" s="1261" t="s">
        <v>4</v>
      </c>
      <c r="ELY92" s="1261" t="s">
        <v>4</v>
      </c>
      <c r="ELZ92" s="1261" t="s">
        <v>4</v>
      </c>
      <c r="EMA92" s="1261" t="s">
        <v>4</v>
      </c>
      <c r="EMB92" s="1261" t="s">
        <v>4</v>
      </c>
      <c r="EMC92" s="1261" t="s">
        <v>4</v>
      </c>
      <c r="EMD92" s="1261" t="s">
        <v>4</v>
      </c>
      <c r="EME92" s="1261" t="s">
        <v>4</v>
      </c>
      <c r="EMF92" s="1261" t="s">
        <v>4</v>
      </c>
      <c r="EMG92" s="1261" t="s">
        <v>4</v>
      </c>
      <c r="EMH92" s="1261" t="s">
        <v>4</v>
      </c>
      <c r="EMI92" s="1261" t="s">
        <v>4</v>
      </c>
      <c r="EMJ92" s="1261" t="s">
        <v>4</v>
      </c>
      <c r="EMK92" s="1261" t="s">
        <v>4</v>
      </c>
      <c r="EML92" s="1261" t="s">
        <v>4</v>
      </c>
      <c r="EMM92" s="1261" t="s">
        <v>4</v>
      </c>
      <c r="EMN92" s="1261" t="s">
        <v>4</v>
      </c>
      <c r="EMO92" s="1261" t="s">
        <v>4</v>
      </c>
      <c r="EMP92" s="1261" t="s">
        <v>4</v>
      </c>
      <c r="EMQ92" s="1261" t="s">
        <v>4</v>
      </c>
      <c r="EMR92" s="1261" t="s">
        <v>4</v>
      </c>
      <c r="EMS92" s="1261" t="s">
        <v>4</v>
      </c>
      <c r="EMT92" s="1261" t="s">
        <v>4</v>
      </c>
      <c r="EMU92" s="1261" t="s">
        <v>4</v>
      </c>
      <c r="EMV92" s="1261" t="s">
        <v>4</v>
      </c>
      <c r="EMW92" s="1261" t="s">
        <v>4</v>
      </c>
      <c r="EMX92" s="1261" t="s">
        <v>4</v>
      </c>
      <c r="EMY92" s="1261" t="s">
        <v>4</v>
      </c>
      <c r="EMZ92" s="1261" t="s">
        <v>4</v>
      </c>
      <c r="ENA92" s="1261" t="s">
        <v>4</v>
      </c>
      <c r="ENB92" s="1261" t="s">
        <v>4</v>
      </c>
      <c r="ENC92" s="1261" t="s">
        <v>4</v>
      </c>
      <c r="END92" s="1261" t="s">
        <v>4</v>
      </c>
      <c r="ENE92" s="1261" t="s">
        <v>4</v>
      </c>
      <c r="ENF92" s="1261" t="s">
        <v>4</v>
      </c>
      <c r="ENG92" s="1261" t="s">
        <v>4</v>
      </c>
      <c r="ENH92" s="1261" t="s">
        <v>4</v>
      </c>
      <c r="ENI92" s="1261" t="s">
        <v>4</v>
      </c>
      <c r="ENJ92" s="1261" t="s">
        <v>4</v>
      </c>
      <c r="ENK92" s="1261" t="s">
        <v>4</v>
      </c>
      <c r="ENL92" s="1261" t="s">
        <v>4</v>
      </c>
      <c r="ENM92" s="1261" t="s">
        <v>4</v>
      </c>
      <c r="ENN92" s="1261" t="s">
        <v>4</v>
      </c>
      <c r="ENO92" s="1261" t="s">
        <v>4</v>
      </c>
      <c r="ENP92" s="1261" t="s">
        <v>4</v>
      </c>
      <c r="ENQ92" s="1261" t="s">
        <v>4</v>
      </c>
      <c r="ENR92" s="1261" t="s">
        <v>4</v>
      </c>
      <c r="ENS92" s="1261" t="s">
        <v>4</v>
      </c>
      <c r="ENT92" s="1261" t="s">
        <v>4</v>
      </c>
      <c r="ENU92" s="1261" t="s">
        <v>4</v>
      </c>
      <c r="ENV92" s="1261" t="s">
        <v>4</v>
      </c>
      <c r="ENW92" s="1261" t="s">
        <v>4</v>
      </c>
      <c r="ENX92" s="1261" t="s">
        <v>4</v>
      </c>
      <c r="ENY92" s="1261" t="s">
        <v>4</v>
      </c>
      <c r="ENZ92" s="1261" t="s">
        <v>4</v>
      </c>
      <c r="EOA92" s="1261" t="s">
        <v>4</v>
      </c>
      <c r="EOB92" s="1261" t="s">
        <v>4</v>
      </c>
      <c r="EOC92" s="1261" t="s">
        <v>4</v>
      </c>
      <c r="EOD92" s="1261" t="s">
        <v>4</v>
      </c>
      <c r="EOE92" s="1261" t="s">
        <v>4</v>
      </c>
      <c r="EOF92" s="1261" t="s">
        <v>4</v>
      </c>
      <c r="EOG92" s="1261" t="s">
        <v>4</v>
      </c>
      <c r="EOH92" s="1261" t="s">
        <v>4</v>
      </c>
      <c r="EOI92" s="1261" t="s">
        <v>4</v>
      </c>
      <c r="EOJ92" s="1261" t="s">
        <v>4</v>
      </c>
      <c r="EOK92" s="1261" t="s">
        <v>4</v>
      </c>
      <c r="EOL92" s="1261" t="s">
        <v>4</v>
      </c>
      <c r="EOM92" s="1261" t="s">
        <v>4</v>
      </c>
      <c r="EON92" s="1261" t="s">
        <v>4</v>
      </c>
      <c r="EOO92" s="1261" t="s">
        <v>4</v>
      </c>
      <c r="EOP92" s="1261" t="s">
        <v>4</v>
      </c>
      <c r="EOQ92" s="1261" t="s">
        <v>4</v>
      </c>
      <c r="EOR92" s="1261" t="s">
        <v>4</v>
      </c>
      <c r="EOS92" s="1261" t="s">
        <v>4</v>
      </c>
      <c r="EOT92" s="1261" t="s">
        <v>4</v>
      </c>
      <c r="EOU92" s="1261" t="s">
        <v>4</v>
      </c>
      <c r="EOV92" s="1261" t="s">
        <v>4</v>
      </c>
      <c r="EOW92" s="1261" t="s">
        <v>4</v>
      </c>
      <c r="EOX92" s="1261" t="s">
        <v>4</v>
      </c>
      <c r="EOY92" s="1261" t="s">
        <v>4</v>
      </c>
      <c r="EOZ92" s="1261" t="s">
        <v>4</v>
      </c>
      <c r="EPA92" s="1261" t="s">
        <v>4</v>
      </c>
      <c r="EPB92" s="1261" t="s">
        <v>4</v>
      </c>
      <c r="EPC92" s="1261" t="s">
        <v>4</v>
      </c>
      <c r="EPD92" s="1261" t="s">
        <v>4</v>
      </c>
      <c r="EPE92" s="1261" t="s">
        <v>4</v>
      </c>
      <c r="EPF92" s="1261" t="s">
        <v>4</v>
      </c>
      <c r="EPG92" s="1261" t="s">
        <v>4</v>
      </c>
      <c r="EPH92" s="1261" t="s">
        <v>4</v>
      </c>
      <c r="EPI92" s="1261" t="s">
        <v>4</v>
      </c>
      <c r="EPJ92" s="1261" t="s">
        <v>4</v>
      </c>
      <c r="EPK92" s="1261" t="s">
        <v>4</v>
      </c>
      <c r="EPL92" s="1261" t="s">
        <v>4</v>
      </c>
      <c r="EPM92" s="1261" t="s">
        <v>4</v>
      </c>
      <c r="EPN92" s="1261" t="s">
        <v>4</v>
      </c>
      <c r="EPO92" s="1261" t="s">
        <v>4</v>
      </c>
      <c r="EPP92" s="1261" t="s">
        <v>4</v>
      </c>
      <c r="EPQ92" s="1261" t="s">
        <v>4</v>
      </c>
      <c r="EPR92" s="1261" t="s">
        <v>4</v>
      </c>
      <c r="EPS92" s="1261" t="s">
        <v>4</v>
      </c>
      <c r="EPT92" s="1261" t="s">
        <v>4</v>
      </c>
      <c r="EPU92" s="1261" t="s">
        <v>4</v>
      </c>
      <c r="EPV92" s="1261" t="s">
        <v>4</v>
      </c>
      <c r="EPW92" s="1261" t="s">
        <v>4</v>
      </c>
      <c r="EPX92" s="1261" t="s">
        <v>4</v>
      </c>
      <c r="EPY92" s="1261" t="s">
        <v>4</v>
      </c>
      <c r="EPZ92" s="1261" t="s">
        <v>4</v>
      </c>
      <c r="EQA92" s="1261" t="s">
        <v>4</v>
      </c>
      <c r="EQB92" s="1261" t="s">
        <v>4</v>
      </c>
      <c r="EQC92" s="1261" t="s">
        <v>4</v>
      </c>
      <c r="EQD92" s="1261" t="s">
        <v>4</v>
      </c>
      <c r="EQE92" s="1261" t="s">
        <v>4</v>
      </c>
      <c r="EQF92" s="1261" t="s">
        <v>4</v>
      </c>
      <c r="EQG92" s="1261" t="s">
        <v>4</v>
      </c>
      <c r="EQH92" s="1261" t="s">
        <v>4</v>
      </c>
      <c r="EQI92" s="1261" t="s">
        <v>4</v>
      </c>
      <c r="EQJ92" s="1261" t="s">
        <v>4</v>
      </c>
      <c r="EQK92" s="1261" t="s">
        <v>4</v>
      </c>
      <c r="EQL92" s="1261" t="s">
        <v>4</v>
      </c>
      <c r="EQM92" s="1261" t="s">
        <v>4</v>
      </c>
      <c r="EQN92" s="1261" t="s">
        <v>4</v>
      </c>
      <c r="EQO92" s="1261" t="s">
        <v>4</v>
      </c>
      <c r="EQP92" s="1261" t="s">
        <v>4</v>
      </c>
      <c r="EQQ92" s="1261" t="s">
        <v>4</v>
      </c>
      <c r="EQR92" s="1261" t="s">
        <v>4</v>
      </c>
      <c r="EQS92" s="1261" t="s">
        <v>4</v>
      </c>
      <c r="EQT92" s="1261" t="s">
        <v>4</v>
      </c>
      <c r="EQU92" s="1261" t="s">
        <v>4</v>
      </c>
      <c r="EQV92" s="1261" t="s">
        <v>4</v>
      </c>
      <c r="EQW92" s="1261" t="s">
        <v>4</v>
      </c>
      <c r="EQX92" s="1261" t="s">
        <v>4</v>
      </c>
      <c r="EQY92" s="1261" t="s">
        <v>4</v>
      </c>
      <c r="EQZ92" s="1261" t="s">
        <v>4</v>
      </c>
      <c r="ERA92" s="1261" t="s">
        <v>4</v>
      </c>
      <c r="ERB92" s="1261" t="s">
        <v>4</v>
      </c>
      <c r="ERC92" s="1261" t="s">
        <v>4</v>
      </c>
      <c r="ERD92" s="1261" t="s">
        <v>4</v>
      </c>
      <c r="ERE92" s="1261" t="s">
        <v>4</v>
      </c>
      <c r="ERF92" s="1261" t="s">
        <v>4</v>
      </c>
      <c r="ERG92" s="1261" t="s">
        <v>4</v>
      </c>
      <c r="ERH92" s="1261" t="s">
        <v>4</v>
      </c>
      <c r="ERI92" s="1261" t="s">
        <v>4</v>
      </c>
      <c r="ERJ92" s="1261" t="s">
        <v>4</v>
      </c>
      <c r="ERK92" s="1261" t="s">
        <v>4</v>
      </c>
      <c r="ERL92" s="1261" t="s">
        <v>4</v>
      </c>
      <c r="ERM92" s="1261" t="s">
        <v>4</v>
      </c>
      <c r="ERN92" s="1261" t="s">
        <v>4</v>
      </c>
      <c r="ERO92" s="1261" t="s">
        <v>4</v>
      </c>
      <c r="ERP92" s="1261" t="s">
        <v>4</v>
      </c>
      <c r="ERQ92" s="1261" t="s">
        <v>4</v>
      </c>
      <c r="ERR92" s="1261" t="s">
        <v>4</v>
      </c>
      <c r="ERS92" s="1261" t="s">
        <v>4</v>
      </c>
      <c r="ERT92" s="1261" t="s">
        <v>4</v>
      </c>
      <c r="ERU92" s="1261" t="s">
        <v>4</v>
      </c>
      <c r="ERV92" s="1261" t="s">
        <v>4</v>
      </c>
      <c r="ERW92" s="1261" t="s">
        <v>4</v>
      </c>
      <c r="ERX92" s="1261" t="s">
        <v>4</v>
      </c>
      <c r="ERY92" s="1261" t="s">
        <v>4</v>
      </c>
      <c r="ERZ92" s="1261" t="s">
        <v>4</v>
      </c>
      <c r="ESA92" s="1261" t="s">
        <v>4</v>
      </c>
      <c r="ESB92" s="1261" t="s">
        <v>4</v>
      </c>
      <c r="ESC92" s="1261" t="s">
        <v>4</v>
      </c>
      <c r="ESD92" s="1261" t="s">
        <v>4</v>
      </c>
      <c r="ESE92" s="1261" t="s">
        <v>4</v>
      </c>
      <c r="ESF92" s="1261" t="s">
        <v>4</v>
      </c>
      <c r="ESG92" s="1261" t="s">
        <v>4</v>
      </c>
      <c r="ESH92" s="1261" t="s">
        <v>4</v>
      </c>
      <c r="ESI92" s="1261" t="s">
        <v>4</v>
      </c>
      <c r="ESJ92" s="1261" t="s">
        <v>4</v>
      </c>
      <c r="ESK92" s="1261" t="s">
        <v>4</v>
      </c>
      <c r="ESL92" s="1261" t="s">
        <v>4</v>
      </c>
      <c r="ESM92" s="1261" t="s">
        <v>4</v>
      </c>
      <c r="ESN92" s="1261" t="s">
        <v>4</v>
      </c>
      <c r="ESO92" s="1261" t="s">
        <v>4</v>
      </c>
      <c r="ESP92" s="1261" t="s">
        <v>4</v>
      </c>
      <c r="ESQ92" s="1261" t="s">
        <v>4</v>
      </c>
      <c r="ESR92" s="1261" t="s">
        <v>4</v>
      </c>
      <c r="ESS92" s="1261" t="s">
        <v>4</v>
      </c>
      <c r="EST92" s="1261" t="s">
        <v>4</v>
      </c>
      <c r="ESU92" s="1261" t="s">
        <v>4</v>
      </c>
      <c r="ESV92" s="1261" t="s">
        <v>4</v>
      </c>
      <c r="ESW92" s="1261" t="s">
        <v>4</v>
      </c>
      <c r="ESX92" s="1261" t="s">
        <v>4</v>
      </c>
      <c r="ESY92" s="1261" t="s">
        <v>4</v>
      </c>
      <c r="ESZ92" s="1261" t="s">
        <v>4</v>
      </c>
      <c r="ETA92" s="1261" t="s">
        <v>4</v>
      </c>
      <c r="ETB92" s="1261" t="s">
        <v>4</v>
      </c>
      <c r="ETC92" s="1261" t="s">
        <v>4</v>
      </c>
      <c r="ETD92" s="1261" t="s">
        <v>4</v>
      </c>
      <c r="ETE92" s="1261" t="s">
        <v>4</v>
      </c>
      <c r="ETF92" s="1261" t="s">
        <v>4</v>
      </c>
      <c r="ETG92" s="1261" t="s">
        <v>4</v>
      </c>
      <c r="ETH92" s="1261" t="s">
        <v>4</v>
      </c>
      <c r="ETI92" s="1261" t="s">
        <v>4</v>
      </c>
      <c r="ETJ92" s="1261" t="s">
        <v>4</v>
      </c>
      <c r="ETK92" s="1261" t="s">
        <v>4</v>
      </c>
      <c r="ETL92" s="1261" t="s">
        <v>4</v>
      </c>
      <c r="ETM92" s="1261" t="s">
        <v>4</v>
      </c>
      <c r="ETN92" s="1261" t="s">
        <v>4</v>
      </c>
      <c r="ETO92" s="1261" t="s">
        <v>4</v>
      </c>
      <c r="ETP92" s="1261" t="s">
        <v>4</v>
      </c>
      <c r="ETQ92" s="1261" t="s">
        <v>4</v>
      </c>
      <c r="ETR92" s="1261" t="s">
        <v>4</v>
      </c>
      <c r="ETS92" s="1261" t="s">
        <v>4</v>
      </c>
      <c r="ETT92" s="1261" t="s">
        <v>4</v>
      </c>
      <c r="ETU92" s="1261" t="s">
        <v>4</v>
      </c>
      <c r="ETV92" s="1261" t="s">
        <v>4</v>
      </c>
      <c r="ETW92" s="1261" t="s">
        <v>4</v>
      </c>
      <c r="ETX92" s="1261" t="s">
        <v>4</v>
      </c>
      <c r="ETY92" s="1261" t="s">
        <v>4</v>
      </c>
      <c r="ETZ92" s="1261" t="s">
        <v>4</v>
      </c>
      <c r="EUA92" s="1261" t="s">
        <v>4</v>
      </c>
      <c r="EUB92" s="1261" t="s">
        <v>4</v>
      </c>
      <c r="EUC92" s="1261" t="s">
        <v>4</v>
      </c>
      <c r="EUD92" s="1261" t="s">
        <v>4</v>
      </c>
      <c r="EUE92" s="1261" t="s">
        <v>4</v>
      </c>
      <c r="EUF92" s="1261" t="s">
        <v>4</v>
      </c>
      <c r="EUG92" s="1261" t="s">
        <v>4</v>
      </c>
      <c r="EUH92" s="1261" t="s">
        <v>4</v>
      </c>
      <c r="EUI92" s="1261" t="s">
        <v>4</v>
      </c>
      <c r="EUJ92" s="1261" t="s">
        <v>4</v>
      </c>
      <c r="EUK92" s="1261" t="s">
        <v>4</v>
      </c>
      <c r="EUL92" s="1261" t="s">
        <v>4</v>
      </c>
      <c r="EUM92" s="1261" t="s">
        <v>4</v>
      </c>
      <c r="EUN92" s="1261" t="s">
        <v>4</v>
      </c>
      <c r="EUO92" s="1261" t="s">
        <v>4</v>
      </c>
      <c r="EUP92" s="1261" t="s">
        <v>4</v>
      </c>
      <c r="EUQ92" s="1261" t="s">
        <v>4</v>
      </c>
      <c r="EUR92" s="1261" t="s">
        <v>4</v>
      </c>
      <c r="EUS92" s="1261" t="s">
        <v>4</v>
      </c>
      <c r="EUT92" s="1261" t="s">
        <v>4</v>
      </c>
      <c r="EUU92" s="1261" t="s">
        <v>4</v>
      </c>
      <c r="EUV92" s="1261" t="s">
        <v>4</v>
      </c>
      <c r="EUW92" s="1261" t="s">
        <v>4</v>
      </c>
      <c r="EUX92" s="1261" t="s">
        <v>4</v>
      </c>
      <c r="EUY92" s="1261" t="s">
        <v>4</v>
      </c>
      <c r="EUZ92" s="1261" t="s">
        <v>4</v>
      </c>
      <c r="EVA92" s="1261" t="s">
        <v>4</v>
      </c>
      <c r="EVB92" s="1261" t="s">
        <v>4</v>
      </c>
      <c r="EVC92" s="1261" t="s">
        <v>4</v>
      </c>
      <c r="EVD92" s="1261" t="s">
        <v>4</v>
      </c>
      <c r="EVE92" s="1261" t="s">
        <v>4</v>
      </c>
      <c r="EVF92" s="1261" t="s">
        <v>4</v>
      </c>
      <c r="EVG92" s="1261" t="s">
        <v>4</v>
      </c>
      <c r="EVH92" s="1261" t="s">
        <v>4</v>
      </c>
      <c r="EVI92" s="1261" t="s">
        <v>4</v>
      </c>
      <c r="EVJ92" s="1261" t="s">
        <v>4</v>
      </c>
      <c r="EVK92" s="1261" t="s">
        <v>4</v>
      </c>
      <c r="EVL92" s="1261" t="s">
        <v>4</v>
      </c>
      <c r="EVM92" s="1261" t="s">
        <v>4</v>
      </c>
      <c r="EVN92" s="1261" t="s">
        <v>4</v>
      </c>
      <c r="EVO92" s="1261" t="s">
        <v>4</v>
      </c>
      <c r="EVP92" s="1261" t="s">
        <v>4</v>
      </c>
      <c r="EVQ92" s="1261" t="s">
        <v>4</v>
      </c>
      <c r="EVR92" s="1261" t="s">
        <v>4</v>
      </c>
      <c r="EVS92" s="1261" t="s">
        <v>4</v>
      </c>
      <c r="EVT92" s="1261" t="s">
        <v>4</v>
      </c>
      <c r="EVU92" s="1261" t="s">
        <v>4</v>
      </c>
      <c r="EVV92" s="1261" t="s">
        <v>4</v>
      </c>
      <c r="EVW92" s="1261" t="s">
        <v>4</v>
      </c>
      <c r="EVX92" s="1261" t="s">
        <v>4</v>
      </c>
      <c r="EVY92" s="1261" t="s">
        <v>4</v>
      </c>
      <c r="EVZ92" s="1261" t="s">
        <v>4</v>
      </c>
      <c r="EWA92" s="1261" t="s">
        <v>4</v>
      </c>
      <c r="EWB92" s="1261" t="s">
        <v>4</v>
      </c>
      <c r="EWC92" s="1261" t="s">
        <v>4</v>
      </c>
      <c r="EWD92" s="1261" t="s">
        <v>4</v>
      </c>
      <c r="EWE92" s="1261" t="s">
        <v>4</v>
      </c>
      <c r="EWF92" s="1261" t="s">
        <v>4</v>
      </c>
      <c r="EWG92" s="1261" t="s">
        <v>4</v>
      </c>
      <c r="EWH92" s="1261" t="s">
        <v>4</v>
      </c>
      <c r="EWI92" s="1261" t="s">
        <v>4</v>
      </c>
      <c r="EWJ92" s="1261" t="s">
        <v>4</v>
      </c>
      <c r="EWK92" s="1261" t="s">
        <v>4</v>
      </c>
      <c r="EWL92" s="1261" t="s">
        <v>4</v>
      </c>
      <c r="EWM92" s="1261" t="s">
        <v>4</v>
      </c>
      <c r="EWN92" s="1261" t="s">
        <v>4</v>
      </c>
      <c r="EWO92" s="1261" t="s">
        <v>4</v>
      </c>
      <c r="EWP92" s="1261" t="s">
        <v>4</v>
      </c>
      <c r="EWQ92" s="1261" t="s">
        <v>4</v>
      </c>
      <c r="EWR92" s="1261" t="s">
        <v>4</v>
      </c>
      <c r="EWS92" s="1261" t="s">
        <v>4</v>
      </c>
      <c r="EWT92" s="1261" t="s">
        <v>4</v>
      </c>
      <c r="EWU92" s="1261" t="s">
        <v>4</v>
      </c>
      <c r="EWV92" s="1261" t="s">
        <v>4</v>
      </c>
      <c r="EWW92" s="1261" t="s">
        <v>4</v>
      </c>
      <c r="EWX92" s="1261" t="s">
        <v>4</v>
      </c>
      <c r="EWY92" s="1261" t="s">
        <v>4</v>
      </c>
      <c r="EWZ92" s="1261" t="s">
        <v>4</v>
      </c>
      <c r="EXA92" s="1261" t="s">
        <v>4</v>
      </c>
      <c r="EXB92" s="1261" t="s">
        <v>4</v>
      </c>
      <c r="EXC92" s="1261" t="s">
        <v>4</v>
      </c>
      <c r="EXD92" s="1261" t="s">
        <v>4</v>
      </c>
      <c r="EXE92" s="1261" t="s">
        <v>4</v>
      </c>
      <c r="EXF92" s="1261" t="s">
        <v>4</v>
      </c>
      <c r="EXG92" s="1261" t="s">
        <v>4</v>
      </c>
      <c r="EXH92" s="1261" t="s">
        <v>4</v>
      </c>
      <c r="EXI92" s="1261" t="s">
        <v>4</v>
      </c>
      <c r="EXJ92" s="1261" t="s">
        <v>4</v>
      </c>
      <c r="EXK92" s="1261" t="s">
        <v>4</v>
      </c>
      <c r="EXL92" s="1261" t="s">
        <v>4</v>
      </c>
      <c r="EXM92" s="1261" t="s">
        <v>4</v>
      </c>
      <c r="EXN92" s="1261" t="s">
        <v>4</v>
      </c>
      <c r="EXO92" s="1261" t="s">
        <v>4</v>
      </c>
      <c r="EXP92" s="1261" t="s">
        <v>4</v>
      </c>
      <c r="EXQ92" s="1261" t="s">
        <v>4</v>
      </c>
      <c r="EXR92" s="1261" t="s">
        <v>4</v>
      </c>
      <c r="EXS92" s="1261" t="s">
        <v>4</v>
      </c>
      <c r="EXT92" s="1261" t="s">
        <v>4</v>
      </c>
      <c r="EXU92" s="1261" t="s">
        <v>4</v>
      </c>
      <c r="EXV92" s="1261" t="s">
        <v>4</v>
      </c>
      <c r="EXW92" s="1261" t="s">
        <v>4</v>
      </c>
      <c r="EXX92" s="1261" t="s">
        <v>4</v>
      </c>
      <c r="EXY92" s="1261" t="s">
        <v>4</v>
      </c>
      <c r="EXZ92" s="1261" t="s">
        <v>4</v>
      </c>
      <c r="EYA92" s="1261" t="s">
        <v>4</v>
      </c>
      <c r="EYB92" s="1261" t="s">
        <v>4</v>
      </c>
      <c r="EYC92" s="1261" t="s">
        <v>4</v>
      </c>
      <c r="EYD92" s="1261" t="s">
        <v>4</v>
      </c>
      <c r="EYE92" s="1261" t="s">
        <v>4</v>
      </c>
      <c r="EYF92" s="1261" t="s">
        <v>4</v>
      </c>
      <c r="EYG92" s="1261" t="s">
        <v>4</v>
      </c>
      <c r="EYH92" s="1261" t="s">
        <v>4</v>
      </c>
      <c r="EYI92" s="1261" t="s">
        <v>4</v>
      </c>
      <c r="EYJ92" s="1261" t="s">
        <v>4</v>
      </c>
      <c r="EYK92" s="1261" t="s">
        <v>4</v>
      </c>
      <c r="EYL92" s="1261" t="s">
        <v>4</v>
      </c>
      <c r="EYM92" s="1261" t="s">
        <v>4</v>
      </c>
      <c r="EYN92" s="1261" t="s">
        <v>4</v>
      </c>
      <c r="EYO92" s="1261" t="s">
        <v>4</v>
      </c>
      <c r="EYP92" s="1261" t="s">
        <v>4</v>
      </c>
      <c r="EYQ92" s="1261" t="s">
        <v>4</v>
      </c>
      <c r="EYR92" s="1261" t="s">
        <v>4</v>
      </c>
      <c r="EYS92" s="1261" t="s">
        <v>4</v>
      </c>
      <c r="EYT92" s="1261" t="s">
        <v>4</v>
      </c>
      <c r="EYU92" s="1261" t="s">
        <v>4</v>
      </c>
      <c r="EYV92" s="1261" t="s">
        <v>4</v>
      </c>
      <c r="EYW92" s="1261" t="s">
        <v>4</v>
      </c>
      <c r="EYX92" s="1261" t="s">
        <v>4</v>
      </c>
      <c r="EYY92" s="1261" t="s">
        <v>4</v>
      </c>
      <c r="EYZ92" s="1261" t="s">
        <v>4</v>
      </c>
      <c r="EZA92" s="1261" t="s">
        <v>4</v>
      </c>
      <c r="EZB92" s="1261" t="s">
        <v>4</v>
      </c>
      <c r="EZC92" s="1261" t="s">
        <v>4</v>
      </c>
      <c r="EZD92" s="1261" t="s">
        <v>4</v>
      </c>
      <c r="EZE92" s="1261" t="s">
        <v>4</v>
      </c>
      <c r="EZF92" s="1261" t="s">
        <v>4</v>
      </c>
      <c r="EZG92" s="1261" t="s">
        <v>4</v>
      </c>
      <c r="EZH92" s="1261" t="s">
        <v>4</v>
      </c>
      <c r="EZI92" s="1261" t="s">
        <v>4</v>
      </c>
      <c r="EZJ92" s="1261" t="s">
        <v>4</v>
      </c>
      <c r="EZK92" s="1261" t="s">
        <v>4</v>
      </c>
      <c r="EZL92" s="1261" t="s">
        <v>4</v>
      </c>
      <c r="EZM92" s="1261" t="s">
        <v>4</v>
      </c>
      <c r="EZN92" s="1261" t="s">
        <v>4</v>
      </c>
      <c r="EZO92" s="1261" t="s">
        <v>4</v>
      </c>
      <c r="EZP92" s="1261" t="s">
        <v>4</v>
      </c>
      <c r="EZQ92" s="1261" t="s">
        <v>4</v>
      </c>
      <c r="EZR92" s="1261" t="s">
        <v>4</v>
      </c>
      <c r="EZS92" s="1261" t="s">
        <v>4</v>
      </c>
      <c r="EZT92" s="1261" t="s">
        <v>4</v>
      </c>
      <c r="EZU92" s="1261" t="s">
        <v>4</v>
      </c>
      <c r="EZV92" s="1261" t="s">
        <v>4</v>
      </c>
      <c r="EZW92" s="1261" t="s">
        <v>4</v>
      </c>
      <c r="EZX92" s="1261" t="s">
        <v>4</v>
      </c>
      <c r="EZY92" s="1261" t="s">
        <v>4</v>
      </c>
      <c r="EZZ92" s="1261" t="s">
        <v>4</v>
      </c>
      <c r="FAA92" s="1261" t="s">
        <v>4</v>
      </c>
      <c r="FAB92" s="1261" t="s">
        <v>4</v>
      </c>
      <c r="FAC92" s="1261" t="s">
        <v>4</v>
      </c>
      <c r="FAD92" s="1261" t="s">
        <v>4</v>
      </c>
      <c r="FAE92" s="1261" t="s">
        <v>4</v>
      </c>
      <c r="FAF92" s="1261" t="s">
        <v>4</v>
      </c>
      <c r="FAG92" s="1261" t="s">
        <v>4</v>
      </c>
      <c r="FAH92" s="1261" t="s">
        <v>4</v>
      </c>
      <c r="FAI92" s="1261" t="s">
        <v>4</v>
      </c>
      <c r="FAJ92" s="1261" t="s">
        <v>4</v>
      </c>
      <c r="FAK92" s="1261" t="s">
        <v>4</v>
      </c>
      <c r="FAL92" s="1261" t="s">
        <v>4</v>
      </c>
      <c r="FAM92" s="1261" t="s">
        <v>4</v>
      </c>
      <c r="FAN92" s="1261" t="s">
        <v>4</v>
      </c>
      <c r="FAO92" s="1261" t="s">
        <v>4</v>
      </c>
      <c r="FAP92" s="1261" t="s">
        <v>4</v>
      </c>
      <c r="FAQ92" s="1261" t="s">
        <v>4</v>
      </c>
      <c r="FAR92" s="1261" t="s">
        <v>4</v>
      </c>
      <c r="FAS92" s="1261" t="s">
        <v>4</v>
      </c>
      <c r="FAT92" s="1261" t="s">
        <v>4</v>
      </c>
      <c r="FAU92" s="1261" t="s">
        <v>4</v>
      </c>
      <c r="FAV92" s="1261" t="s">
        <v>4</v>
      </c>
      <c r="FAW92" s="1261" t="s">
        <v>4</v>
      </c>
      <c r="FAX92" s="1261" t="s">
        <v>4</v>
      </c>
      <c r="FAY92" s="1261" t="s">
        <v>4</v>
      </c>
      <c r="FAZ92" s="1261" t="s">
        <v>4</v>
      </c>
      <c r="FBA92" s="1261" t="s">
        <v>4</v>
      </c>
      <c r="FBB92" s="1261" t="s">
        <v>4</v>
      </c>
      <c r="FBC92" s="1261" t="s">
        <v>4</v>
      </c>
      <c r="FBD92" s="1261" t="s">
        <v>4</v>
      </c>
      <c r="FBE92" s="1261" t="s">
        <v>4</v>
      </c>
      <c r="FBF92" s="1261" t="s">
        <v>4</v>
      </c>
      <c r="FBG92" s="1261" t="s">
        <v>4</v>
      </c>
      <c r="FBH92" s="1261" t="s">
        <v>4</v>
      </c>
      <c r="FBI92" s="1261" t="s">
        <v>4</v>
      </c>
      <c r="FBJ92" s="1261" t="s">
        <v>4</v>
      </c>
      <c r="FBK92" s="1261" t="s">
        <v>4</v>
      </c>
      <c r="FBL92" s="1261" t="s">
        <v>4</v>
      </c>
      <c r="FBM92" s="1261" t="s">
        <v>4</v>
      </c>
      <c r="FBN92" s="1261" t="s">
        <v>4</v>
      </c>
      <c r="FBO92" s="1261" t="s">
        <v>4</v>
      </c>
      <c r="FBP92" s="1261" t="s">
        <v>4</v>
      </c>
      <c r="FBQ92" s="1261" t="s">
        <v>4</v>
      </c>
      <c r="FBR92" s="1261" t="s">
        <v>4</v>
      </c>
      <c r="FBS92" s="1261" t="s">
        <v>4</v>
      </c>
      <c r="FBT92" s="1261" t="s">
        <v>4</v>
      </c>
      <c r="FBU92" s="1261" t="s">
        <v>4</v>
      </c>
      <c r="FBV92" s="1261" t="s">
        <v>4</v>
      </c>
      <c r="FBW92" s="1261" t="s">
        <v>4</v>
      </c>
      <c r="FBX92" s="1261" t="s">
        <v>4</v>
      </c>
      <c r="FBY92" s="1261" t="s">
        <v>4</v>
      </c>
      <c r="FBZ92" s="1261" t="s">
        <v>4</v>
      </c>
      <c r="FCA92" s="1261" t="s">
        <v>4</v>
      </c>
      <c r="FCB92" s="1261" t="s">
        <v>4</v>
      </c>
      <c r="FCC92" s="1261" t="s">
        <v>4</v>
      </c>
      <c r="FCD92" s="1261" t="s">
        <v>4</v>
      </c>
      <c r="FCE92" s="1261" t="s">
        <v>4</v>
      </c>
      <c r="FCF92" s="1261" t="s">
        <v>4</v>
      </c>
      <c r="FCG92" s="1261" t="s">
        <v>4</v>
      </c>
      <c r="FCH92" s="1261" t="s">
        <v>4</v>
      </c>
      <c r="FCI92" s="1261" t="s">
        <v>4</v>
      </c>
      <c r="FCJ92" s="1261" t="s">
        <v>4</v>
      </c>
      <c r="FCK92" s="1261" t="s">
        <v>4</v>
      </c>
      <c r="FCL92" s="1261" t="s">
        <v>4</v>
      </c>
      <c r="FCM92" s="1261" t="s">
        <v>4</v>
      </c>
      <c r="FCN92" s="1261" t="s">
        <v>4</v>
      </c>
      <c r="FCO92" s="1261" t="s">
        <v>4</v>
      </c>
      <c r="FCP92" s="1261" t="s">
        <v>4</v>
      </c>
      <c r="FCQ92" s="1261" t="s">
        <v>4</v>
      </c>
      <c r="FCR92" s="1261" t="s">
        <v>4</v>
      </c>
      <c r="FCS92" s="1261" t="s">
        <v>4</v>
      </c>
      <c r="FCT92" s="1261" t="s">
        <v>4</v>
      </c>
      <c r="FCU92" s="1261" t="s">
        <v>4</v>
      </c>
      <c r="FCV92" s="1261" t="s">
        <v>4</v>
      </c>
      <c r="FCW92" s="1261" t="s">
        <v>4</v>
      </c>
      <c r="FCX92" s="1261" t="s">
        <v>4</v>
      </c>
      <c r="FCY92" s="1261" t="s">
        <v>4</v>
      </c>
      <c r="FCZ92" s="1261" t="s">
        <v>4</v>
      </c>
      <c r="FDA92" s="1261" t="s">
        <v>4</v>
      </c>
      <c r="FDB92" s="1261" t="s">
        <v>4</v>
      </c>
      <c r="FDC92" s="1261" t="s">
        <v>4</v>
      </c>
      <c r="FDD92" s="1261" t="s">
        <v>4</v>
      </c>
      <c r="FDE92" s="1261" t="s">
        <v>4</v>
      </c>
      <c r="FDF92" s="1261" t="s">
        <v>4</v>
      </c>
      <c r="FDG92" s="1261" t="s">
        <v>4</v>
      </c>
      <c r="FDH92" s="1261" t="s">
        <v>4</v>
      </c>
      <c r="FDI92" s="1261" t="s">
        <v>4</v>
      </c>
      <c r="FDJ92" s="1261" t="s">
        <v>4</v>
      </c>
      <c r="FDK92" s="1261" t="s">
        <v>4</v>
      </c>
      <c r="FDL92" s="1261" t="s">
        <v>4</v>
      </c>
      <c r="FDM92" s="1261" t="s">
        <v>4</v>
      </c>
      <c r="FDN92" s="1261" t="s">
        <v>4</v>
      </c>
      <c r="FDO92" s="1261" t="s">
        <v>4</v>
      </c>
      <c r="FDP92" s="1261" t="s">
        <v>4</v>
      </c>
      <c r="FDQ92" s="1261" t="s">
        <v>4</v>
      </c>
      <c r="FDR92" s="1261" t="s">
        <v>4</v>
      </c>
      <c r="FDS92" s="1261" t="s">
        <v>4</v>
      </c>
      <c r="FDT92" s="1261" t="s">
        <v>4</v>
      </c>
      <c r="FDU92" s="1261" t="s">
        <v>4</v>
      </c>
      <c r="FDV92" s="1261" t="s">
        <v>4</v>
      </c>
      <c r="FDW92" s="1261" t="s">
        <v>4</v>
      </c>
      <c r="FDX92" s="1261" t="s">
        <v>4</v>
      </c>
      <c r="FDY92" s="1261" t="s">
        <v>4</v>
      </c>
      <c r="FDZ92" s="1261" t="s">
        <v>4</v>
      </c>
      <c r="FEA92" s="1261" t="s">
        <v>4</v>
      </c>
      <c r="FEB92" s="1261" t="s">
        <v>4</v>
      </c>
      <c r="FEC92" s="1261" t="s">
        <v>4</v>
      </c>
      <c r="FED92" s="1261" t="s">
        <v>4</v>
      </c>
      <c r="FEE92" s="1261" t="s">
        <v>4</v>
      </c>
      <c r="FEF92" s="1261" t="s">
        <v>4</v>
      </c>
      <c r="FEG92" s="1261" t="s">
        <v>4</v>
      </c>
      <c r="FEH92" s="1261" t="s">
        <v>4</v>
      </c>
      <c r="FEI92" s="1261" t="s">
        <v>4</v>
      </c>
      <c r="FEJ92" s="1261" t="s">
        <v>4</v>
      </c>
      <c r="FEK92" s="1261" t="s">
        <v>4</v>
      </c>
      <c r="FEL92" s="1261" t="s">
        <v>4</v>
      </c>
      <c r="FEM92" s="1261" t="s">
        <v>4</v>
      </c>
      <c r="FEN92" s="1261" t="s">
        <v>4</v>
      </c>
      <c r="FEO92" s="1261" t="s">
        <v>4</v>
      </c>
      <c r="FEP92" s="1261" t="s">
        <v>4</v>
      </c>
      <c r="FEQ92" s="1261" t="s">
        <v>4</v>
      </c>
      <c r="FER92" s="1261" t="s">
        <v>4</v>
      </c>
      <c r="FES92" s="1261" t="s">
        <v>4</v>
      </c>
      <c r="FET92" s="1261" t="s">
        <v>4</v>
      </c>
      <c r="FEU92" s="1261" t="s">
        <v>4</v>
      </c>
      <c r="FEV92" s="1261" t="s">
        <v>4</v>
      </c>
      <c r="FEW92" s="1261" t="s">
        <v>4</v>
      </c>
      <c r="FEX92" s="1261" t="s">
        <v>4</v>
      </c>
      <c r="FEY92" s="1261" t="s">
        <v>4</v>
      </c>
      <c r="FEZ92" s="1261" t="s">
        <v>4</v>
      </c>
      <c r="FFA92" s="1261" t="s">
        <v>4</v>
      </c>
      <c r="FFB92" s="1261" t="s">
        <v>4</v>
      </c>
      <c r="FFC92" s="1261" t="s">
        <v>4</v>
      </c>
      <c r="FFD92" s="1261" t="s">
        <v>4</v>
      </c>
      <c r="FFE92" s="1261" t="s">
        <v>4</v>
      </c>
      <c r="FFF92" s="1261" t="s">
        <v>4</v>
      </c>
      <c r="FFG92" s="1261" t="s">
        <v>4</v>
      </c>
      <c r="FFH92" s="1261" t="s">
        <v>4</v>
      </c>
      <c r="FFI92" s="1261" t="s">
        <v>4</v>
      </c>
      <c r="FFJ92" s="1261" t="s">
        <v>4</v>
      </c>
      <c r="FFK92" s="1261" t="s">
        <v>4</v>
      </c>
      <c r="FFL92" s="1261" t="s">
        <v>4</v>
      </c>
      <c r="FFM92" s="1261" t="s">
        <v>4</v>
      </c>
      <c r="FFN92" s="1261" t="s">
        <v>4</v>
      </c>
      <c r="FFO92" s="1261" t="s">
        <v>4</v>
      </c>
      <c r="FFP92" s="1261" t="s">
        <v>4</v>
      </c>
      <c r="FFQ92" s="1261" t="s">
        <v>4</v>
      </c>
      <c r="FFR92" s="1261" t="s">
        <v>4</v>
      </c>
      <c r="FFS92" s="1261" t="s">
        <v>4</v>
      </c>
      <c r="FFT92" s="1261" t="s">
        <v>4</v>
      </c>
      <c r="FFU92" s="1261" t="s">
        <v>4</v>
      </c>
      <c r="FFV92" s="1261" t="s">
        <v>4</v>
      </c>
      <c r="FFW92" s="1261" t="s">
        <v>4</v>
      </c>
      <c r="FFX92" s="1261" t="s">
        <v>4</v>
      </c>
      <c r="FFY92" s="1261" t="s">
        <v>4</v>
      </c>
      <c r="FFZ92" s="1261" t="s">
        <v>4</v>
      </c>
      <c r="FGA92" s="1261" t="s">
        <v>4</v>
      </c>
      <c r="FGB92" s="1261" t="s">
        <v>4</v>
      </c>
      <c r="FGC92" s="1261" t="s">
        <v>4</v>
      </c>
      <c r="FGD92" s="1261" t="s">
        <v>4</v>
      </c>
      <c r="FGE92" s="1261" t="s">
        <v>4</v>
      </c>
      <c r="FGF92" s="1261" t="s">
        <v>4</v>
      </c>
      <c r="FGG92" s="1261" t="s">
        <v>4</v>
      </c>
      <c r="FGH92" s="1261" t="s">
        <v>4</v>
      </c>
      <c r="FGI92" s="1261" t="s">
        <v>4</v>
      </c>
      <c r="FGJ92" s="1261" t="s">
        <v>4</v>
      </c>
      <c r="FGK92" s="1261" t="s">
        <v>4</v>
      </c>
      <c r="FGL92" s="1261" t="s">
        <v>4</v>
      </c>
      <c r="FGM92" s="1261" t="s">
        <v>4</v>
      </c>
      <c r="FGN92" s="1261" t="s">
        <v>4</v>
      </c>
      <c r="FGO92" s="1261" t="s">
        <v>4</v>
      </c>
      <c r="FGP92" s="1261" t="s">
        <v>4</v>
      </c>
      <c r="FGQ92" s="1261" t="s">
        <v>4</v>
      </c>
      <c r="FGR92" s="1261" t="s">
        <v>4</v>
      </c>
      <c r="FGS92" s="1261" t="s">
        <v>4</v>
      </c>
      <c r="FGT92" s="1261" t="s">
        <v>4</v>
      </c>
      <c r="FGU92" s="1261" t="s">
        <v>4</v>
      </c>
      <c r="FGV92" s="1261" t="s">
        <v>4</v>
      </c>
      <c r="FGW92" s="1261" t="s">
        <v>4</v>
      </c>
      <c r="FGX92" s="1261" t="s">
        <v>4</v>
      </c>
      <c r="FGY92" s="1261" t="s">
        <v>4</v>
      </c>
      <c r="FGZ92" s="1261" t="s">
        <v>4</v>
      </c>
      <c r="FHA92" s="1261" t="s">
        <v>4</v>
      </c>
      <c r="FHB92" s="1261" t="s">
        <v>4</v>
      </c>
      <c r="FHC92" s="1261" t="s">
        <v>4</v>
      </c>
      <c r="FHD92" s="1261" t="s">
        <v>4</v>
      </c>
      <c r="FHE92" s="1261" t="s">
        <v>4</v>
      </c>
      <c r="FHF92" s="1261" t="s">
        <v>4</v>
      </c>
      <c r="FHG92" s="1261" t="s">
        <v>4</v>
      </c>
      <c r="FHH92" s="1261" t="s">
        <v>4</v>
      </c>
      <c r="FHI92" s="1261" t="s">
        <v>4</v>
      </c>
      <c r="FHJ92" s="1261" t="s">
        <v>4</v>
      </c>
      <c r="FHK92" s="1261" t="s">
        <v>4</v>
      </c>
      <c r="FHL92" s="1261" t="s">
        <v>4</v>
      </c>
      <c r="FHM92" s="1261" t="s">
        <v>4</v>
      </c>
      <c r="FHN92" s="1261" t="s">
        <v>4</v>
      </c>
      <c r="FHO92" s="1261" t="s">
        <v>4</v>
      </c>
      <c r="FHP92" s="1261" t="s">
        <v>4</v>
      </c>
      <c r="FHQ92" s="1261" t="s">
        <v>4</v>
      </c>
      <c r="FHR92" s="1261" t="s">
        <v>4</v>
      </c>
      <c r="FHS92" s="1261" t="s">
        <v>4</v>
      </c>
      <c r="FHT92" s="1261" t="s">
        <v>4</v>
      </c>
      <c r="FHU92" s="1261" t="s">
        <v>4</v>
      </c>
      <c r="FHV92" s="1261" t="s">
        <v>4</v>
      </c>
      <c r="FHW92" s="1261" t="s">
        <v>4</v>
      </c>
      <c r="FHX92" s="1261" t="s">
        <v>4</v>
      </c>
      <c r="FHY92" s="1261" t="s">
        <v>4</v>
      </c>
      <c r="FHZ92" s="1261" t="s">
        <v>4</v>
      </c>
      <c r="FIA92" s="1261" t="s">
        <v>4</v>
      </c>
      <c r="FIB92" s="1261" t="s">
        <v>4</v>
      </c>
      <c r="FIC92" s="1261" t="s">
        <v>4</v>
      </c>
      <c r="FID92" s="1261" t="s">
        <v>4</v>
      </c>
      <c r="FIE92" s="1261" t="s">
        <v>4</v>
      </c>
      <c r="FIF92" s="1261" t="s">
        <v>4</v>
      </c>
      <c r="FIG92" s="1261" t="s">
        <v>4</v>
      </c>
      <c r="FIH92" s="1261" t="s">
        <v>4</v>
      </c>
      <c r="FII92" s="1261" t="s">
        <v>4</v>
      </c>
      <c r="FIJ92" s="1261" t="s">
        <v>4</v>
      </c>
      <c r="FIK92" s="1261" t="s">
        <v>4</v>
      </c>
      <c r="FIL92" s="1261" t="s">
        <v>4</v>
      </c>
      <c r="FIM92" s="1261" t="s">
        <v>4</v>
      </c>
      <c r="FIN92" s="1261" t="s">
        <v>4</v>
      </c>
      <c r="FIO92" s="1261" t="s">
        <v>4</v>
      </c>
      <c r="FIP92" s="1261" t="s">
        <v>4</v>
      </c>
      <c r="FIQ92" s="1261" t="s">
        <v>4</v>
      </c>
      <c r="FIR92" s="1261" t="s">
        <v>4</v>
      </c>
      <c r="FIS92" s="1261" t="s">
        <v>4</v>
      </c>
      <c r="FIT92" s="1261" t="s">
        <v>4</v>
      </c>
      <c r="FIU92" s="1261" t="s">
        <v>4</v>
      </c>
      <c r="FIV92" s="1261" t="s">
        <v>4</v>
      </c>
      <c r="FIW92" s="1261" t="s">
        <v>4</v>
      </c>
      <c r="FIX92" s="1261" t="s">
        <v>4</v>
      </c>
      <c r="FIY92" s="1261" t="s">
        <v>4</v>
      </c>
      <c r="FIZ92" s="1261" t="s">
        <v>4</v>
      </c>
      <c r="FJA92" s="1261" t="s">
        <v>4</v>
      </c>
      <c r="FJB92" s="1261" t="s">
        <v>4</v>
      </c>
      <c r="FJC92" s="1261" t="s">
        <v>4</v>
      </c>
      <c r="FJD92" s="1261" t="s">
        <v>4</v>
      </c>
      <c r="FJE92" s="1261" t="s">
        <v>4</v>
      </c>
      <c r="FJF92" s="1261" t="s">
        <v>4</v>
      </c>
      <c r="FJG92" s="1261" t="s">
        <v>4</v>
      </c>
      <c r="FJH92" s="1261" t="s">
        <v>4</v>
      </c>
      <c r="FJI92" s="1261" t="s">
        <v>4</v>
      </c>
      <c r="FJJ92" s="1261" t="s">
        <v>4</v>
      </c>
      <c r="FJK92" s="1261" t="s">
        <v>4</v>
      </c>
      <c r="FJL92" s="1261" t="s">
        <v>4</v>
      </c>
      <c r="FJM92" s="1261" t="s">
        <v>4</v>
      </c>
      <c r="FJN92" s="1261" t="s">
        <v>4</v>
      </c>
      <c r="FJO92" s="1261" t="s">
        <v>4</v>
      </c>
      <c r="FJP92" s="1261" t="s">
        <v>4</v>
      </c>
      <c r="FJQ92" s="1261" t="s">
        <v>4</v>
      </c>
      <c r="FJR92" s="1261" t="s">
        <v>4</v>
      </c>
      <c r="FJS92" s="1261" t="s">
        <v>4</v>
      </c>
      <c r="FJT92" s="1261" t="s">
        <v>4</v>
      </c>
      <c r="FJU92" s="1261" t="s">
        <v>4</v>
      </c>
      <c r="FJV92" s="1261" t="s">
        <v>4</v>
      </c>
      <c r="FJW92" s="1261" t="s">
        <v>4</v>
      </c>
      <c r="FJX92" s="1261" t="s">
        <v>4</v>
      </c>
      <c r="FJY92" s="1261" t="s">
        <v>4</v>
      </c>
      <c r="FJZ92" s="1261" t="s">
        <v>4</v>
      </c>
      <c r="FKA92" s="1261" t="s">
        <v>4</v>
      </c>
      <c r="FKB92" s="1261" t="s">
        <v>4</v>
      </c>
      <c r="FKC92" s="1261" t="s">
        <v>4</v>
      </c>
      <c r="FKD92" s="1261" t="s">
        <v>4</v>
      </c>
      <c r="FKE92" s="1261" t="s">
        <v>4</v>
      </c>
      <c r="FKF92" s="1261" t="s">
        <v>4</v>
      </c>
      <c r="FKG92" s="1261" t="s">
        <v>4</v>
      </c>
      <c r="FKH92" s="1261" t="s">
        <v>4</v>
      </c>
      <c r="FKI92" s="1261" t="s">
        <v>4</v>
      </c>
      <c r="FKJ92" s="1261" t="s">
        <v>4</v>
      </c>
      <c r="FKK92" s="1261" t="s">
        <v>4</v>
      </c>
      <c r="FKL92" s="1261" t="s">
        <v>4</v>
      </c>
      <c r="FKM92" s="1261" t="s">
        <v>4</v>
      </c>
      <c r="FKN92" s="1261" t="s">
        <v>4</v>
      </c>
      <c r="FKO92" s="1261" t="s">
        <v>4</v>
      </c>
      <c r="FKP92" s="1261" t="s">
        <v>4</v>
      </c>
      <c r="FKQ92" s="1261" t="s">
        <v>4</v>
      </c>
      <c r="FKR92" s="1261" t="s">
        <v>4</v>
      </c>
      <c r="FKS92" s="1261" t="s">
        <v>4</v>
      </c>
      <c r="FKT92" s="1261" t="s">
        <v>4</v>
      </c>
      <c r="FKU92" s="1261" t="s">
        <v>4</v>
      </c>
      <c r="FKV92" s="1261" t="s">
        <v>4</v>
      </c>
      <c r="FKW92" s="1261" t="s">
        <v>4</v>
      </c>
      <c r="FKX92" s="1261" t="s">
        <v>4</v>
      </c>
      <c r="FKY92" s="1261" t="s">
        <v>4</v>
      </c>
      <c r="FKZ92" s="1261" t="s">
        <v>4</v>
      </c>
      <c r="FLA92" s="1261" t="s">
        <v>4</v>
      </c>
      <c r="FLB92" s="1261" t="s">
        <v>4</v>
      </c>
      <c r="FLC92" s="1261" t="s">
        <v>4</v>
      </c>
      <c r="FLD92" s="1261" t="s">
        <v>4</v>
      </c>
      <c r="FLE92" s="1261" t="s">
        <v>4</v>
      </c>
      <c r="FLF92" s="1261" t="s">
        <v>4</v>
      </c>
      <c r="FLG92" s="1261" t="s">
        <v>4</v>
      </c>
      <c r="FLH92" s="1261" t="s">
        <v>4</v>
      </c>
      <c r="FLI92" s="1261" t="s">
        <v>4</v>
      </c>
      <c r="FLJ92" s="1261" t="s">
        <v>4</v>
      </c>
      <c r="FLK92" s="1261" t="s">
        <v>4</v>
      </c>
      <c r="FLL92" s="1261" t="s">
        <v>4</v>
      </c>
      <c r="FLM92" s="1261" t="s">
        <v>4</v>
      </c>
      <c r="FLN92" s="1261" t="s">
        <v>4</v>
      </c>
      <c r="FLO92" s="1261" t="s">
        <v>4</v>
      </c>
      <c r="FLP92" s="1261" t="s">
        <v>4</v>
      </c>
      <c r="FLQ92" s="1261" t="s">
        <v>4</v>
      </c>
      <c r="FLR92" s="1261" t="s">
        <v>4</v>
      </c>
      <c r="FLS92" s="1261" t="s">
        <v>4</v>
      </c>
      <c r="FLT92" s="1261" t="s">
        <v>4</v>
      </c>
      <c r="FLU92" s="1261" t="s">
        <v>4</v>
      </c>
      <c r="FLV92" s="1261" t="s">
        <v>4</v>
      </c>
      <c r="FLW92" s="1261" t="s">
        <v>4</v>
      </c>
      <c r="FLX92" s="1261" t="s">
        <v>4</v>
      </c>
      <c r="FLY92" s="1261" t="s">
        <v>4</v>
      </c>
      <c r="FLZ92" s="1261" t="s">
        <v>4</v>
      </c>
      <c r="FMA92" s="1261" t="s">
        <v>4</v>
      </c>
      <c r="FMB92" s="1261" t="s">
        <v>4</v>
      </c>
      <c r="FMC92" s="1261" t="s">
        <v>4</v>
      </c>
      <c r="FMD92" s="1261" t="s">
        <v>4</v>
      </c>
      <c r="FME92" s="1261" t="s">
        <v>4</v>
      </c>
      <c r="FMF92" s="1261" t="s">
        <v>4</v>
      </c>
      <c r="FMG92" s="1261" t="s">
        <v>4</v>
      </c>
      <c r="FMH92" s="1261" t="s">
        <v>4</v>
      </c>
      <c r="FMI92" s="1261" t="s">
        <v>4</v>
      </c>
      <c r="FMJ92" s="1261" t="s">
        <v>4</v>
      </c>
      <c r="FMK92" s="1261" t="s">
        <v>4</v>
      </c>
      <c r="FML92" s="1261" t="s">
        <v>4</v>
      </c>
      <c r="FMM92" s="1261" t="s">
        <v>4</v>
      </c>
      <c r="FMN92" s="1261" t="s">
        <v>4</v>
      </c>
      <c r="FMO92" s="1261" t="s">
        <v>4</v>
      </c>
      <c r="FMP92" s="1261" t="s">
        <v>4</v>
      </c>
      <c r="FMQ92" s="1261" t="s">
        <v>4</v>
      </c>
      <c r="FMR92" s="1261" t="s">
        <v>4</v>
      </c>
      <c r="FMS92" s="1261" t="s">
        <v>4</v>
      </c>
      <c r="FMT92" s="1261" t="s">
        <v>4</v>
      </c>
      <c r="FMU92" s="1261" t="s">
        <v>4</v>
      </c>
      <c r="FMV92" s="1261" t="s">
        <v>4</v>
      </c>
      <c r="FMW92" s="1261" t="s">
        <v>4</v>
      </c>
      <c r="FMX92" s="1261" t="s">
        <v>4</v>
      </c>
      <c r="FMY92" s="1261" t="s">
        <v>4</v>
      </c>
      <c r="FMZ92" s="1261" t="s">
        <v>4</v>
      </c>
      <c r="FNA92" s="1261" t="s">
        <v>4</v>
      </c>
      <c r="FNB92" s="1261" t="s">
        <v>4</v>
      </c>
      <c r="FNC92" s="1261" t="s">
        <v>4</v>
      </c>
      <c r="FND92" s="1261" t="s">
        <v>4</v>
      </c>
      <c r="FNE92" s="1261" t="s">
        <v>4</v>
      </c>
      <c r="FNF92" s="1261" t="s">
        <v>4</v>
      </c>
      <c r="FNG92" s="1261" t="s">
        <v>4</v>
      </c>
      <c r="FNH92" s="1261" t="s">
        <v>4</v>
      </c>
      <c r="FNI92" s="1261" t="s">
        <v>4</v>
      </c>
      <c r="FNJ92" s="1261" t="s">
        <v>4</v>
      </c>
      <c r="FNK92" s="1261" t="s">
        <v>4</v>
      </c>
      <c r="FNL92" s="1261" t="s">
        <v>4</v>
      </c>
      <c r="FNM92" s="1261" t="s">
        <v>4</v>
      </c>
      <c r="FNN92" s="1261" t="s">
        <v>4</v>
      </c>
      <c r="FNO92" s="1261" t="s">
        <v>4</v>
      </c>
      <c r="FNP92" s="1261" t="s">
        <v>4</v>
      </c>
      <c r="FNQ92" s="1261" t="s">
        <v>4</v>
      </c>
      <c r="FNR92" s="1261" t="s">
        <v>4</v>
      </c>
      <c r="FNS92" s="1261" t="s">
        <v>4</v>
      </c>
      <c r="FNT92" s="1261" t="s">
        <v>4</v>
      </c>
      <c r="FNU92" s="1261" t="s">
        <v>4</v>
      </c>
      <c r="FNV92" s="1261" t="s">
        <v>4</v>
      </c>
      <c r="FNW92" s="1261" t="s">
        <v>4</v>
      </c>
      <c r="FNX92" s="1261" t="s">
        <v>4</v>
      </c>
      <c r="FNY92" s="1261" t="s">
        <v>4</v>
      </c>
      <c r="FNZ92" s="1261" t="s">
        <v>4</v>
      </c>
      <c r="FOA92" s="1261" t="s">
        <v>4</v>
      </c>
      <c r="FOB92" s="1261" t="s">
        <v>4</v>
      </c>
      <c r="FOC92" s="1261" t="s">
        <v>4</v>
      </c>
      <c r="FOD92" s="1261" t="s">
        <v>4</v>
      </c>
      <c r="FOE92" s="1261" t="s">
        <v>4</v>
      </c>
      <c r="FOF92" s="1261" t="s">
        <v>4</v>
      </c>
      <c r="FOG92" s="1261" t="s">
        <v>4</v>
      </c>
      <c r="FOH92" s="1261" t="s">
        <v>4</v>
      </c>
      <c r="FOI92" s="1261" t="s">
        <v>4</v>
      </c>
      <c r="FOJ92" s="1261" t="s">
        <v>4</v>
      </c>
      <c r="FOK92" s="1261" t="s">
        <v>4</v>
      </c>
      <c r="FOL92" s="1261" t="s">
        <v>4</v>
      </c>
      <c r="FOM92" s="1261" t="s">
        <v>4</v>
      </c>
      <c r="FON92" s="1261" t="s">
        <v>4</v>
      </c>
      <c r="FOO92" s="1261" t="s">
        <v>4</v>
      </c>
      <c r="FOP92" s="1261" t="s">
        <v>4</v>
      </c>
      <c r="FOQ92" s="1261" t="s">
        <v>4</v>
      </c>
      <c r="FOR92" s="1261" t="s">
        <v>4</v>
      </c>
      <c r="FOS92" s="1261" t="s">
        <v>4</v>
      </c>
      <c r="FOT92" s="1261" t="s">
        <v>4</v>
      </c>
      <c r="FOU92" s="1261" t="s">
        <v>4</v>
      </c>
      <c r="FOV92" s="1261" t="s">
        <v>4</v>
      </c>
      <c r="FOW92" s="1261" t="s">
        <v>4</v>
      </c>
      <c r="FOX92" s="1261" t="s">
        <v>4</v>
      </c>
      <c r="FOY92" s="1261" t="s">
        <v>4</v>
      </c>
      <c r="FOZ92" s="1261" t="s">
        <v>4</v>
      </c>
      <c r="FPA92" s="1261" t="s">
        <v>4</v>
      </c>
      <c r="FPB92" s="1261" t="s">
        <v>4</v>
      </c>
      <c r="FPC92" s="1261" t="s">
        <v>4</v>
      </c>
      <c r="FPD92" s="1261" t="s">
        <v>4</v>
      </c>
      <c r="FPE92" s="1261" t="s">
        <v>4</v>
      </c>
      <c r="FPF92" s="1261" t="s">
        <v>4</v>
      </c>
      <c r="FPG92" s="1261" t="s">
        <v>4</v>
      </c>
      <c r="FPH92" s="1261" t="s">
        <v>4</v>
      </c>
      <c r="FPI92" s="1261" t="s">
        <v>4</v>
      </c>
      <c r="FPJ92" s="1261" t="s">
        <v>4</v>
      </c>
      <c r="FPK92" s="1261" t="s">
        <v>4</v>
      </c>
      <c r="FPL92" s="1261" t="s">
        <v>4</v>
      </c>
      <c r="FPM92" s="1261" t="s">
        <v>4</v>
      </c>
      <c r="FPN92" s="1261" t="s">
        <v>4</v>
      </c>
      <c r="FPO92" s="1261" t="s">
        <v>4</v>
      </c>
      <c r="FPP92" s="1261" t="s">
        <v>4</v>
      </c>
      <c r="FPQ92" s="1261" t="s">
        <v>4</v>
      </c>
      <c r="FPR92" s="1261" t="s">
        <v>4</v>
      </c>
      <c r="FPS92" s="1261" t="s">
        <v>4</v>
      </c>
      <c r="FPT92" s="1261" t="s">
        <v>4</v>
      </c>
      <c r="FPU92" s="1261" t="s">
        <v>4</v>
      </c>
      <c r="FPV92" s="1261" t="s">
        <v>4</v>
      </c>
      <c r="FPW92" s="1261" t="s">
        <v>4</v>
      </c>
      <c r="FPX92" s="1261" t="s">
        <v>4</v>
      </c>
      <c r="FPY92" s="1261" t="s">
        <v>4</v>
      </c>
      <c r="FPZ92" s="1261" t="s">
        <v>4</v>
      </c>
      <c r="FQA92" s="1261" t="s">
        <v>4</v>
      </c>
      <c r="FQB92" s="1261" t="s">
        <v>4</v>
      </c>
      <c r="FQC92" s="1261" t="s">
        <v>4</v>
      </c>
      <c r="FQD92" s="1261" t="s">
        <v>4</v>
      </c>
      <c r="FQE92" s="1261" t="s">
        <v>4</v>
      </c>
      <c r="FQF92" s="1261" t="s">
        <v>4</v>
      </c>
      <c r="FQG92" s="1261" t="s">
        <v>4</v>
      </c>
      <c r="FQH92" s="1261" t="s">
        <v>4</v>
      </c>
      <c r="FQI92" s="1261" t="s">
        <v>4</v>
      </c>
      <c r="FQJ92" s="1261" t="s">
        <v>4</v>
      </c>
      <c r="FQK92" s="1261" t="s">
        <v>4</v>
      </c>
      <c r="FQL92" s="1261" t="s">
        <v>4</v>
      </c>
      <c r="FQM92" s="1261" t="s">
        <v>4</v>
      </c>
      <c r="FQN92" s="1261" t="s">
        <v>4</v>
      </c>
      <c r="FQO92" s="1261" t="s">
        <v>4</v>
      </c>
      <c r="FQP92" s="1261" t="s">
        <v>4</v>
      </c>
      <c r="FQQ92" s="1261" t="s">
        <v>4</v>
      </c>
      <c r="FQR92" s="1261" t="s">
        <v>4</v>
      </c>
      <c r="FQS92" s="1261" t="s">
        <v>4</v>
      </c>
      <c r="FQT92" s="1261" t="s">
        <v>4</v>
      </c>
      <c r="FQU92" s="1261" t="s">
        <v>4</v>
      </c>
      <c r="FQV92" s="1261" t="s">
        <v>4</v>
      </c>
      <c r="FQW92" s="1261" t="s">
        <v>4</v>
      </c>
      <c r="FQX92" s="1261" t="s">
        <v>4</v>
      </c>
      <c r="FQY92" s="1261" t="s">
        <v>4</v>
      </c>
      <c r="FQZ92" s="1261" t="s">
        <v>4</v>
      </c>
      <c r="FRA92" s="1261" t="s">
        <v>4</v>
      </c>
      <c r="FRB92" s="1261" t="s">
        <v>4</v>
      </c>
      <c r="FRC92" s="1261" t="s">
        <v>4</v>
      </c>
      <c r="FRD92" s="1261" t="s">
        <v>4</v>
      </c>
      <c r="FRE92" s="1261" t="s">
        <v>4</v>
      </c>
      <c r="FRF92" s="1261" t="s">
        <v>4</v>
      </c>
      <c r="FRG92" s="1261" t="s">
        <v>4</v>
      </c>
      <c r="FRH92" s="1261" t="s">
        <v>4</v>
      </c>
      <c r="FRI92" s="1261" t="s">
        <v>4</v>
      </c>
      <c r="FRJ92" s="1261" t="s">
        <v>4</v>
      </c>
      <c r="FRK92" s="1261" t="s">
        <v>4</v>
      </c>
      <c r="FRL92" s="1261" t="s">
        <v>4</v>
      </c>
      <c r="FRM92" s="1261" t="s">
        <v>4</v>
      </c>
      <c r="FRN92" s="1261" t="s">
        <v>4</v>
      </c>
      <c r="FRO92" s="1261" t="s">
        <v>4</v>
      </c>
      <c r="FRP92" s="1261" t="s">
        <v>4</v>
      </c>
      <c r="FRQ92" s="1261" t="s">
        <v>4</v>
      </c>
      <c r="FRR92" s="1261" t="s">
        <v>4</v>
      </c>
      <c r="FRS92" s="1261" t="s">
        <v>4</v>
      </c>
      <c r="FRT92" s="1261" t="s">
        <v>4</v>
      </c>
      <c r="FRU92" s="1261" t="s">
        <v>4</v>
      </c>
      <c r="FRV92" s="1261" t="s">
        <v>4</v>
      </c>
      <c r="FRW92" s="1261" t="s">
        <v>4</v>
      </c>
      <c r="FRX92" s="1261" t="s">
        <v>4</v>
      </c>
      <c r="FRY92" s="1261" t="s">
        <v>4</v>
      </c>
      <c r="FRZ92" s="1261" t="s">
        <v>4</v>
      </c>
      <c r="FSA92" s="1261" t="s">
        <v>4</v>
      </c>
      <c r="FSB92" s="1261" t="s">
        <v>4</v>
      </c>
      <c r="FSC92" s="1261" t="s">
        <v>4</v>
      </c>
      <c r="FSD92" s="1261" t="s">
        <v>4</v>
      </c>
      <c r="FSE92" s="1261" t="s">
        <v>4</v>
      </c>
      <c r="FSF92" s="1261" t="s">
        <v>4</v>
      </c>
      <c r="FSG92" s="1261" t="s">
        <v>4</v>
      </c>
      <c r="FSH92" s="1261" t="s">
        <v>4</v>
      </c>
      <c r="FSI92" s="1261" t="s">
        <v>4</v>
      </c>
      <c r="FSJ92" s="1261" t="s">
        <v>4</v>
      </c>
      <c r="FSK92" s="1261" t="s">
        <v>4</v>
      </c>
      <c r="FSL92" s="1261" t="s">
        <v>4</v>
      </c>
      <c r="FSM92" s="1261" t="s">
        <v>4</v>
      </c>
      <c r="FSN92" s="1261" t="s">
        <v>4</v>
      </c>
      <c r="FSO92" s="1261" t="s">
        <v>4</v>
      </c>
      <c r="FSP92" s="1261" t="s">
        <v>4</v>
      </c>
      <c r="FSQ92" s="1261" t="s">
        <v>4</v>
      </c>
      <c r="FSR92" s="1261" t="s">
        <v>4</v>
      </c>
      <c r="FSS92" s="1261" t="s">
        <v>4</v>
      </c>
      <c r="FST92" s="1261" t="s">
        <v>4</v>
      </c>
      <c r="FSU92" s="1261" t="s">
        <v>4</v>
      </c>
      <c r="FSV92" s="1261" t="s">
        <v>4</v>
      </c>
      <c r="FSW92" s="1261" t="s">
        <v>4</v>
      </c>
      <c r="FSX92" s="1261" t="s">
        <v>4</v>
      </c>
      <c r="FSY92" s="1261" t="s">
        <v>4</v>
      </c>
      <c r="FSZ92" s="1261" t="s">
        <v>4</v>
      </c>
      <c r="FTA92" s="1261" t="s">
        <v>4</v>
      </c>
      <c r="FTB92" s="1261" t="s">
        <v>4</v>
      </c>
      <c r="FTC92" s="1261" t="s">
        <v>4</v>
      </c>
      <c r="FTD92" s="1261" t="s">
        <v>4</v>
      </c>
      <c r="FTE92" s="1261" t="s">
        <v>4</v>
      </c>
      <c r="FTF92" s="1261" t="s">
        <v>4</v>
      </c>
      <c r="FTG92" s="1261" t="s">
        <v>4</v>
      </c>
      <c r="FTH92" s="1261" t="s">
        <v>4</v>
      </c>
      <c r="FTI92" s="1261" t="s">
        <v>4</v>
      </c>
      <c r="FTJ92" s="1261" t="s">
        <v>4</v>
      </c>
      <c r="FTK92" s="1261" t="s">
        <v>4</v>
      </c>
      <c r="FTL92" s="1261" t="s">
        <v>4</v>
      </c>
      <c r="FTM92" s="1261" t="s">
        <v>4</v>
      </c>
      <c r="FTN92" s="1261" t="s">
        <v>4</v>
      </c>
      <c r="FTO92" s="1261" t="s">
        <v>4</v>
      </c>
      <c r="FTP92" s="1261" t="s">
        <v>4</v>
      </c>
      <c r="FTQ92" s="1261" t="s">
        <v>4</v>
      </c>
      <c r="FTR92" s="1261" t="s">
        <v>4</v>
      </c>
      <c r="FTS92" s="1261" t="s">
        <v>4</v>
      </c>
      <c r="FTT92" s="1261" t="s">
        <v>4</v>
      </c>
      <c r="FTU92" s="1261" t="s">
        <v>4</v>
      </c>
      <c r="FTV92" s="1261" t="s">
        <v>4</v>
      </c>
      <c r="FTW92" s="1261" t="s">
        <v>4</v>
      </c>
      <c r="FTX92" s="1261" t="s">
        <v>4</v>
      </c>
      <c r="FTY92" s="1261" t="s">
        <v>4</v>
      </c>
      <c r="FTZ92" s="1261" t="s">
        <v>4</v>
      </c>
      <c r="FUA92" s="1261" t="s">
        <v>4</v>
      </c>
      <c r="FUB92" s="1261" t="s">
        <v>4</v>
      </c>
      <c r="FUC92" s="1261" t="s">
        <v>4</v>
      </c>
      <c r="FUD92" s="1261" t="s">
        <v>4</v>
      </c>
      <c r="FUE92" s="1261" t="s">
        <v>4</v>
      </c>
      <c r="FUF92" s="1261" t="s">
        <v>4</v>
      </c>
      <c r="FUG92" s="1261" t="s">
        <v>4</v>
      </c>
      <c r="FUH92" s="1261" t="s">
        <v>4</v>
      </c>
      <c r="FUI92" s="1261" t="s">
        <v>4</v>
      </c>
      <c r="FUJ92" s="1261" t="s">
        <v>4</v>
      </c>
      <c r="FUK92" s="1261" t="s">
        <v>4</v>
      </c>
      <c r="FUL92" s="1261" t="s">
        <v>4</v>
      </c>
      <c r="FUM92" s="1261" t="s">
        <v>4</v>
      </c>
      <c r="FUN92" s="1261" t="s">
        <v>4</v>
      </c>
      <c r="FUO92" s="1261" t="s">
        <v>4</v>
      </c>
      <c r="FUP92" s="1261" t="s">
        <v>4</v>
      </c>
      <c r="FUQ92" s="1261" t="s">
        <v>4</v>
      </c>
      <c r="FUR92" s="1261" t="s">
        <v>4</v>
      </c>
      <c r="FUS92" s="1261" t="s">
        <v>4</v>
      </c>
      <c r="FUT92" s="1261" t="s">
        <v>4</v>
      </c>
      <c r="FUU92" s="1261" t="s">
        <v>4</v>
      </c>
      <c r="FUV92" s="1261" t="s">
        <v>4</v>
      </c>
      <c r="FUW92" s="1261" t="s">
        <v>4</v>
      </c>
      <c r="FUX92" s="1261" t="s">
        <v>4</v>
      </c>
      <c r="FUY92" s="1261" t="s">
        <v>4</v>
      </c>
      <c r="FUZ92" s="1261" t="s">
        <v>4</v>
      </c>
      <c r="FVA92" s="1261" t="s">
        <v>4</v>
      </c>
      <c r="FVB92" s="1261" t="s">
        <v>4</v>
      </c>
      <c r="FVC92" s="1261" t="s">
        <v>4</v>
      </c>
      <c r="FVD92" s="1261" t="s">
        <v>4</v>
      </c>
      <c r="FVE92" s="1261" t="s">
        <v>4</v>
      </c>
      <c r="FVF92" s="1261" t="s">
        <v>4</v>
      </c>
      <c r="FVG92" s="1261" t="s">
        <v>4</v>
      </c>
      <c r="FVH92" s="1261" t="s">
        <v>4</v>
      </c>
      <c r="FVI92" s="1261" t="s">
        <v>4</v>
      </c>
      <c r="FVJ92" s="1261" t="s">
        <v>4</v>
      </c>
      <c r="FVK92" s="1261" t="s">
        <v>4</v>
      </c>
      <c r="FVL92" s="1261" t="s">
        <v>4</v>
      </c>
      <c r="FVM92" s="1261" t="s">
        <v>4</v>
      </c>
      <c r="FVN92" s="1261" t="s">
        <v>4</v>
      </c>
      <c r="FVO92" s="1261" t="s">
        <v>4</v>
      </c>
      <c r="FVP92" s="1261" t="s">
        <v>4</v>
      </c>
      <c r="FVQ92" s="1261" t="s">
        <v>4</v>
      </c>
      <c r="FVR92" s="1261" t="s">
        <v>4</v>
      </c>
      <c r="FVS92" s="1261" t="s">
        <v>4</v>
      </c>
      <c r="FVT92" s="1261" t="s">
        <v>4</v>
      </c>
      <c r="FVU92" s="1261" t="s">
        <v>4</v>
      </c>
      <c r="FVV92" s="1261" t="s">
        <v>4</v>
      </c>
      <c r="FVW92" s="1261" t="s">
        <v>4</v>
      </c>
      <c r="FVX92" s="1261" t="s">
        <v>4</v>
      </c>
      <c r="FVY92" s="1261" t="s">
        <v>4</v>
      </c>
      <c r="FVZ92" s="1261" t="s">
        <v>4</v>
      </c>
      <c r="FWA92" s="1261" t="s">
        <v>4</v>
      </c>
      <c r="FWB92" s="1261" t="s">
        <v>4</v>
      </c>
      <c r="FWC92" s="1261" t="s">
        <v>4</v>
      </c>
      <c r="FWD92" s="1261" t="s">
        <v>4</v>
      </c>
      <c r="FWE92" s="1261" t="s">
        <v>4</v>
      </c>
      <c r="FWF92" s="1261" t="s">
        <v>4</v>
      </c>
      <c r="FWG92" s="1261" t="s">
        <v>4</v>
      </c>
      <c r="FWH92" s="1261" t="s">
        <v>4</v>
      </c>
      <c r="FWI92" s="1261" t="s">
        <v>4</v>
      </c>
      <c r="FWJ92" s="1261" t="s">
        <v>4</v>
      </c>
      <c r="FWK92" s="1261" t="s">
        <v>4</v>
      </c>
      <c r="FWL92" s="1261" t="s">
        <v>4</v>
      </c>
      <c r="FWM92" s="1261" t="s">
        <v>4</v>
      </c>
      <c r="FWN92" s="1261" t="s">
        <v>4</v>
      </c>
      <c r="FWO92" s="1261" t="s">
        <v>4</v>
      </c>
      <c r="FWP92" s="1261" t="s">
        <v>4</v>
      </c>
      <c r="FWQ92" s="1261" t="s">
        <v>4</v>
      </c>
      <c r="FWR92" s="1261" t="s">
        <v>4</v>
      </c>
      <c r="FWS92" s="1261" t="s">
        <v>4</v>
      </c>
      <c r="FWT92" s="1261" t="s">
        <v>4</v>
      </c>
      <c r="FWU92" s="1261" t="s">
        <v>4</v>
      </c>
      <c r="FWV92" s="1261" t="s">
        <v>4</v>
      </c>
      <c r="FWW92" s="1261" t="s">
        <v>4</v>
      </c>
      <c r="FWX92" s="1261" t="s">
        <v>4</v>
      </c>
      <c r="FWY92" s="1261" t="s">
        <v>4</v>
      </c>
      <c r="FWZ92" s="1261" t="s">
        <v>4</v>
      </c>
      <c r="FXA92" s="1261" t="s">
        <v>4</v>
      </c>
      <c r="FXB92" s="1261" t="s">
        <v>4</v>
      </c>
      <c r="FXC92" s="1261" t="s">
        <v>4</v>
      </c>
      <c r="FXD92" s="1261" t="s">
        <v>4</v>
      </c>
      <c r="FXE92" s="1261" t="s">
        <v>4</v>
      </c>
      <c r="FXF92" s="1261" t="s">
        <v>4</v>
      </c>
      <c r="FXG92" s="1261" t="s">
        <v>4</v>
      </c>
      <c r="FXH92" s="1261" t="s">
        <v>4</v>
      </c>
      <c r="FXI92" s="1261" t="s">
        <v>4</v>
      </c>
      <c r="FXJ92" s="1261" t="s">
        <v>4</v>
      </c>
      <c r="FXK92" s="1261" t="s">
        <v>4</v>
      </c>
      <c r="FXL92" s="1261" t="s">
        <v>4</v>
      </c>
      <c r="FXM92" s="1261" t="s">
        <v>4</v>
      </c>
      <c r="FXN92" s="1261" t="s">
        <v>4</v>
      </c>
      <c r="FXO92" s="1261" t="s">
        <v>4</v>
      </c>
      <c r="FXP92" s="1261" t="s">
        <v>4</v>
      </c>
      <c r="FXQ92" s="1261" t="s">
        <v>4</v>
      </c>
      <c r="FXR92" s="1261" t="s">
        <v>4</v>
      </c>
      <c r="FXS92" s="1261" t="s">
        <v>4</v>
      </c>
      <c r="FXT92" s="1261" t="s">
        <v>4</v>
      </c>
      <c r="FXU92" s="1261" t="s">
        <v>4</v>
      </c>
      <c r="FXV92" s="1261" t="s">
        <v>4</v>
      </c>
      <c r="FXW92" s="1261" t="s">
        <v>4</v>
      </c>
      <c r="FXX92" s="1261" t="s">
        <v>4</v>
      </c>
      <c r="FXY92" s="1261" t="s">
        <v>4</v>
      </c>
      <c r="FXZ92" s="1261" t="s">
        <v>4</v>
      </c>
      <c r="FYA92" s="1261" t="s">
        <v>4</v>
      </c>
      <c r="FYB92" s="1261" t="s">
        <v>4</v>
      </c>
      <c r="FYC92" s="1261" t="s">
        <v>4</v>
      </c>
      <c r="FYD92" s="1261" t="s">
        <v>4</v>
      </c>
      <c r="FYE92" s="1261" t="s">
        <v>4</v>
      </c>
      <c r="FYF92" s="1261" t="s">
        <v>4</v>
      </c>
      <c r="FYG92" s="1261" t="s">
        <v>4</v>
      </c>
      <c r="FYH92" s="1261" t="s">
        <v>4</v>
      </c>
      <c r="FYI92" s="1261" t="s">
        <v>4</v>
      </c>
      <c r="FYJ92" s="1261" t="s">
        <v>4</v>
      </c>
      <c r="FYK92" s="1261" t="s">
        <v>4</v>
      </c>
      <c r="FYL92" s="1261" t="s">
        <v>4</v>
      </c>
      <c r="FYM92" s="1261" t="s">
        <v>4</v>
      </c>
      <c r="FYN92" s="1261" t="s">
        <v>4</v>
      </c>
      <c r="FYO92" s="1261" t="s">
        <v>4</v>
      </c>
      <c r="FYP92" s="1261" t="s">
        <v>4</v>
      </c>
      <c r="FYQ92" s="1261" t="s">
        <v>4</v>
      </c>
      <c r="FYR92" s="1261" t="s">
        <v>4</v>
      </c>
      <c r="FYS92" s="1261" t="s">
        <v>4</v>
      </c>
      <c r="FYT92" s="1261" t="s">
        <v>4</v>
      </c>
      <c r="FYU92" s="1261" t="s">
        <v>4</v>
      </c>
      <c r="FYV92" s="1261" t="s">
        <v>4</v>
      </c>
      <c r="FYW92" s="1261" t="s">
        <v>4</v>
      </c>
      <c r="FYX92" s="1261" t="s">
        <v>4</v>
      </c>
      <c r="FYY92" s="1261" t="s">
        <v>4</v>
      </c>
      <c r="FYZ92" s="1261" t="s">
        <v>4</v>
      </c>
      <c r="FZA92" s="1261" t="s">
        <v>4</v>
      </c>
      <c r="FZB92" s="1261" t="s">
        <v>4</v>
      </c>
      <c r="FZC92" s="1261" t="s">
        <v>4</v>
      </c>
      <c r="FZD92" s="1261" t="s">
        <v>4</v>
      </c>
      <c r="FZE92" s="1261" t="s">
        <v>4</v>
      </c>
      <c r="FZF92" s="1261" t="s">
        <v>4</v>
      </c>
      <c r="FZG92" s="1261" t="s">
        <v>4</v>
      </c>
      <c r="FZH92" s="1261" t="s">
        <v>4</v>
      </c>
      <c r="FZI92" s="1261" t="s">
        <v>4</v>
      </c>
      <c r="FZJ92" s="1261" t="s">
        <v>4</v>
      </c>
      <c r="FZK92" s="1261" t="s">
        <v>4</v>
      </c>
      <c r="FZL92" s="1261" t="s">
        <v>4</v>
      </c>
      <c r="FZM92" s="1261" t="s">
        <v>4</v>
      </c>
      <c r="FZN92" s="1261" t="s">
        <v>4</v>
      </c>
      <c r="FZO92" s="1261" t="s">
        <v>4</v>
      </c>
      <c r="FZP92" s="1261" t="s">
        <v>4</v>
      </c>
      <c r="FZQ92" s="1261" t="s">
        <v>4</v>
      </c>
      <c r="FZR92" s="1261" t="s">
        <v>4</v>
      </c>
      <c r="FZS92" s="1261" t="s">
        <v>4</v>
      </c>
      <c r="FZT92" s="1261" t="s">
        <v>4</v>
      </c>
      <c r="FZU92" s="1261" t="s">
        <v>4</v>
      </c>
      <c r="FZV92" s="1261" t="s">
        <v>4</v>
      </c>
      <c r="FZW92" s="1261" t="s">
        <v>4</v>
      </c>
      <c r="FZX92" s="1261" t="s">
        <v>4</v>
      </c>
      <c r="FZY92" s="1261" t="s">
        <v>4</v>
      </c>
      <c r="FZZ92" s="1261" t="s">
        <v>4</v>
      </c>
      <c r="GAA92" s="1261" t="s">
        <v>4</v>
      </c>
      <c r="GAB92" s="1261" t="s">
        <v>4</v>
      </c>
      <c r="GAC92" s="1261" t="s">
        <v>4</v>
      </c>
      <c r="GAD92" s="1261" t="s">
        <v>4</v>
      </c>
      <c r="GAE92" s="1261" t="s">
        <v>4</v>
      </c>
      <c r="GAF92" s="1261" t="s">
        <v>4</v>
      </c>
      <c r="GAG92" s="1261" t="s">
        <v>4</v>
      </c>
      <c r="GAH92" s="1261" t="s">
        <v>4</v>
      </c>
      <c r="GAI92" s="1261" t="s">
        <v>4</v>
      </c>
      <c r="GAJ92" s="1261" t="s">
        <v>4</v>
      </c>
      <c r="GAK92" s="1261" t="s">
        <v>4</v>
      </c>
      <c r="GAL92" s="1261" t="s">
        <v>4</v>
      </c>
      <c r="GAM92" s="1261" t="s">
        <v>4</v>
      </c>
      <c r="GAN92" s="1261" t="s">
        <v>4</v>
      </c>
      <c r="GAO92" s="1261" t="s">
        <v>4</v>
      </c>
      <c r="GAP92" s="1261" t="s">
        <v>4</v>
      </c>
      <c r="GAQ92" s="1261" t="s">
        <v>4</v>
      </c>
      <c r="GAR92" s="1261" t="s">
        <v>4</v>
      </c>
      <c r="GAS92" s="1261" t="s">
        <v>4</v>
      </c>
      <c r="GAT92" s="1261" t="s">
        <v>4</v>
      </c>
      <c r="GAU92" s="1261" t="s">
        <v>4</v>
      </c>
      <c r="GAV92" s="1261" t="s">
        <v>4</v>
      </c>
      <c r="GAW92" s="1261" t="s">
        <v>4</v>
      </c>
      <c r="GAX92" s="1261" t="s">
        <v>4</v>
      </c>
      <c r="GAY92" s="1261" t="s">
        <v>4</v>
      </c>
      <c r="GAZ92" s="1261" t="s">
        <v>4</v>
      </c>
      <c r="GBA92" s="1261" t="s">
        <v>4</v>
      </c>
      <c r="GBB92" s="1261" t="s">
        <v>4</v>
      </c>
      <c r="GBC92" s="1261" t="s">
        <v>4</v>
      </c>
      <c r="GBD92" s="1261" t="s">
        <v>4</v>
      </c>
      <c r="GBE92" s="1261" t="s">
        <v>4</v>
      </c>
      <c r="GBF92" s="1261" t="s">
        <v>4</v>
      </c>
      <c r="GBG92" s="1261" t="s">
        <v>4</v>
      </c>
      <c r="GBH92" s="1261" t="s">
        <v>4</v>
      </c>
      <c r="GBI92" s="1261" t="s">
        <v>4</v>
      </c>
      <c r="GBJ92" s="1261" t="s">
        <v>4</v>
      </c>
      <c r="GBK92" s="1261" t="s">
        <v>4</v>
      </c>
      <c r="GBL92" s="1261" t="s">
        <v>4</v>
      </c>
      <c r="GBM92" s="1261" t="s">
        <v>4</v>
      </c>
      <c r="GBN92" s="1261" t="s">
        <v>4</v>
      </c>
      <c r="GBO92" s="1261" t="s">
        <v>4</v>
      </c>
      <c r="GBP92" s="1261" t="s">
        <v>4</v>
      </c>
      <c r="GBQ92" s="1261" t="s">
        <v>4</v>
      </c>
      <c r="GBR92" s="1261" t="s">
        <v>4</v>
      </c>
      <c r="GBS92" s="1261" t="s">
        <v>4</v>
      </c>
      <c r="GBT92" s="1261" t="s">
        <v>4</v>
      </c>
      <c r="GBU92" s="1261" t="s">
        <v>4</v>
      </c>
      <c r="GBV92" s="1261" t="s">
        <v>4</v>
      </c>
      <c r="GBW92" s="1261" t="s">
        <v>4</v>
      </c>
      <c r="GBX92" s="1261" t="s">
        <v>4</v>
      </c>
      <c r="GBY92" s="1261" t="s">
        <v>4</v>
      </c>
      <c r="GBZ92" s="1261" t="s">
        <v>4</v>
      </c>
      <c r="GCA92" s="1261" t="s">
        <v>4</v>
      </c>
      <c r="GCB92" s="1261" t="s">
        <v>4</v>
      </c>
      <c r="GCC92" s="1261" t="s">
        <v>4</v>
      </c>
      <c r="GCD92" s="1261" t="s">
        <v>4</v>
      </c>
      <c r="GCE92" s="1261" t="s">
        <v>4</v>
      </c>
      <c r="GCF92" s="1261" t="s">
        <v>4</v>
      </c>
      <c r="GCG92" s="1261" t="s">
        <v>4</v>
      </c>
      <c r="GCH92" s="1261" t="s">
        <v>4</v>
      </c>
      <c r="GCI92" s="1261" t="s">
        <v>4</v>
      </c>
      <c r="GCJ92" s="1261" t="s">
        <v>4</v>
      </c>
      <c r="GCK92" s="1261" t="s">
        <v>4</v>
      </c>
      <c r="GCL92" s="1261" t="s">
        <v>4</v>
      </c>
      <c r="GCM92" s="1261" t="s">
        <v>4</v>
      </c>
      <c r="GCN92" s="1261" t="s">
        <v>4</v>
      </c>
      <c r="GCO92" s="1261" t="s">
        <v>4</v>
      </c>
      <c r="GCP92" s="1261" t="s">
        <v>4</v>
      </c>
      <c r="GCQ92" s="1261" t="s">
        <v>4</v>
      </c>
      <c r="GCR92" s="1261" t="s">
        <v>4</v>
      </c>
      <c r="GCS92" s="1261" t="s">
        <v>4</v>
      </c>
      <c r="GCT92" s="1261" t="s">
        <v>4</v>
      </c>
      <c r="GCU92" s="1261" t="s">
        <v>4</v>
      </c>
      <c r="GCV92" s="1261" t="s">
        <v>4</v>
      </c>
      <c r="GCW92" s="1261" t="s">
        <v>4</v>
      </c>
      <c r="GCX92" s="1261" t="s">
        <v>4</v>
      </c>
      <c r="GCY92" s="1261" t="s">
        <v>4</v>
      </c>
      <c r="GCZ92" s="1261" t="s">
        <v>4</v>
      </c>
      <c r="GDA92" s="1261" t="s">
        <v>4</v>
      </c>
      <c r="GDB92" s="1261" t="s">
        <v>4</v>
      </c>
      <c r="GDC92" s="1261" t="s">
        <v>4</v>
      </c>
      <c r="GDD92" s="1261" t="s">
        <v>4</v>
      </c>
      <c r="GDE92" s="1261" t="s">
        <v>4</v>
      </c>
      <c r="GDF92" s="1261" t="s">
        <v>4</v>
      </c>
      <c r="GDG92" s="1261" t="s">
        <v>4</v>
      </c>
      <c r="GDH92" s="1261" t="s">
        <v>4</v>
      </c>
      <c r="GDI92" s="1261" t="s">
        <v>4</v>
      </c>
      <c r="GDJ92" s="1261" t="s">
        <v>4</v>
      </c>
      <c r="GDK92" s="1261" t="s">
        <v>4</v>
      </c>
      <c r="GDL92" s="1261" t="s">
        <v>4</v>
      </c>
      <c r="GDM92" s="1261" t="s">
        <v>4</v>
      </c>
      <c r="GDN92" s="1261" t="s">
        <v>4</v>
      </c>
      <c r="GDO92" s="1261" t="s">
        <v>4</v>
      </c>
      <c r="GDP92" s="1261" t="s">
        <v>4</v>
      </c>
      <c r="GDQ92" s="1261" t="s">
        <v>4</v>
      </c>
      <c r="GDR92" s="1261" t="s">
        <v>4</v>
      </c>
      <c r="GDS92" s="1261" t="s">
        <v>4</v>
      </c>
      <c r="GDT92" s="1261" t="s">
        <v>4</v>
      </c>
      <c r="GDU92" s="1261" t="s">
        <v>4</v>
      </c>
      <c r="GDV92" s="1261" t="s">
        <v>4</v>
      </c>
      <c r="GDW92" s="1261" t="s">
        <v>4</v>
      </c>
      <c r="GDX92" s="1261" t="s">
        <v>4</v>
      </c>
      <c r="GDY92" s="1261" t="s">
        <v>4</v>
      </c>
      <c r="GDZ92" s="1261" t="s">
        <v>4</v>
      </c>
      <c r="GEA92" s="1261" t="s">
        <v>4</v>
      </c>
      <c r="GEB92" s="1261" t="s">
        <v>4</v>
      </c>
      <c r="GEC92" s="1261" t="s">
        <v>4</v>
      </c>
      <c r="GED92" s="1261" t="s">
        <v>4</v>
      </c>
      <c r="GEE92" s="1261" t="s">
        <v>4</v>
      </c>
      <c r="GEF92" s="1261" t="s">
        <v>4</v>
      </c>
      <c r="GEG92" s="1261" t="s">
        <v>4</v>
      </c>
      <c r="GEH92" s="1261" t="s">
        <v>4</v>
      </c>
      <c r="GEI92" s="1261" t="s">
        <v>4</v>
      </c>
      <c r="GEJ92" s="1261" t="s">
        <v>4</v>
      </c>
      <c r="GEK92" s="1261" t="s">
        <v>4</v>
      </c>
      <c r="GEL92" s="1261" t="s">
        <v>4</v>
      </c>
      <c r="GEM92" s="1261" t="s">
        <v>4</v>
      </c>
      <c r="GEN92" s="1261" t="s">
        <v>4</v>
      </c>
      <c r="GEO92" s="1261" t="s">
        <v>4</v>
      </c>
      <c r="GEP92" s="1261" t="s">
        <v>4</v>
      </c>
      <c r="GEQ92" s="1261" t="s">
        <v>4</v>
      </c>
      <c r="GER92" s="1261" t="s">
        <v>4</v>
      </c>
      <c r="GES92" s="1261" t="s">
        <v>4</v>
      </c>
      <c r="GET92" s="1261" t="s">
        <v>4</v>
      </c>
      <c r="GEU92" s="1261" t="s">
        <v>4</v>
      </c>
      <c r="GEV92" s="1261" t="s">
        <v>4</v>
      </c>
      <c r="GEW92" s="1261" t="s">
        <v>4</v>
      </c>
      <c r="GEX92" s="1261" t="s">
        <v>4</v>
      </c>
      <c r="GEY92" s="1261" t="s">
        <v>4</v>
      </c>
      <c r="GEZ92" s="1261" t="s">
        <v>4</v>
      </c>
      <c r="GFA92" s="1261" t="s">
        <v>4</v>
      </c>
      <c r="GFB92" s="1261" t="s">
        <v>4</v>
      </c>
      <c r="GFC92" s="1261" t="s">
        <v>4</v>
      </c>
      <c r="GFD92" s="1261" t="s">
        <v>4</v>
      </c>
      <c r="GFE92" s="1261" t="s">
        <v>4</v>
      </c>
      <c r="GFF92" s="1261" t="s">
        <v>4</v>
      </c>
      <c r="GFG92" s="1261" t="s">
        <v>4</v>
      </c>
      <c r="GFH92" s="1261" t="s">
        <v>4</v>
      </c>
      <c r="GFI92" s="1261" t="s">
        <v>4</v>
      </c>
      <c r="GFJ92" s="1261" t="s">
        <v>4</v>
      </c>
      <c r="GFK92" s="1261" t="s">
        <v>4</v>
      </c>
      <c r="GFL92" s="1261" t="s">
        <v>4</v>
      </c>
      <c r="GFM92" s="1261" t="s">
        <v>4</v>
      </c>
      <c r="GFN92" s="1261" t="s">
        <v>4</v>
      </c>
      <c r="GFO92" s="1261" t="s">
        <v>4</v>
      </c>
      <c r="GFP92" s="1261" t="s">
        <v>4</v>
      </c>
      <c r="GFQ92" s="1261" t="s">
        <v>4</v>
      </c>
      <c r="GFR92" s="1261" t="s">
        <v>4</v>
      </c>
      <c r="GFS92" s="1261" t="s">
        <v>4</v>
      </c>
      <c r="GFT92" s="1261" t="s">
        <v>4</v>
      </c>
      <c r="GFU92" s="1261" t="s">
        <v>4</v>
      </c>
      <c r="GFV92" s="1261" t="s">
        <v>4</v>
      </c>
      <c r="GFW92" s="1261" t="s">
        <v>4</v>
      </c>
      <c r="GFX92" s="1261" t="s">
        <v>4</v>
      </c>
      <c r="GFY92" s="1261" t="s">
        <v>4</v>
      </c>
      <c r="GFZ92" s="1261" t="s">
        <v>4</v>
      </c>
      <c r="GGA92" s="1261" t="s">
        <v>4</v>
      </c>
      <c r="GGB92" s="1261" t="s">
        <v>4</v>
      </c>
      <c r="GGC92" s="1261" t="s">
        <v>4</v>
      </c>
      <c r="GGD92" s="1261" t="s">
        <v>4</v>
      </c>
      <c r="GGE92" s="1261" t="s">
        <v>4</v>
      </c>
      <c r="GGF92" s="1261" t="s">
        <v>4</v>
      </c>
      <c r="GGG92" s="1261" t="s">
        <v>4</v>
      </c>
      <c r="GGH92" s="1261" t="s">
        <v>4</v>
      </c>
      <c r="GGI92" s="1261" t="s">
        <v>4</v>
      </c>
      <c r="GGJ92" s="1261" t="s">
        <v>4</v>
      </c>
      <c r="GGK92" s="1261" t="s">
        <v>4</v>
      </c>
      <c r="GGL92" s="1261" t="s">
        <v>4</v>
      </c>
      <c r="GGM92" s="1261" t="s">
        <v>4</v>
      </c>
      <c r="GGN92" s="1261" t="s">
        <v>4</v>
      </c>
      <c r="GGO92" s="1261" t="s">
        <v>4</v>
      </c>
      <c r="GGP92" s="1261" t="s">
        <v>4</v>
      </c>
      <c r="GGQ92" s="1261" t="s">
        <v>4</v>
      </c>
      <c r="GGR92" s="1261" t="s">
        <v>4</v>
      </c>
      <c r="GGS92" s="1261" t="s">
        <v>4</v>
      </c>
      <c r="GGT92" s="1261" t="s">
        <v>4</v>
      </c>
      <c r="GGU92" s="1261" t="s">
        <v>4</v>
      </c>
      <c r="GGV92" s="1261" t="s">
        <v>4</v>
      </c>
      <c r="GGW92" s="1261" t="s">
        <v>4</v>
      </c>
      <c r="GGX92" s="1261" t="s">
        <v>4</v>
      </c>
      <c r="GGY92" s="1261" t="s">
        <v>4</v>
      </c>
      <c r="GGZ92" s="1261" t="s">
        <v>4</v>
      </c>
      <c r="GHA92" s="1261" t="s">
        <v>4</v>
      </c>
      <c r="GHB92" s="1261" t="s">
        <v>4</v>
      </c>
      <c r="GHC92" s="1261" t="s">
        <v>4</v>
      </c>
      <c r="GHD92" s="1261" t="s">
        <v>4</v>
      </c>
      <c r="GHE92" s="1261" t="s">
        <v>4</v>
      </c>
      <c r="GHF92" s="1261" t="s">
        <v>4</v>
      </c>
      <c r="GHG92" s="1261" t="s">
        <v>4</v>
      </c>
      <c r="GHH92" s="1261" t="s">
        <v>4</v>
      </c>
      <c r="GHI92" s="1261" t="s">
        <v>4</v>
      </c>
      <c r="GHJ92" s="1261" t="s">
        <v>4</v>
      </c>
      <c r="GHK92" s="1261" t="s">
        <v>4</v>
      </c>
      <c r="GHL92" s="1261" t="s">
        <v>4</v>
      </c>
      <c r="GHM92" s="1261" t="s">
        <v>4</v>
      </c>
      <c r="GHN92" s="1261" t="s">
        <v>4</v>
      </c>
      <c r="GHO92" s="1261" t="s">
        <v>4</v>
      </c>
      <c r="GHP92" s="1261" t="s">
        <v>4</v>
      </c>
      <c r="GHQ92" s="1261" t="s">
        <v>4</v>
      </c>
      <c r="GHR92" s="1261" t="s">
        <v>4</v>
      </c>
      <c r="GHS92" s="1261" t="s">
        <v>4</v>
      </c>
      <c r="GHT92" s="1261" t="s">
        <v>4</v>
      </c>
      <c r="GHU92" s="1261" t="s">
        <v>4</v>
      </c>
      <c r="GHV92" s="1261" t="s">
        <v>4</v>
      </c>
      <c r="GHW92" s="1261" t="s">
        <v>4</v>
      </c>
      <c r="GHX92" s="1261" t="s">
        <v>4</v>
      </c>
      <c r="GHY92" s="1261" t="s">
        <v>4</v>
      </c>
      <c r="GHZ92" s="1261" t="s">
        <v>4</v>
      </c>
      <c r="GIA92" s="1261" t="s">
        <v>4</v>
      </c>
      <c r="GIB92" s="1261" t="s">
        <v>4</v>
      </c>
      <c r="GIC92" s="1261" t="s">
        <v>4</v>
      </c>
      <c r="GID92" s="1261" t="s">
        <v>4</v>
      </c>
      <c r="GIE92" s="1261" t="s">
        <v>4</v>
      </c>
      <c r="GIF92" s="1261" t="s">
        <v>4</v>
      </c>
      <c r="GIG92" s="1261" t="s">
        <v>4</v>
      </c>
      <c r="GIH92" s="1261" t="s">
        <v>4</v>
      </c>
      <c r="GII92" s="1261" t="s">
        <v>4</v>
      </c>
      <c r="GIJ92" s="1261" t="s">
        <v>4</v>
      </c>
      <c r="GIK92" s="1261" t="s">
        <v>4</v>
      </c>
      <c r="GIL92" s="1261" t="s">
        <v>4</v>
      </c>
      <c r="GIM92" s="1261" t="s">
        <v>4</v>
      </c>
      <c r="GIN92" s="1261" t="s">
        <v>4</v>
      </c>
      <c r="GIO92" s="1261" t="s">
        <v>4</v>
      </c>
      <c r="GIP92" s="1261" t="s">
        <v>4</v>
      </c>
      <c r="GIQ92" s="1261" t="s">
        <v>4</v>
      </c>
      <c r="GIR92" s="1261" t="s">
        <v>4</v>
      </c>
      <c r="GIS92" s="1261" t="s">
        <v>4</v>
      </c>
      <c r="GIT92" s="1261" t="s">
        <v>4</v>
      </c>
      <c r="GIU92" s="1261" t="s">
        <v>4</v>
      </c>
      <c r="GIV92" s="1261" t="s">
        <v>4</v>
      </c>
      <c r="GIW92" s="1261" t="s">
        <v>4</v>
      </c>
      <c r="GIX92" s="1261" t="s">
        <v>4</v>
      </c>
      <c r="GIY92" s="1261" t="s">
        <v>4</v>
      </c>
      <c r="GIZ92" s="1261" t="s">
        <v>4</v>
      </c>
      <c r="GJA92" s="1261" t="s">
        <v>4</v>
      </c>
      <c r="GJB92" s="1261" t="s">
        <v>4</v>
      </c>
      <c r="GJC92" s="1261" t="s">
        <v>4</v>
      </c>
      <c r="GJD92" s="1261" t="s">
        <v>4</v>
      </c>
      <c r="GJE92" s="1261" t="s">
        <v>4</v>
      </c>
      <c r="GJF92" s="1261" t="s">
        <v>4</v>
      </c>
      <c r="GJG92" s="1261" t="s">
        <v>4</v>
      </c>
      <c r="GJH92" s="1261" t="s">
        <v>4</v>
      </c>
      <c r="GJI92" s="1261" t="s">
        <v>4</v>
      </c>
      <c r="GJJ92" s="1261" t="s">
        <v>4</v>
      </c>
      <c r="GJK92" s="1261" t="s">
        <v>4</v>
      </c>
      <c r="GJL92" s="1261" t="s">
        <v>4</v>
      </c>
      <c r="GJM92" s="1261" t="s">
        <v>4</v>
      </c>
      <c r="GJN92" s="1261" t="s">
        <v>4</v>
      </c>
      <c r="GJO92" s="1261" t="s">
        <v>4</v>
      </c>
      <c r="GJP92" s="1261" t="s">
        <v>4</v>
      </c>
      <c r="GJQ92" s="1261" t="s">
        <v>4</v>
      </c>
      <c r="GJR92" s="1261" t="s">
        <v>4</v>
      </c>
      <c r="GJS92" s="1261" t="s">
        <v>4</v>
      </c>
      <c r="GJT92" s="1261" t="s">
        <v>4</v>
      </c>
      <c r="GJU92" s="1261" t="s">
        <v>4</v>
      </c>
      <c r="GJV92" s="1261" t="s">
        <v>4</v>
      </c>
      <c r="GJW92" s="1261" t="s">
        <v>4</v>
      </c>
      <c r="GJX92" s="1261" t="s">
        <v>4</v>
      </c>
      <c r="GJY92" s="1261" t="s">
        <v>4</v>
      </c>
      <c r="GJZ92" s="1261" t="s">
        <v>4</v>
      </c>
      <c r="GKA92" s="1261" t="s">
        <v>4</v>
      </c>
      <c r="GKB92" s="1261" t="s">
        <v>4</v>
      </c>
      <c r="GKC92" s="1261" t="s">
        <v>4</v>
      </c>
      <c r="GKD92" s="1261" t="s">
        <v>4</v>
      </c>
      <c r="GKE92" s="1261" t="s">
        <v>4</v>
      </c>
      <c r="GKF92" s="1261" t="s">
        <v>4</v>
      </c>
      <c r="GKG92" s="1261" t="s">
        <v>4</v>
      </c>
      <c r="GKH92" s="1261" t="s">
        <v>4</v>
      </c>
      <c r="GKI92" s="1261" t="s">
        <v>4</v>
      </c>
      <c r="GKJ92" s="1261" t="s">
        <v>4</v>
      </c>
      <c r="GKK92" s="1261" t="s">
        <v>4</v>
      </c>
      <c r="GKL92" s="1261" t="s">
        <v>4</v>
      </c>
      <c r="GKM92" s="1261" t="s">
        <v>4</v>
      </c>
      <c r="GKN92" s="1261" t="s">
        <v>4</v>
      </c>
      <c r="GKO92" s="1261" t="s">
        <v>4</v>
      </c>
      <c r="GKP92" s="1261" t="s">
        <v>4</v>
      </c>
      <c r="GKQ92" s="1261" t="s">
        <v>4</v>
      </c>
      <c r="GKR92" s="1261" t="s">
        <v>4</v>
      </c>
      <c r="GKS92" s="1261" t="s">
        <v>4</v>
      </c>
      <c r="GKT92" s="1261" t="s">
        <v>4</v>
      </c>
      <c r="GKU92" s="1261" t="s">
        <v>4</v>
      </c>
      <c r="GKV92" s="1261" t="s">
        <v>4</v>
      </c>
      <c r="GKW92" s="1261" t="s">
        <v>4</v>
      </c>
      <c r="GKX92" s="1261" t="s">
        <v>4</v>
      </c>
      <c r="GKY92" s="1261" t="s">
        <v>4</v>
      </c>
      <c r="GKZ92" s="1261" t="s">
        <v>4</v>
      </c>
      <c r="GLA92" s="1261" t="s">
        <v>4</v>
      </c>
      <c r="GLB92" s="1261" t="s">
        <v>4</v>
      </c>
      <c r="GLC92" s="1261" t="s">
        <v>4</v>
      </c>
      <c r="GLD92" s="1261" t="s">
        <v>4</v>
      </c>
      <c r="GLE92" s="1261" t="s">
        <v>4</v>
      </c>
      <c r="GLF92" s="1261" t="s">
        <v>4</v>
      </c>
      <c r="GLG92" s="1261" t="s">
        <v>4</v>
      </c>
      <c r="GLH92" s="1261" t="s">
        <v>4</v>
      </c>
      <c r="GLI92" s="1261" t="s">
        <v>4</v>
      </c>
      <c r="GLJ92" s="1261" t="s">
        <v>4</v>
      </c>
      <c r="GLK92" s="1261" t="s">
        <v>4</v>
      </c>
      <c r="GLL92" s="1261" t="s">
        <v>4</v>
      </c>
      <c r="GLM92" s="1261" t="s">
        <v>4</v>
      </c>
      <c r="GLN92" s="1261" t="s">
        <v>4</v>
      </c>
      <c r="GLO92" s="1261" t="s">
        <v>4</v>
      </c>
      <c r="GLP92" s="1261" t="s">
        <v>4</v>
      </c>
      <c r="GLQ92" s="1261" t="s">
        <v>4</v>
      </c>
      <c r="GLR92" s="1261" t="s">
        <v>4</v>
      </c>
      <c r="GLS92" s="1261" t="s">
        <v>4</v>
      </c>
      <c r="GLT92" s="1261" t="s">
        <v>4</v>
      </c>
      <c r="GLU92" s="1261" t="s">
        <v>4</v>
      </c>
      <c r="GLV92" s="1261" t="s">
        <v>4</v>
      </c>
      <c r="GLW92" s="1261" t="s">
        <v>4</v>
      </c>
      <c r="GLX92" s="1261" t="s">
        <v>4</v>
      </c>
      <c r="GLY92" s="1261" t="s">
        <v>4</v>
      </c>
      <c r="GLZ92" s="1261" t="s">
        <v>4</v>
      </c>
      <c r="GMA92" s="1261" t="s">
        <v>4</v>
      </c>
      <c r="GMB92" s="1261" t="s">
        <v>4</v>
      </c>
      <c r="GMC92" s="1261" t="s">
        <v>4</v>
      </c>
      <c r="GMD92" s="1261" t="s">
        <v>4</v>
      </c>
      <c r="GME92" s="1261" t="s">
        <v>4</v>
      </c>
      <c r="GMF92" s="1261" t="s">
        <v>4</v>
      </c>
      <c r="GMG92" s="1261" t="s">
        <v>4</v>
      </c>
      <c r="GMH92" s="1261" t="s">
        <v>4</v>
      </c>
      <c r="GMI92" s="1261" t="s">
        <v>4</v>
      </c>
      <c r="GMJ92" s="1261" t="s">
        <v>4</v>
      </c>
      <c r="GMK92" s="1261" t="s">
        <v>4</v>
      </c>
      <c r="GML92" s="1261" t="s">
        <v>4</v>
      </c>
      <c r="GMM92" s="1261" t="s">
        <v>4</v>
      </c>
      <c r="GMN92" s="1261" t="s">
        <v>4</v>
      </c>
      <c r="GMO92" s="1261" t="s">
        <v>4</v>
      </c>
      <c r="GMP92" s="1261" t="s">
        <v>4</v>
      </c>
      <c r="GMQ92" s="1261" t="s">
        <v>4</v>
      </c>
      <c r="GMR92" s="1261" t="s">
        <v>4</v>
      </c>
      <c r="GMS92" s="1261" t="s">
        <v>4</v>
      </c>
      <c r="GMT92" s="1261" t="s">
        <v>4</v>
      </c>
      <c r="GMU92" s="1261" t="s">
        <v>4</v>
      </c>
      <c r="GMV92" s="1261" t="s">
        <v>4</v>
      </c>
      <c r="GMW92" s="1261" t="s">
        <v>4</v>
      </c>
      <c r="GMX92" s="1261" t="s">
        <v>4</v>
      </c>
      <c r="GMY92" s="1261" t="s">
        <v>4</v>
      </c>
      <c r="GMZ92" s="1261" t="s">
        <v>4</v>
      </c>
      <c r="GNA92" s="1261" t="s">
        <v>4</v>
      </c>
      <c r="GNB92" s="1261" t="s">
        <v>4</v>
      </c>
      <c r="GNC92" s="1261" t="s">
        <v>4</v>
      </c>
      <c r="GND92" s="1261" t="s">
        <v>4</v>
      </c>
      <c r="GNE92" s="1261" t="s">
        <v>4</v>
      </c>
      <c r="GNF92" s="1261" t="s">
        <v>4</v>
      </c>
      <c r="GNG92" s="1261" t="s">
        <v>4</v>
      </c>
      <c r="GNH92" s="1261" t="s">
        <v>4</v>
      </c>
      <c r="GNI92" s="1261" t="s">
        <v>4</v>
      </c>
      <c r="GNJ92" s="1261" t="s">
        <v>4</v>
      </c>
      <c r="GNK92" s="1261" t="s">
        <v>4</v>
      </c>
      <c r="GNL92" s="1261" t="s">
        <v>4</v>
      </c>
      <c r="GNM92" s="1261" t="s">
        <v>4</v>
      </c>
      <c r="GNN92" s="1261" t="s">
        <v>4</v>
      </c>
      <c r="GNO92" s="1261" t="s">
        <v>4</v>
      </c>
      <c r="GNP92" s="1261" t="s">
        <v>4</v>
      </c>
      <c r="GNQ92" s="1261" t="s">
        <v>4</v>
      </c>
      <c r="GNR92" s="1261" t="s">
        <v>4</v>
      </c>
      <c r="GNS92" s="1261" t="s">
        <v>4</v>
      </c>
      <c r="GNT92" s="1261" t="s">
        <v>4</v>
      </c>
      <c r="GNU92" s="1261" t="s">
        <v>4</v>
      </c>
      <c r="GNV92" s="1261" t="s">
        <v>4</v>
      </c>
      <c r="GNW92" s="1261" t="s">
        <v>4</v>
      </c>
      <c r="GNX92" s="1261" t="s">
        <v>4</v>
      </c>
      <c r="GNY92" s="1261" t="s">
        <v>4</v>
      </c>
      <c r="GNZ92" s="1261" t="s">
        <v>4</v>
      </c>
      <c r="GOA92" s="1261" t="s">
        <v>4</v>
      </c>
      <c r="GOB92" s="1261" t="s">
        <v>4</v>
      </c>
      <c r="GOC92" s="1261" t="s">
        <v>4</v>
      </c>
      <c r="GOD92" s="1261" t="s">
        <v>4</v>
      </c>
      <c r="GOE92" s="1261" t="s">
        <v>4</v>
      </c>
      <c r="GOF92" s="1261" t="s">
        <v>4</v>
      </c>
      <c r="GOG92" s="1261" t="s">
        <v>4</v>
      </c>
      <c r="GOH92" s="1261" t="s">
        <v>4</v>
      </c>
      <c r="GOI92" s="1261" t="s">
        <v>4</v>
      </c>
      <c r="GOJ92" s="1261" t="s">
        <v>4</v>
      </c>
      <c r="GOK92" s="1261" t="s">
        <v>4</v>
      </c>
      <c r="GOL92" s="1261" t="s">
        <v>4</v>
      </c>
      <c r="GOM92" s="1261" t="s">
        <v>4</v>
      </c>
      <c r="GON92" s="1261" t="s">
        <v>4</v>
      </c>
      <c r="GOO92" s="1261" t="s">
        <v>4</v>
      </c>
      <c r="GOP92" s="1261" t="s">
        <v>4</v>
      </c>
      <c r="GOQ92" s="1261" t="s">
        <v>4</v>
      </c>
      <c r="GOR92" s="1261" t="s">
        <v>4</v>
      </c>
      <c r="GOS92" s="1261" t="s">
        <v>4</v>
      </c>
      <c r="GOT92" s="1261" t="s">
        <v>4</v>
      </c>
      <c r="GOU92" s="1261" t="s">
        <v>4</v>
      </c>
      <c r="GOV92" s="1261" t="s">
        <v>4</v>
      </c>
      <c r="GOW92" s="1261" t="s">
        <v>4</v>
      </c>
      <c r="GOX92" s="1261" t="s">
        <v>4</v>
      </c>
      <c r="GOY92" s="1261" t="s">
        <v>4</v>
      </c>
      <c r="GOZ92" s="1261" t="s">
        <v>4</v>
      </c>
      <c r="GPA92" s="1261" t="s">
        <v>4</v>
      </c>
      <c r="GPB92" s="1261" t="s">
        <v>4</v>
      </c>
      <c r="GPC92" s="1261" t="s">
        <v>4</v>
      </c>
      <c r="GPD92" s="1261" t="s">
        <v>4</v>
      </c>
      <c r="GPE92" s="1261" t="s">
        <v>4</v>
      </c>
      <c r="GPF92" s="1261" t="s">
        <v>4</v>
      </c>
      <c r="GPG92" s="1261" t="s">
        <v>4</v>
      </c>
      <c r="GPH92" s="1261" t="s">
        <v>4</v>
      </c>
      <c r="GPI92" s="1261" t="s">
        <v>4</v>
      </c>
      <c r="GPJ92" s="1261" t="s">
        <v>4</v>
      </c>
      <c r="GPK92" s="1261" t="s">
        <v>4</v>
      </c>
      <c r="GPL92" s="1261" t="s">
        <v>4</v>
      </c>
      <c r="GPM92" s="1261" t="s">
        <v>4</v>
      </c>
      <c r="GPN92" s="1261" t="s">
        <v>4</v>
      </c>
      <c r="GPO92" s="1261" t="s">
        <v>4</v>
      </c>
      <c r="GPP92" s="1261" t="s">
        <v>4</v>
      </c>
      <c r="GPQ92" s="1261" t="s">
        <v>4</v>
      </c>
      <c r="GPR92" s="1261" t="s">
        <v>4</v>
      </c>
      <c r="GPS92" s="1261" t="s">
        <v>4</v>
      </c>
      <c r="GPT92" s="1261" t="s">
        <v>4</v>
      </c>
      <c r="GPU92" s="1261" t="s">
        <v>4</v>
      </c>
      <c r="GPV92" s="1261" t="s">
        <v>4</v>
      </c>
      <c r="GPW92" s="1261" t="s">
        <v>4</v>
      </c>
      <c r="GPX92" s="1261" t="s">
        <v>4</v>
      </c>
      <c r="GPY92" s="1261" t="s">
        <v>4</v>
      </c>
      <c r="GPZ92" s="1261" t="s">
        <v>4</v>
      </c>
      <c r="GQA92" s="1261" t="s">
        <v>4</v>
      </c>
      <c r="GQB92" s="1261" t="s">
        <v>4</v>
      </c>
      <c r="GQC92" s="1261" t="s">
        <v>4</v>
      </c>
      <c r="GQD92" s="1261" t="s">
        <v>4</v>
      </c>
      <c r="GQE92" s="1261" t="s">
        <v>4</v>
      </c>
      <c r="GQF92" s="1261" t="s">
        <v>4</v>
      </c>
      <c r="GQG92" s="1261" t="s">
        <v>4</v>
      </c>
      <c r="GQH92" s="1261" t="s">
        <v>4</v>
      </c>
      <c r="GQI92" s="1261" t="s">
        <v>4</v>
      </c>
      <c r="GQJ92" s="1261" t="s">
        <v>4</v>
      </c>
      <c r="GQK92" s="1261" t="s">
        <v>4</v>
      </c>
      <c r="GQL92" s="1261" t="s">
        <v>4</v>
      </c>
      <c r="GQM92" s="1261" t="s">
        <v>4</v>
      </c>
      <c r="GQN92" s="1261" t="s">
        <v>4</v>
      </c>
      <c r="GQO92" s="1261" t="s">
        <v>4</v>
      </c>
      <c r="GQP92" s="1261" t="s">
        <v>4</v>
      </c>
      <c r="GQQ92" s="1261" t="s">
        <v>4</v>
      </c>
      <c r="GQR92" s="1261" t="s">
        <v>4</v>
      </c>
      <c r="GQS92" s="1261" t="s">
        <v>4</v>
      </c>
      <c r="GQT92" s="1261" t="s">
        <v>4</v>
      </c>
      <c r="GQU92" s="1261" t="s">
        <v>4</v>
      </c>
      <c r="GQV92" s="1261" t="s">
        <v>4</v>
      </c>
      <c r="GQW92" s="1261" t="s">
        <v>4</v>
      </c>
      <c r="GQX92" s="1261" t="s">
        <v>4</v>
      </c>
      <c r="GQY92" s="1261" t="s">
        <v>4</v>
      </c>
      <c r="GQZ92" s="1261" t="s">
        <v>4</v>
      </c>
      <c r="GRA92" s="1261" t="s">
        <v>4</v>
      </c>
      <c r="GRB92" s="1261" t="s">
        <v>4</v>
      </c>
      <c r="GRC92" s="1261" t="s">
        <v>4</v>
      </c>
      <c r="GRD92" s="1261" t="s">
        <v>4</v>
      </c>
      <c r="GRE92" s="1261" t="s">
        <v>4</v>
      </c>
      <c r="GRF92" s="1261" t="s">
        <v>4</v>
      </c>
      <c r="GRG92" s="1261" t="s">
        <v>4</v>
      </c>
      <c r="GRH92" s="1261" t="s">
        <v>4</v>
      </c>
      <c r="GRI92" s="1261" t="s">
        <v>4</v>
      </c>
      <c r="GRJ92" s="1261" t="s">
        <v>4</v>
      </c>
      <c r="GRK92" s="1261" t="s">
        <v>4</v>
      </c>
      <c r="GRL92" s="1261" t="s">
        <v>4</v>
      </c>
      <c r="GRM92" s="1261" t="s">
        <v>4</v>
      </c>
      <c r="GRN92" s="1261" t="s">
        <v>4</v>
      </c>
      <c r="GRO92" s="1261" t="s">
        <v>4</v>
      </c>
      <c r="GRP92" s="1261" t="s">
        <v>4</v>
      </c>
      <c r="GRQ92" s="1261" t="s">
        <v>4</v>
      </c>
      <c r="GRR92" s="1261" t="s">
        <v>4</v>
      </c>
      <c r="GRS92" s="1261" t="s">
        <v>4</v>
      </c>
      <c r="GRT92" s="1261" t="s">
        <v>4</v>
      </c>
      <c r="GRU92" s="1261" t="s">
        <v>4</v>
      </c>
      <c r="GRV92" s="1261" t="s">
        <v>4</v>
      </c>
      <c r="GRW92" s="1261" t="s">
        <v>4</v>
      </c>
      <c r="GRX92" s="1261" t="s">
        <v>4</v>
      </c>
      <c r="GRY92" s="1261" t="s">
        <v>4</v>
      </c>
      <c r="GRZ92" s="1261" t="s">
        <v>4</v>
      </c>
      <c r="GSA92" s="1261" t="s">
        <v>4</v>
      </c>
      <c r="GSB92" s="1261" t="s">
        <v>4</v>
      </c>
      <c r="GSC92" s="1261" t="s">
        <v>4</v>
      </c>
      <c r="GSD92" s="1261" t="s">
        <v>4</v>
      </c>
      <c r="GSE92" s="1261" t="s">
        <v>4</v>
      </c>
      <c r="GSF92" s="1261" t="s">
        <v>4</v>
      </c>
      <c r="GSG92" s="1261" t="s">
        <v>4</v>
      </c>
      <c r="GSH92" s="1261" t="s">
        <v>4</v>
      </c>
      <c r="GSI92" s="1261" t="s">
        <v>4</v>
      </c>
      <c r="GSJ92" s="1261" t="s">
        <v>4</v>
      </c>
      <c r="GSK92" s="1261" t="s">
        <v>4</v>
      </c>
      <c r="GSL92" s="1261" t="s">
        <v>4</v>
      </c>
      <c r="GSM92" s="1261" t="s">
        <v>4</v>
      </c>
      <c r="GSN92" s="1261" t="s">
        <v>4</v>
      </c>
      <c r="GSO92" s="1261" t="s">
        <v>4</v>
      </c>
      <c r="GSP92" s="1261" t="s">
        <v>4</v>
      </c>
      <c r="GSQ92" s="1261" t="s">
        <v>4</v>
      </c>
      <c r="GSR92" s="1261" t="s">
        <v>4</v>
      </c>
      <c r="GSS92" s="1261" t="s">
        <v>4</v>
      </c>
      <c r="GST92" s="1261" t="s">
        <v>4</v>
      </c>
      <c r="GSU92" s="1261" t="s">
        <v>4</v>
      </c>
      <c r="GSV92" s="1261" t="s">
        <v>4</v>
      </c>
      <c r="GSW92" s="1261" t="s">
        <v>4</v>
      </c>
      <c r="GSX92" s="1261" t="s">
        <v>4</v>
      </c>
      <c r="GSY92" s="1261" t="s">
        <v>4</v>
      </c>
      <c r="GSZ92" s="1261" t="s">
        <v>4</v>
      </c>
      <c r="GTA92" s="1261" t="s">
        <v>4</v>
      </c>
      <c r="GTB92" s="1261" t="s">
        <v>4</v>
      </c>
      <c r="GTC92" s="1261" t="s">
        <v>4</v>
      </c>
      <c r="GTD92" s="1261" t="s">
        <v>4</v>
      </c>
      <c r="GTE92" s="1261" t="s">
        <v>4</v>
      </c>
      <c r="GTF92" s="1261" t="s">
        <v>4</v>
      </c>
      <c r="GTG92" s="1261" t="s">
        <v>4</v>
      </c>
      <c r="GTH92" s="1261" t="s">
        <v>4</v>
      </c>
      <c r="GTI92" s="1261" t="s">
        <v>4</v>
      </c>
      <c r="GTJ92" s="1261" t="s">
        <v>4</v>
      </c>
      <c r="GTK92" s="1261" t="s">
        <v>4</v>
      </c>
      <c r="GTL92" s="1261" t="s">
        <v>4</v>
      </c>
      <c r="GTM92" s="1261" t="s">
        <v>4</v>
      </c>
      <c r="GTN92" s="1261" t="s">
        <v>4</v>
      </c>
      <c r="GTO92" s="1261" t="s">
        <v>4</v>
      </c>
      <c r="GTP92" s="1261" t="s">
        <v>4</v>
      </c>
      <c r="GTQ92" s="1261" t="s">
        <v>4</v>
      </c>
      <c r="GTR92" s="1261" t="s">
        <v>4</v>
      </c>
      <c r="GTS92" s="1261" t="s">
        <v>4</v>
      </c>
      <c r="GTT92" s="1261" t="s">
        <v>4</v>
      </c>
      <c r="GTU92" s="1261" t="s">
        <v>4</v>
      </c>
      <c r="GTV92" s="1261" t="s">
        <v>4</v>
      </c>
      <c r="GTW92" s="1261" t="s">
        <v>4</v>
      </c>
      <c r="GTX92" s="1261" t="s">
        <v>4</v>
      </c>
      <c r="GTY92" s="1261" t="s">
        <v>4</v>
      </c>
      <c r="GTZ92" s="1261" t="s">
        <v>4</v>
      </c>
      <c r="GUA92" s="1261" t="s">
        <v>4</v>
      </c>
      <c r="GUB92" s="1261" t="s">
        <v>4</v>
      </c>
      <c r="GUC92" s="1261" t="s">
        <v>4</v>
      </c>
      <c r="GUD92" s="1261" t="s">
        <v>4</v>
      </c>
      <c r="GUE92" s="1261" t="s">
        <v>4</v>
      </c>
      <c r="GUF92" s="1261" t="s">
        <v>4</v>
      </c>
      <c r="GUG92" s="1261" t="s">
        <v>4</v>
      </c>
      <c r="GUH92" s="1261" t="s">
        <v>4</v>
      </c>
      <c r="GUI92" s="1261" t="s">
        <v>4</v>
      </c>
      <c r="GUJ92" s="1261" t="s">
        <v>4</v>
      </c>
      <c r="GUK92" s="1261" t="s">
        <v>4</v>
      </c>
      <c r="GUL92" s="1261" t="s">
        <v>4</v>
      </c>
      <c r="GUM92" s="1261" t="s">
        <v>4</v>
      </c>
      <c r="GUN92" s="1261" t="s">
        <v>4</v>
      </c>
      <c r="GUO92" s="1261" t="s">
        <v>4</v>
      </c>
      <c r="GUP92" s="1261" t="s">
        <v>4</v>
      </c>
      <c r="GUQ92" s="1261" t="s">
        <v>4</v>
      </c>
      <c r="GUR92" s="1261" t="s">
        <v>4</v>
      </c>
      <c r="GUS92" s="1261" t="s">
        <v>4</v>
      </c>
      <c r="GUT92" s="1261" t="s">
        <v>4</v>
      </c>
      <c r="GUU92" s="1261" t="s">
        <v>4</v>
      </c>
      <c r="GUV92" s="1261" t="s">
        <v>4</v>
      </c>
      <c r="GUW92" s="1261" t="s">
        <v>4</v>
      </c>
      <c r="GUX92" s="1261" t="s">
        <v>4</v>
      </c>
      <c r="GUY92" s="1261" t="s">
        <v>4</v>
      </c>
      <c r="GUZ92" s="1261" t="s">
        <v>4</v>
      </c>
      <c r="GVA92" s="1261" t="s">
        <v>4</v>
      </c>
      <c r="GVB92" s="1261" t="s">
        <v>4</v>
      </c>
      <c r="GVC92" s="1261" t="s">
        <v>4</v>
      </c>
      <c r="GVD92" s="1261" t="s">
        <v>4</v>
      </c>
      <c r="GVE92" s="1261" t="s">
        <v>4</v>
      </c>
      <c r="GVF92" s="1261" t="s">
        <v>4</v>
      </c>
      <c r="GVG92" s="1261" t="s">
        <v>4</v>
      </c>
      <c r="GVH92" s="1261" t="s">
        <v>4</v>
      </c>
      <c r="GVI92" s="1261" t="s">
        <v>4</v>
      </c>
      <c r="GVJ92" s="1261" t="s">
        <v>4</v>
      </c>
      <c r="GVK92" s="1261" t="s">
        <v>4</v>
      </c>
      <c r="GVL92" s="1261" t="s">
        <v>4</v>
      </c>
      <c r="GVM92" s="1261" t="s">
        <v>4</v>
      </c>
      <c r="GVN92" s="1261" t="s">
        <v>4</v>
      </c>
      <c r="GVO92" s="1261" t="s">
        <v>4</v>
      </c>
      <c r="GVP92" s="1261" t="s">
        <v>4</v>
      </c>
      <c r="GVQ92" s="1261" t="s">
        <v>4</v>
      </c>
      <c r="GVR92" s="1261" t="s">
        <v>4</v>
      </c>
      <c r="GVS92" s="1261" t="s">
        <v>4</v>
      </c>
      <c r="GVT92" s="1261" t="s">
        <v>4</v>
      </c>
      <c r="GVU92" s="1261" t="s">
        <v>4</v>
      </c>
      <c r="GVV92" s="1261" t="s">
        <v>4</v>
      </c>
      <c r="GVW92" s="1261" t="s">
        <v>4</v>
      </c>
      <c r="GVX92" s="1261" t="s">
        <v>4</v>
      </c>
      <c r="GVY92" s="1261" t="s">
        <v>4</v>
      </c>
      <c r="GVZ92" s="1261" t="s">
        <v>4</v>
      </c>
      <c r="GWA92" s="1261" t="s">
        <v>4</v>
      </c>
      <c r="GWB92" s="1261" t="s">
        <v>4</v>
      </c>
      <c r="GWC92" s="1261" t="s">
        <v>4</v>
      </c>
      <c r="GWD92" s="1261" t="s">
        <v>4</v>
      </c>
      <c r="GWE92" s="1261" t="s">
        <v>4</v>
      </c>
      <c r="GWF92" s="1261" t="s">
        <v>4</v>
      </c>
      <c r="GWG92" s="1261" t="s">
        <v>4</v>
      </c>
      <c r="GWH92" s="1261" t="s">
        <v>4</v>
      </c>
      <c r="GWI92" s="1261" t="s">
        <v>4</v>
      </c>
      <c r="GWJ92" s="1261" t="s">
        <v>4</v>
      </c>
      <c r="GWK92" s="1261" t="s">
        <v>4</v>
      </c>
      <c r="GWL92" s="1261" t="s">
        <v>4</v>
      </c>
      <c r="GWM92" s="1261" t="s">
        <v>4</v>
      </c>
      <c r="GWN92" s="1261" t="s">
        <v>4</v>
      </c>
      <c r="GWO92" s="1261" t="s">
        <v>4</v>
      </c>
      <c r="GWP92" s="1261" t="s">
        <v>4</v>
      </c>
      <c r="GWQ92" s="1261" t="s">
        <v>4</v>
      </c>
      <c r="GWR92" s="1261" t="s">
        <v>4</v>
      </c>
      <c r="GWS92" s="1261" t="s">
        <v>4</v>
      </c>
      <c r="GWT92" s="1261" t="s">
        <v>4</v>
      </c>
      <c r="GWU92" s="1261" t="s">
        <v>4</v>
      </c>
      <c r="GWV92" s="1261" t="s">
        <v>4</v>
      </c>
      <c r="GWW92" s="1261" t="s">
        <v>4</v>
      </c>
      <c r="GWX92" s="1261" t="s">
        <v>4</v>
      </c>
      <c r="GWY92" s="1261" t="s">
        <v>4</v>
      </c>
      <c r="GWZ92" s="1261" t="s">
        <v>4</v>
      </c>
      <c r="GXA92" s="1261" t="s">
        <v>4</v>
      </c>
      <c r="GXB92" s="1261" t="s">
        <v>4</v>
      </c>
      <c r="GXC92" s="1261" t="s">
        <v>4</v>
      </c>
      <c r="GXD92" s="1261" t="s">
        <v>4</v>
      </c>
      <c r="GXE92" s="1261" t="s">
        <v>4</v>
      </c>
      <c r="GXF92" s="1261" t="s">
        <v>4</v>
      </c>
      <c r="GXG92" s="1261" t="s">
        <v>4</v>
      </c>
      <c r="GXH92" s="1261" t="s">
        <v>4</v>
      </c>
      <c r="GXI92" s="1261" t="s">
        <v>4</v>
      </c>
      <c r="GXJ92" s="1261" t="s">
        <v>4</v>
      </c>
      <c r="GXK92" s="1261" t="s">
        <v>4</v>
      </c>
      <c r="GXL92" s="1261" t="s">
        <v>4</v>
      </c>
      <c r="GXM92" s="1261" t="s">
        <v>4</v>
      </c>
      <c r="GXN92" s="1261" t="s">
        <v>4</v>
      </c>
      <c r="GXO92" s="1261" t="s">
        <v>4</v>
      </c>
      <c r="GXP92" s="1261" t="s">
        <v>4</v>
      </c>
      <c r="GXQ92" s="1261" t="s">
        <v>4</v>
      </c>
      <c r="GXR92" s="1261" t="s">
        <v>4</v>
      </c>
      <c r="GXS92" s="1261" t="s">
        <v>4</v>
      </c>
      <c r="GXT92" s="1261" t="s">
        <v>4</v>
      </c>
      <c r="GXU92" s="1261" t="s">
        <v>4</v>
      </c>
      <c r="GXV92" s="1261" t="s">
        <v>4</v>
      </c>
      <c r="GXW92" s="1261" t="s">
        <v>4</v>
      </c>
      <c r="GXX92" s="1261" t="s">
        <v>4</v>
      </c>
      <c r="GXY92" s="1261" t="s">
        <v>4</v>
      </c>
      <c r="GXZ92" s="1261" t="s">
        <v>4</v>
      </c>
      <c r="GYA92" s="1261" t="s">
        <v>4</v>
      </c>
      <c r="GYB92" s="1261" t="s">
        <v>4</v>
      </c>
      <c r="GYC92" s="1261" t="s">
        <v>4</v>
      </c>
      <c r="GYD92" s="1261" t="s">
        <v>4</v>
      </c>
      <c r="GYE92" s="1261" t="s">
        <v>4</v>
      </c>
      <c r="GYF92" s="1261" t="s">
        <v>4</v>
      </c>
      <c r="GYG92" s="1261" t="s">
        <v>4</v>
      </c>
      <c r="GYH92" s="1261" t="s">
        <v>4</v>
      </c>
      <c r="GYI92" s="1261" t="s">
        <v>4</v>
      </c>
      <c r="GYJ92" s="1261" t="s">
        <v>4</v>
      </c>
      <c r="GYK92" s="1261" t="s">
        <v>4</v>
      </c>
      <c r="GYL92" s="1261" t="s">
        <v>4</v>
      </c>
      <c r="GYM92" s="1261" t="s">
        <v>4</v>
      </c>
      <c r="GYN92" s="1261" t="s">
        <v>4</v>
      </c>
      <c r="GYO92" s="1261" t="s">
        <v>4</v>
      </c>
      <c r="GYP92" s="1261" t="s">
        <v>4</v>
      </c>
      <c r="GYQ92" s="1261" t="s">
        <v>4</v>
      </c>
      <c r="GYR92" s="1261" t="s">
        <v>4</v>
      </c>
      <c r="GYS92" s="1261" t="s">
        <v>4</v>
      </c>
      <c r="GYT92" s="1261" t="s">
        <v>4</v>
      </c>
      <c r="GYU92" s="1261" t="s">
        <v>4</v>
      </c>
      <c r="GYV92" s="1261" t="s">
        <v>4</v>
      </c>
      <c r="GYW92" s="1261" t="s">
        <v>4</v>
      </c>
      <c r="GYX92" s="1261" t="s">
        <v>4</v>
      </c>
      <c r="GYY92" s="1261" t="s">
        <v>4</v>
      </c>
      <c r="GYZ92" s="1261" t="s">
        <v>4</v>
      </c>
      <c r="GZA92" s="1261" t="s">
        <v>4</v>
      </c>
      <c r="GZB92" s="1261" t="s">
        <v>4</v>
      </c>
      <c r="GZC92" s="1261" t="s">
        <v>4</v>
      </c>
      <c r="GZD92" s="1261" t="s">
        <v>4</v>
      </c>
      <c r="GZE92" s="1261" t="s">
        <v>4</v>
      </c>
      <c r="GZF92" s="1261" t="s">
        <v>4</v>
      </c>
      <c r="GZG92" s="1261" t="s">
        <v>4</v>
      </c>
      <c r="GZH92" s="1261" t="s">
        <v>4</v>
      </c>
      <c r="GZI92" s="1261" t="s">
        <v>4</v>
      </c>
      <c r="GZJ92" s="1261" t="s">
        <v>4</v>
      </c>
      <c r="GZK92" s="1261" t="s">
        <v>4</v>
      </c>
      <c r="GZL92" s="1261" t="s">
        <v>4</v>
      </c>
      <c r="GZM92" s="1261" t="s">
        <v>4</v>
      </c>
      <c r="GZN92" s="1261" t="s">
        <v>4</v>
      </c>
      <c r="GZO92" s="1261" t="s">
        <v>4</v>
      </c>
      <c r="GZP92" s="1261" t="s">
        <v>4</v>
      </c>
      <c r="GZQ92" s="1261" t="s">
        <v>4</v>
      </c>
      <c r="GZR92" s="1261" t="s">
        <v>4</v>
      </c>
      <c r="GZS92" s="1261" t="s">
        <v>4</v>
      </c>
      <c r="GZT92" s="1261" t="s">
        <v>4</v>
      </c>
      <c r="GZU92" s="1261" t="s">
        <v>4</v>
      </c>
      <c r="GZV92" s="1261" t="s">
        <v>4</v>
      </c>
      <c r="GZW92" s="1261" t="s">
        <v>4</v>
      </c>
      <c r="GZX92" s="1261" t="s">
        <v>4</v>
      </c>
      <c r="GZY92" s="1261" t="s">
        <v>4</v>
      </c>
      <c r="GZZ92" s="1261" t="s">
        <v>4</v>
      </c>
      <c r="HAA92" s="1261" t="s">
        <v>4</v>
      </c>
      <c r="HAB92" s="1261" t="s">
        <v>4</v>
      </c>
      <c r="HAC92" s="1261" t="s">
        <v>4</v>
      </c>
      <c r="HAD92" s="1261" t="s">
        <v>4</v>
      </c>
      <c r="HAE92" s="1261" t="s">
        <v>4</v>
      </c>
      <c r="HAF92" s="1261" t="s">
        <v>4</v>
      </c>
      <c r="HAG92" s="1261" t="s">
        <v>4</v>
      </c>
      <c r="HAH92" s="1261" t="s">
        <v>4</v>
      </c>
      <c r="HAI92" s="1261" t="s">
        <v>4</v>
      </c>
      <c r="HAJ92" s="1261" t="s">
        <v>4</v>
      </c>
      <c r="HAK92" s="1261" t="s">
        <v>4</v>
      </c>
      <c r="HAL92" s="1261" t="s">
        <v>4</v>
      </c>
      <c r="HAM92" s="1261" t="s">
        <v>4</v>
      </c>
      <c r="HAN92" s="1261" t="s">
        <v>4</v>
      </c>
      <c r="HAO92" s="1261" t="s">
        <v>4</v>
      </c>
      <c r="HAP92" s="1261" t="s">
        <v>4</v>
      </c>
      <c r="HAQ92" s="1261" t="s">
        <v>4</v>
      </c>
      <c r="HAR92" s="1261" t="s">
        <v>4</v>
      </c>
      <c r="HAS92" s="1261" t="s">
        <v>4</v>
      </c>
      <c r="HAT92" s="1261" t="s">
        <v>4</v>
      </c>
      <c r="HAU92" s="1261" t="s">
        <v>4</v>
      </c>
      <c r="HAV92" s="1261" t="s">
        <v>4</v>
      </c>
      <c r="HAW92" s="1261" t="s">
        <v>4</v>
      </c>
      <c r="HAX92" s="1261" t="s">
        <v>4</v>
      </c>
      <c r="HAY92" s="1261" t="s">
        <v>4</v>
      </c>
      <c r="HAZ92" s="1261" t="s">
        <v>4</v>
      </c>
      <c r="HBA92" s="1261" t="s">
        <v>4</v>
      </c>
      <c r="HBB92" s="1261" t="s">
        <v>4</v>
      </c>
      <c r="HBC92" s="1261" t="s">
        <v>4</v>
      </c>
      <c r="HBD92" s="1261" t="s">
        <v>4</v>
      </c>
      <c r="HBE92" s="1261" t="s">
        <v>4</v>
      </c>
      <c r="HBF92" s="1261" t="s">
        <v>4</v>
      </c>
      <c r="HBG92" s="1261" t="s">
        <v>4</v>
      </c>
      <c r="HBH92" s="1261" t="s">
        <v>4</v>
      </c>
      <c r="HBI92" s="1261" t="s">
        <v>4</v>
      </c>
      <c r="HBJ92" s="1261" t="s">
        <v>4</v>
      </c>
      <c r="HBK92" s="1261" t="s">
        <v>4</v>
      </c>
      <c r="HBL92" s="1261" t="s">
        <v>4</v>
      </c>
      <c r="HBM92" s="1261" t="s">
        <v>4</v>
      </c>
      <c r="HBN92" s="1261" t="s">
        <v>4</v>
      </c>
      <c r="HBO92" s="1261" t="s">
        <v>4</v>
      </c>
      <c r="HBP92" s="1261" t="s">
        <v>4</v>
      </c>
      <c r="HBQ92" s="1261" t="s">
        <v>4</v>
      </c>
      <c r="HBR92" s="1261" t="s">
        <v>4</v>
      </c>
      <c r="HBS92" s="1261" t="s">
        <v>4</v>
      </c>
      <c r="HBT92" s="1261" t="s">
        <v>4</v>
      </c>
      <c r="HBU92" s="1261" t="s">
        <v>4</v>
      </c>
      <c r="HBV92" s="1261" t="s">
        <v>4</v>
      </c>
      <c r="HBW92" s="1261" t="s">
        <v>4</v>
      </c>
      <c r="HBX92" s="1261" t="s">
        <v>4</v>
      </c>
      <c r="HBY92" s="1261" t="s">
        <v>4</v>
      </c>
      <c r="HBZ92" s="1261" t="s">
        <v>4</v>
      </c>
      <c r="HCA92" s="1261" t="s">
        <v>4</v>
      </c>
      <c r="HCB92" s="1261" t="s">
        <v>4</v>
      </c>
      <c r="HCC92" s="1261" t="s">
        <v>4</v>
      </c>
      <c r="HCD92" s="1261" t="s">
        <v>4</v>
      </c>
      <c r="HCE92" s="1261" t="s">
        <v>4</v>
      </c>
      <c r="HCF92" s="1261" t="s">
        <v>4</v>
      </c>
      <c r="HCG92" s="1261" t="s">
        <v>4</v>
      </c>
      <c r="HCH92" s="1261" t="s">
        <v>4</v>
      </c>
      <c r="HCI92" s="1261" t="s">
        <v>4</v>
      </c>
      <c r="HCJ92" s="1261" t="s">
        <v>4</v>
      </c>
      <c r="HCK92" s="1261" t="s">
        <v>4</v>
      </c>
      <c r="HCL92" s="1261" t="s">
        <v>4</v>
      </c>
      <c r="HCM92" s="1261" t="s">
        <v>4</v>
      </c>
      <c r="HCN92" s="1261" t="s">
        <v>4</v>
      </c>
      <c r="HCO92" s="1261" t="s">
        <v>4</v>
      </c>
      <c r="HCP92" s="1261" t="s">
        <v>4</v>
      </c>
      <c r="HCQ92" s="1261" t="s">
        <v>4</v>
      </c>
      <c r="HCR92" s="1261" t="s">
        <v>4</v>
      </c>
      <c r="HCS92" s="1261" t="s">
        <v>4</v>
      </c>
      <c r="HCT92" s="1261" t="s">
        <v>4</v>
      </c>
      <c r="HCU92" s="1261" t="s">
        <v>4</v>
      </c>
      <c r="HCV92" s="1261" t="s">
        <v>4</v>
      </c>
      <c r="HCW92" s="1261" t="s">
        <v>4</v>
      </c>
      <c r="HCX92" s="1261" t="s">
        <v>4</v>
      </c>
      <c r="HCY92" s="1261" t="s">
        <v>4</v>
      </c>
      <c r="HCZ92" s="1261" t="s">
        <v>4</v>
      </c>
      <c r="HDA92" s="1261" t="s">
        <v>4</v>
      </c>
      <c r="HDB92" s="1261" t="s">
        <v>4</v>
      </c>
      <c r="HDC92" s="1261" t="s">
        <v>4</v>
      </c>
      <c r="HDD92" s="1261" t="s">
        <v>4</v>
      </c>
      <c r="HDE92" s="1261" t="s">
        <v>4</v>
      </c>
      <c r="HDF92" s="1261" t="s">
        <v>4</v>
      </c>
      <c r="HDG92" s="1261" t="s">
        <v>4</v>
      </c>
      <c r="HDH92" s="1261" t="s">
        <v>4</v>
      </c>
      <c r="HDI92" s="1261" t="s">
        <v>4</v>
      </c>
      <c r="HDJ92" s="1261" t="s">
        <v>4</v>
      </c>
      <c r="HDK92" s="1261" t="s">
        <v>4</v>
      </c>
      <c r="HDL92" s="1261" t="s">
        <v>4</v>
      </c>
      <c r="HDM92" s="1261" t="s">
        <v>4</v>
      </c>
      <c r="HDN92" s="1261" t="s">
        <v>4</v>
      </c>
      <c r="HDO92" s="1261" t="s">
        <v>4</v>
      </c>
      <c r="HDP92" s="1261" t="s">
        <v>4</v>
      </c>
      <c r="HDQ92" s="1261" t="s">
        <v>4</v>
      </c>
      <c r="HDR92" s="1261" t="s">
        <v>4</v>
      </c>
      <c r="HDS92" s="1261" t="s">
        <v>4</v>
      </c>
      <c r="HDT92" s="1261" t="s">
        <v>4</v>
      </c>
      <c r="HDU92" s="1261" t="s">
        <v>4</v>
      </c>
      <c r="HDV92" s="1261" t="s">
        <v>4</v>
      </c>
      <c r="HDW92" s="1261" t="s">
        <v>4</v>
      </c>
      <c r="HDX92" s="1261" t="s">
        <v>4</v>
      </c>
      <c r="HDY92" s="1261" t="s">
        <v>4</v>
      </c>
      <c r="HDZ92" s="1261" t="s">
        <v>4</v>
      </c>
      <c r="HEA92" s="1261" t="s">
        <v>4</v>
      </c>
      <c r="HEB92" s="1261" t="s">
        <v>4</v>
      </c>
      <c r="HEC92" s="1261" t="s">
        <v>4</v>
      </c>
      <c r="HED92" s="1261" t="s">
        <v>4</v>
      </c>
      <c r="HEE92" s="1261" t="s">
        <v>4</v>
      </c>
      <c r="HEF92" s="1261" t="s">
        <v>4</v>
      </c>
      <c r="HEG92" s="1261" t="s">
        <v>4</v>
      </c>
      <c r="HEH92" s="1261" t="s">
        <v>4</v>
      </c>
      <c r="HEI92" s="1261" t="s">
        <v>4</v>
      </c>
      <c r="HEJ92" s="1261" t="s">
        <v>4</v>
      </c>
      <c r="HEK92" s="1261" t="s">
        <v>4</v>
      </c>
      <c r="HEL92" s="1261" t="s">
        <v>4</v>
      </c>
      <c r="HEM92" s="1261" t="s">
        <v>4</v>
      </c>
      <c r="HEN92" s="1261" t="s">
        <v>4</v>
      </c>
      <c r="HEO92" s="1261" t="s">
        <v>4</v>
      </c>
      <c r="HEP92" s="1261" t="s">
        <v>4</v>
      </c>
      <c r="HEQ92" s="1261" t="s">
        <v>4</v>
      </c>
      <c r="HER92" s="1261" t="s">
        <v>4</v>
      </c>
      <c r="HES92" s="1261" t="s">
        <v>4</v>
      </c>
      <c r="HET92" s="1261" t="s">
        <v>4</v>
      </c>
      <c r="HEU92" s="1261" t="s">
        <v>4</v>
      </c>
      <c r="HEV92" s="1261" t="s">
        <v>4</v>
      </c>
      <c r="HEW92" s="1261" t="s">
        <v>4</v>
      </c>
      <c r="HEX92" s="1261" t="s">
        <v>4</v>
      </c>
      <c r="HEY92" s="1261" t="s">
        <v>4</v>
      </c>
      <c r="HEZ92" s="1261" t="s">
        <v>4</v>
      </c>
      <c r="HFA92" s="1261" t="s">
        <v>4</v>
      </c>
      <c r="HFB92" s="1261" t="s">
        <v>4</v>
      </c>
      <c r="HFC92" s="1261" t="s">
        <v>4</v>
      </c>
      <c r="HFD92" s="1261" t="s">
        <v>4</v>
      </c>
      <c r="HFE92" s="1261" t="s">
        <v>4</v>
      </c>
      <c r="HFF92" s="1261" t="s">
        <v>4</v>
      </c>
      <c r="HFG92" s="1261" t="s">
        <v>4</v>
      </c>
      <c r="HFH92" s="1261" t="s">
        <v>4</v>
      </c>
      <c r="HFI92" s="1261" t="s">
        <v>4</v>
      </c>
      <c r="HFJ92" s="1261" t="s">
        <v>4</v>
      </c>
      <c r="HFK92" s="1261" t="s">
        <v>4</v>
      </c>
      <c r="HFL92" s="1261" t="s">
        <v>4</v>
      </c>
      <c r="HFM92" s="1261" t="s">
        <v>4</v>
      </c>
      <c r="HFN92" s="1261" t="s">
        <v>4</v>
      </c>
      <c r="HFO92" s="1261" t="s">
        <v>4</v>
      </c>
      <c r="HFP92" s="1261" t="s">
        <v>4</v>
      </c>
      <c r="HFQ92" s="1261" t="s">
        <v>4</v>
      </c>
      <c r="HFR92" s="1261" t="s">
        <v>4</v>
      </c>
      <c r="HFS92" s="1261" t="s">
        <v>4</v>
      </c>
      <c r="HFT92" s="1261" t="s">
        <v>4</v>
      </c>
      <c r="HFU92" s="1261" t="s">
        <v>4</v>
      </c>
      <c r="HFV92" s="1261" t="s">
        <v>4</v>
      </c>
      <c r="HFW92" s="1261" t="s">
        <v>4</v>
      </c>
      <c r="HFX92" s="1261" t="s">
        <v>4</v>
      </c>
      <c r="HFY92" s="1261" t="s">
        <v>4</v>
      </c>
      <c r="HFZ92" s="1261" t="s">
        <v>4</v>
      </c>
      <c r="HGA92" s="1261" t="s">
        <v>4</v>
      </c>
      <c r="HGB92" s="1261" t="s">
        <v>4</v>
      </c>
      <c r="HGC92" s="1261" t="s">
        <v>4</v>
      </c>
      <c r="HGD92" s="1261" t="s">
        <v>4</v>
      </c>
      <c r="HGE92" s="1261" t="s">
        <v>4</v>
      </c>
      <c r="HGF92" s="1261" t="s">
        <v>4</v>
      </c>
      <c r="HGG92" s="1261" t="s">
        <v>4</v>
      </c>
      <c r="HGH92" s="1261" t="s">
        <v>4</v>
      </c>
      <c r="HGI92" s="1261" t="s">
        <v>4</v>
      </c>
      <c r="HGJ92" s="1261" t="s">
        <v>4</v>
      </c>
      <c r="HGK92" s="1261" t="s">
        <v>4</v>
      </c>
      <c r="HGL92" s="1261" t="s">
        <v>4</v>
      </c>
      <c r="HGM92" s="1261" t="s">
        <v>4</v>
      </c>
      <c r="HGN92" s="1261" t="s">
        <v>4</v>
      </c>
      <c r="HGO92" s="1261" t="s">
        <v>4</v>
      </c>
      <c r="HGP92" s="1261" t="s">
        <v>4</v>
      </c>
      <c r="HGQ92" s="1261" t="s">
        <v>4</v>
      </c>
      <c r="HGR92" s="1261" t="s">
        <v>4</v>
      </c>
      <c r="HGS92" s="1261" t="s">
        <v>4</v>
      </c>
      <c r="HGT92" s="1261" t="s">
        <v>4</v>
      </c>
      <c r="HGU92" s="1261" t="s">
        <v>4</v>
      </c>
      <c r="HGV92" s="1261" t="s">
        <v>4</v>
      </c>
      <c r="HGW92" s="1261" t="s">
        <v>4</v>
      </c>
      <c r="HGX92" s="1261" t="s">
        <v>4</v>
      </c>
      <c r="HGY92" s="1261" t="s">
        <v>4</v>
      </c>
      <c r="HGZ92" s="1261" t="s">
        <v>4</v>
      </c>
      <c r="HHA92" s="1261" t="s">
        <v>4</v>
      </c>
      <c r="HHB92" s="1261" t="s">
        <v>4</v>
      </c>
      <c r="HHC92" s="1261" t="s">
        <v>4</v>
      </c>
      <c r="HHD92" s="1261" t="s">
        <v>4</v>
      </c>
      <c r="HHE92" s="1261" t="s">
        <v>4</v>
      </c>
      <c r="HHF92" s="1261" t="s">
        <v>4</v>
      </c>
      <c r="HHG92" s="1261" t="s">
        <v>4</v>
      </c>
      <c r="HHH92" s="1261" t="s">
        <v>4</v>
      </c>
      <c r="HHI92" s="1261" t="s">
        <v>4</v>
      </c>
      <c r="HHJ92" s="1261" t="s">
        <v>4</v>
      </c>
      <c r="HHK92" s="1261" t="s">
        <v>4</v>
      </c>
      <c r="HHL92" s="1261" t="s">
        <v>4</v>
      </c>
      <c r="HHM92" s="1261" t="s">
        <v>4</v>
      </c>
      <c r="HHN92" s="1261" t="s">
        <v>4</v>
      </c>
      <c r="HHO92" s="1261" t="s">
        <v>4</v>
      </c>
      <c r="HHP92" s="1261" t="s">
        <v>4</v>
      </c>
      <c r="HHQ92" s="1261" t="s">
        <v>4</v>
      </c>
      <c r="HHR92" s="1261" t="s">
        <v>4</v>
      </c>
      <c r="HHS92" s="1261" t="s">
        <v>4</v>
      </c>
      <c r="HHT92" s="1261" t="s">
        <v>4</v>
      </c>
      <c r="HHU92" s="1261" t="s">
        <v>4</v>
      </c>
      <c r="HHV92" s="1261" t="s">
        <v>4</v>
      </c>
      <c r="HHW92" s="1261" t="s">
        <v>4</v>
      </c>
      <c r="HHX92" s="1261" t="s">
        <v>4</v>
      </c>
      <c r="HHY92" s="1261" t="s">
        <v>4</v>
      </c>
      <c r="HHZ92" s="1261" t="s">
        <v>4</v>
      </c>
      <c r="HIA92" s="1261" t="s">
        <v>4</v>
      </c>
      <c r="HIB92" s="1261" t="s">
        <v>4</v>
      </c>
      <c r="HIC92" s="1261" t="s">
        <v>4</v>
      </c>
      <c r="HID92" s="1261" t="s">
        <v>4</v>
      </c>
      <c r="HIE92" s="1261" t="s">
        <v>4</v>
      </c>
      <c r="HIF92" s="1261" t="s">
        <v>4</v>
      </c>
      <c r="HIG92" s="1261" t="s">
        <v>4</v>
      </c>
      <c r="HIH92" s="1261" t="s">
        <v>4</v>
      </c>
      <c r="HII92" s="1261" t="s">
        <v>4</v>
      </c>
      <c r="HIJ92" s="1261" t="s">
        <v>4</v>
      </c>
      <c r="HIK92" s="1261" t="s">
        <v>4</v>
      </c>
      <c r="HIL92" s="1261" t="s">
        <v>4</v>
      </c>
      <c r="HIM92" s="1261" t="s">
        <v>4</v>
      </c>
      <c r="HIN92" s="1261" t="s">
        <v>4</v>
      </c>
      <c r="HIO92" s="1261" t="s">
        <v>4</v>
      </c>
      <c r="HIP92" s="1261" t="s">
        <v>4</v>
      </c>
      <c r="HIQ92" s="1261" t="s">
        <v>4</v>
      </c>
      <c r="HIR92" s="1261" t="s">
        <v>4</v>
      </c>
      <c r="HIS92" s="1261" t="s">
        <v>4</v>
      </c>
      <c r="HIT92" s="1261" t="s">
        <v>4</v>
      </c>
      <c r="HIU92" s="1261" t="s">
        <v>4</v>
      </c>
      <c r="HIV92" s="1261" t="s">
        <v>4</v>
      </c>
      <c r="HIW92" s="1261" t="s">
        <v>4</v>
      </c>
      <c r="HIX92" s="1261" t="s">
        <v>4</v>
      </c>
      <c r="HIY92" s="1261" t="s">
        <v>4</v>
      </c>
      <c r="HIZ92" s="1261" t="s">
        <v>4</v>
      </c>
      <c r="HJA92" s="1261" t="s">
        <v>4</v>
      </c>
      <c r="HJB92" s="1261" t="s">
        <v>4</v>
      </c>
      <c r="HJC92" s="1261" t="s">
        <v>4</v>
      </c>
      <c r="HJD92" s="1261" t="s">
        <v>4</v>
      </c>
      <c r="HJE92" s="1261" t="s">
        <v>4</v>
      </c>
      <c r="HJF92" s="1261" t="s">
        <v>4</v>
      </c>
      <c r="HJG92" s="1261" t="s">
        <v>4</v>
      </c>
      <c r="HJH92" s="1261" t="s">
        <v>4</v>
      </c>
      <c r="HJI92" s="1261" t="s">
        <v>4</v>
      </c>
      <c r="HJJ92" s="1261" t="s">
        <v>4</v>
      </c>
      <c r="HJK92" s="1261" t="s">
        <v>4</v>
      </c>
      <c r="HJL92" s="1261" t="s">
        <v>4</v>
      </c>
      <c r="HJM92" s="1261" t="s">
        <v>4</v>
      </c>
      <c r="HJN92" s="1261" t="s">
        <v>4</v>
      </c>
      <c r="HJO92" s="1261" t="s">
        <v>4</v>
      </c>
      <c r="HJP92" s="1261" t="s">
        <v>4</v>
      </c>
      <c r="HJQ92" s="1261" t="s">
        <v>4</v>
      </c>
      <c r="HJR92" s="1261" t="s">
        <v>4</v>
      </c>
      <c r="HJS92" s="1261" t="s">
        <v>4</v>
      </c>
      <c r="HJT92" s="1261" t="s">
        <v>4</v>
      </c>
      <c r="HJU92" s="1261" t="s">
        <v>4</v>
      </c>
      <c r="HJV92" s="1261" t="s">
        <v>4</v>
      </c>
      <c r="HJW92" s="1261" t="s">
        <v>4</v>
      </c>
      <c r="HJX92" s="1261" t="s">
        <v>4</v>
      </c>
      <c r="HJY92" s="1261" t="s">
        <v>4</v>
      </c>
      <c r="HJZ92" s="1261" t="s">
        <v>4</v>
      </c>
      <c r="HKA92" s="1261" t="s">
        <v>4</v>
      </c>
      <c r="HKB92" s="1261" t="s">
        <v>4</v>
      </c>
      <c r="HKC92" s="1261" t="s">
        <v>4</v>
      </c>
      <c r="HKD92" s="1261" t="s">
        <v>4</v>
      </c>
      <c r="HKE92" s="1261" t="s">
        <v>4</v>
      </c>
      <c r="HKF92" s="1261" t="s">
        <v>4</v>
      </c>
      <c r="HKG92" s="1261" t="s">
        <v>4</v>
      </c>
      <c r="HKH92" s="1261" t="s">
        <v>4</v>
      </c>
      <c r="HKI92" s="1261" t="s">
        <v>4</v>
      </c>
      <c r="HKJ92" s="1261" t="s">
        <v>4</v>
      </c>
      <c r="HKK92" s="1261" t="s">
        <v>4</v>
      </c>
      <c r="HKL92" s="1261" t="s">
        <v>4</v>
      </c>
      <c r="HKM92" s="1261" t="s">
        <v>4</v>
      </c>
      <c r="HKN92" s="1261" t="s">
        <v>4</v>
      </c>
      <c r="HKO92" s="1261" t="s">
        <v>4</v>
      </c>
      <c r="HKP92" s="1261" t="s">
        <v>4</v>
      </c>
      <c r="HKQ92" s="1261" t="s">
        <v>4</v>
      </c>
      <c r="HKR92" s="1261" t="s">
        <v>4</v>
      </c>
      <c r="HKS92" s="1261" t="s">
        <v>4</v>
      </c>
      <c r="HKT92" s="1261" t="s">
        <v>4</v>
      </c>
      <c r="HKU92" s="1261" t="s">
        <v>4</v>
      </c>
      <c r="HKV92" s="1261" t="s">
        <v>4</v>
      </c>
      <c r="HKW92" s="1261" t="s">
        <v>4</v>
      </c>
      <c r="HKX92" s="1261" t="s">
        <v>4</v>
      </c>
      <c r="HKY92" s="1261" t="s">
        <v>4</v>
      </c>
      <c r="HKZ92" s="1261" t="s">
        <v>4</v>
      </c>
      <c r="HLA92" s="1261" t="s">
        <v>4</v>
      </c>
      <c r="HLB92" s="1261" t="s">
        <v>4</v>
      </c>
      <c r="HLC92" s="1261" t="s">
        <v>4</v>
      </c>
      <c r="HLD92" s="1261" t="s">
        <v>4</v>
      </c>
      <c r="HLE92" s="1261" t="s">
        <v>4</v>
      </c>
      <c r="HLF92" s="1261" t="s">
        <v>4</v>
      </c>
      <c r="HLG92" s="1261" t="s">
        <v>4</v>
      </c>
      <c r="HLH92" s="1261" t="s">
        <v>4</v>
      </c>
      <c r="HLI92" s="1261" t="s">
        <v>4</v>
      </c>
      <c r="HLJ92" s="1261" t="s">
        <v>4</v>
      </c>
      <c r="HLK92" s="1261" t="s">
        <v>4</v>
      </c>
      <c r="HLL92" s="1261" t="s">
        <v>4</v>
      </c>
      <c r="HLM92" s="1261" t="s">
        <v>4</v>
      </c>
      <c r="HLN92" s="1261" t="s">
        <v>4</v>
      </c>
      <c r="HLO92" s="1261" t="s">
        <v>4</v>
      </c>
      <c r="HLP92" s="1261" t="s">
        <v>4</v>
      </c>
      <c r="HLQ92" s="1261" t="s">
        <v>4</v>
      </c>
      <c r="HLR92" s="1261" t="s">
        <v>4</v>
      </c>
      <c r="HLS92" s="1261" t="s">
        <v>4</v>
      </c>
      <c r="HLT92" s="1261" t="s">
        <v>4</v>
      </c>
      <c r="HLU92" s="1261" t="s">
        <v>4</v>
      </c>
      <c r="HLV92" s="1261" t="s">
        <v>4</v>
      </c>
      <c r="HLW92" s="1261" t="s">
        <v>4</v>
      </c>
      <c r="HLX92" s="1261" t="s">
        <v>4</v>
      </c>
      <c r="HLY92" s="1261" t="s">
        <v>4</v>
      </c>
      <c r="HLZ92" s="1261" t="s">
        <v>4</v>
      </c>
      <c r="HMA92" s="1261" t="s">
        <v>4</v>
      </c>
      <c r="HMB92" s="1261" t="s">
        <v>4</v>
      </c>
      <c r="HMC92" s="1261" t="s">
        <v>4</v>
      </c>
      <c r="HMD92" s="1261" t="s">
        <v>4</v>
      </c>
      <c r="HME92" s="1261" t="s">
        <v>4</v>
      </c>
      <c r="HMF92" s="1261" t="s">
        <v>4</v>
      </c>
      <c r="HMG92" s="1261" t="s">
        <v>4</v>
      </c>
      <c r="HMH92" s="1261" t="s">
        <v>4</v>
      </c>
      <c r="HMI92" s="1261" t="s">
        <v>4</v>
      </c>
      <c r="HMJ92" s="1261" t="s">
        <v>4</v>
      </c>
      <c r="HMK92" s="1261" t="s">
        <v>4</v>
      </c>
      <c r="HML92" s="1261" t="s">
        <v>4</v>
      </c>
      <c r="HMM92" s="1261" t="s">
        <v>4</v>
      </c>
      <c r="HMN92" s="1261" t="s">
        <v>4</v>
      </c>
      <c r="HMO92" s="1261" t="s">
        <v>4</v>
      </c>
      <c r="HMP92" s="1261" t="s">
        <v>4</v>
      </c>
      <c r="HMQ92" s="1261" t="s">
        <v>4</v>
      </c>
      <c r="HMR92" s="1261" t="s">
        <v>4</v>
      </c>
      <c r="HMS92" s="1261" t="s">
        <v>4</v>
      </c>
      <c r="HMT92" s="1261" t="s">
        <v>4</v>
      </c>
      <c r="HMU92" s="1261" t="s">
        <v>4</v>
      </c>
      <c r="HMV92" s="1261" t="s">
        <v>4</v>
      </c>
      <c r="HMW92" s="1261" t="s">
        <v>4</v>
      </c>
      <c r="HMX92" s="1261" t="s">
        <v>4</v>
      </c>
      <c r="HMY92" s="1261" t="s">
        <v>4</v>
      </c>
      <c r="HMZ92" s="1261" t="s">
        <v>4</v>
      </c>
      <c r="HNA92" s="1261" t="s">
        <v>4</v>
      </c>
      <c r="HNB92" s="1261" t="s">
        <v>4</v>
      </c>
      <c r="HNC92" s="1261" t="s">
        <v>4</v>
      </c>
      <c r="HND92" s="1261" t="s">
        <v>4</v>
      </c>
      <c r="HNE92" s="1261" t="s">
        <v>4</v>
      </c>
      <c r="HNF92" s="1261" t="s">
        <v>4</v>
      </c>
      <c r="HNG92" s="1261" t="s">
        <v>4</v>
      </c>
      <c r="HNH92" s="1261" t="s">
        <v>4</v>
      </c>
      <c r="HNI92" s="1261" t="s">
        <v>4</v>
      </c>
      <c r="HNJ92" s="1261" t="s">
        <v>4</v>
      </c>
      <c r="HNK92" s="1261" t="s">
        <v>4</v>
      </c>
      <c r="HNL92" s="1261" t="s">
        <v>4</v>
      </c>
      <c r="HNM92" s="1261" t="s">
        <v>4</v>
      </c>
      <c r="HNN92" s="1261" t="s">
        <v>4</v>
      </c>
      <c r="HNO92" s="1261" t="s">
        <v>4</v>
      </c>
      <c r="HNP92" s="1261" t="s">
        <v>4</v>
      </c>
      <c r="HNQ92" s="1261" t="s">
        <v>4</v>
      </c>
      <c r="HNR92" s="1261" t="s">
        <v>4</v>
      </c>
      <c r="HNS92" s="1261" t="s">
        <v>4</v>
      </c>
      <c r="HNT92" s="1261" t="s">
        <v>4</v>
      </c>
      <c r="HNU92" s="1261" t="s">
        <v>4</v>
      </c>
      <c r="HNV92" s="1261" t="s">
        <v>4</v>
      </c>
      <c r="HNW92" s="1261" t="s">
        <v>4</v>
      </c>
      <c r="HNX92" s="1261" t="s">
        <v>4</v>
      </c>
      <c r="HNY92" s="1261" t="s">
        <v>4</v>
      </c>
      <c r="HNZ92" s="1261" t="s">
        <v>4</v>
      </c>
      <c r="HOA92" s="1261" t="s">
        <v>4</v>
      </c>
      <c r="HOB92" s="1261" t="s">
        <v>4</v>
      </c>
      <c r="HOC92" s="1261" t="s">
        <v>4</v>
      </c>
      <c r="HOD92" s="1261" t="s">
        <v>4</v>
      </c>
      <c r="HOE92" s="1261" t="s">
        <v>4</v>
      </c>
      <c r="HOF92" s="1261" t="s">
        <v>4</v>
      </c>
      <c r="HOG92" s="1261" t="s">
        <v>4</v>
      </c>
      <c r="HOH92" s="1261" t="s">
        <v>4</v>
      </c>
      <c r="HOI92" s="1261" t="s">
        <v>4</v>
      </c>
      <c r="HOJ92" s="1261" t="s">
        <v>4</v>
      </c>
      <c r="HOK92" s="1261" t="s">
        <v>4</v>
      </c>
      <c r="HOL92" s="1261" t="s">
        <v>4</v>
      </c>
      <c r="HOM92" s="1261" t="s">
        <v>4</v>
      </c>
      <c r="HON92" s="1261" t="s">
        <v>4</v>
      </c>
      <c r="HOO92" s="1261" t="s">
        <v>4</v>
      </c>
      <c r="HOP92" s="1261" t="s">
        <v>4</v>
      </c>
      <c r="HOQ92" s="1261" t="s">
        <v>4</v>
      </c>
      <c r="HOR92" s="1261" t="s">
        <v>4</v>
      </c>
      <c r="HOS92" s="1261" t="s">
        <v>4</v>
      </c>
      <c r="HOT92" s="1261" t="s">
        <v>4</v>
      </c>
      <c r="HOU92" s="1261" t="s">
        <v>4</v>
      </c>
      <c r="HOV92" s="1261" t="s">
        <v>4</v>
      </c>
      <c r="HOW92" s="1261" t="s">
        <v>4</v>
      </c>
      <c r="HOX92" s="1261" t="s">
        <v>4</v>
      </c>
      <c r="HOY92" s="1261" t="s">
        <v>4</v>
      </c>
      <c r="HOZ92" s="1261" t="s">
        <v>4</v>
      </c>
      <c r="HPA92" s="1261" t="s">
        <v>4</v>
      </c>
      <c r="HPB92" s="1261" t="s">
        <v>4</v>
      </c>
      <c r="HPC92" s="1261" t="s">
        <v>4</v>
      </c>
      <c r="HPD92" s="1261" t="s">
        <v>4</v>
      </c>
      <c r="HPE92" s="1261" t="s">
        <v>4</v>
      </c>
      <c r="HPF92" s="1261" t="s">
        <v>4</v>
      </c>
      <c r="HPG92" s="1261" t="s">
        <v>4</v>
      </c>
      <c r="HPH92" s="1261" t="s">
        <v>4</v>
      </c>
      <c r="HPI92" s="1261" t="s">
        <v>4</v>
      </c>
      <c r="HPJ92" s="1261" t="s">
        <v>4</v>
      </c>
      <c r="HPK92" s="1261" t="s">
        <v>4</v>
      </c>
      <c r="HPL92" s="1261" t="s">
        <v>4</v>
      </c>
      <c r="HPM92" s="1261" t="s">
        <v>4</v>
      </c>
      <c r="HPN92" s="1261" t="s">
        <v>4</v>
      </c>
      <c r="HPO92" s="1261" t="s">
        <v>4</v>
      </c>
      <c r="HPP92" s="1261" t="s">
        <v>4</v>
      </c>
      <c r="HPQ92" s="1261" t="s">
        <v>4</v>
      </c>
      <c r="HPR92" s="1261" t="s">
        <v>4</v>
      </c>
      <c r="HPS92" s="1261" t="s">
        <v>4</v>
      </c>
      <c r="HPT92" s="1261" t="s">
        <v>4</v>
      </c>
      <c r="HPU92" s="1261" t="s">
        <v>4</v>
      </c>
      <c r="HPV92" s="1261" t="s">
        <v>4</v>
      </c>
      <c r="HPW92" s="1261" t="s">
        <v>4</v>
      </c>
      <c r="HPX92" s="1261" t="s">
        <v>4</v>
      </c>
      <c r="HPY92" s="1261" t="s">
        <v>4</v>
      </c>
      <c r="HPZ92" s="1261" t="s">
        <v>4</v>
      </c>
      <c r="HQA92" s="1261" t="s">
        <v>4</v>
      </c>
      <c r="HQB92" s="1261" t="s">
        <v>4</v>
      </c>
      <c r="HQC92" s="1261" t="s">
        <v>4</v>
      </c>
      <c r="HQD92" s="1261" t="s">
        <v>4</v>
      </c>
      <c r="HQE92" s="1261" t="s">
        <v>4</v>
      </c>
      <c r="HQF92" s="1261" t="s">
        <v>4</v>
      </c>
      <c r="HQG92" s="1261" t="s">
        <v>4</v>
      </c>
      <c r="HQH92" s="1261" t="s">
        <v>4</v>
      </c>
      <c r="HQI92" s="1261" t="s">
        <v>4</v>
      </c>
      <c r="HQJ92" s="1261" t="s">
        <v>4</v>
      </c>
      <c r="HQK92" s="1261" t="s">
        <v>4</v>
      </c>
      <c r="HQL92" s="1261" t="s">
        <v>4</v>
      </c>
      <c r="HQM92" s="1261" t="s">
        <v>4</v>
      </c>
      <c r="HQN92" s="1261" t="s">
        <v>4</v>
      </c>
      <c r="HQO92" s="1261" t="s">
        <v>4</v>
      </c>
      <c r="HQP92" s="1261" t="s">
        <v>4</v>
      </c>
      <c r="HQQ92" s="1261" t="s">
        <v>4</v>
      </c>
      <c r="HQR92" s="1261" t="s">
        <v>4</v>
      </c>
      <c r="HQS92" s="1261" t="s">
        <v>4</v>
      </c>
      <c r="HQT92" s="1261" t="s">
        <v>4</v>
      </c>
      <c r="HQU92" s="1261" t="s">
        <v>4</v>
      </c>
      <c r="HQV92" s="1261" t="s">
        <v>4</v>
      </c>
      <c r="HQW92" s="1261" t="s">
        <v>4</v>
      </c>
      <c r="HQX92" s="1261" t="s">
        <v>4</v>
      </c>
      <c r="HQY92" s="1261" t="s">
        <v>4</v>
      </c>
      <c r="HQZ92" s="1261" t="s">
        <v>4</v>
      </c>
      <c r="HRA92" s="1261" t="s">
        <v>4</v>
      </c>
      <c r="HRB92" s="1261" t="s">
        <v>4</v>
      </c>
      <c r="HRC92" s="1261" t="s">
        <v>4</v>
      </c>
      <c r="HRD92" s="1261" t="s">
        <v>4</v>
      </c>
      <c r="HRE92" s="1261" t="s">
        <v>4</v>
      </c>
      <c r="HRF92" s="1261" t="s">
        <v>4</v>
      </c>
      <c r="HRG92" s="1261" t="s">
        <v>4</v>
      </c>
      <c r="HRH92" s="1261" t="s">
        <v>4</v>
      </c>
      <c r="HRI92" s="1261" t="s">
        <v>4</v>
      </c>
      <c r="HRJ92" s="1261" t="s">
        <v>4</v>
      </c>
      <c r="HRK92" s="1261" t="s">
        <v>4</v>
      </c>
      <c r="HRL92" s="1261" t="s">
        <v>4</v>
      </c>
      <c r="HRM92" s="1261" t="s">
        <v>4</v>
      </c>
      <c r="HRN92" s="1261" t="s">
        <v>4</v>
      </c>
      <c r="HRO92" s="1261" t="s">
        <v>4</v>
      </c>
      <c r="HRP92" s="1261" t="s">
        <v>4</v>
      </c>
      <c r="HRQ92" s="1261" t="s">
        <v>4</v>
      </c>
      <c r="HRR92" s="1261" t="s">
        <v>4</v>
      </c>
      <c r="HRS92" s="1261" t="s">
        <v>4</v>
      </c>
      <c r="HRT92" s="1261" t="s">
        <v>4</v>
      </c>
      <c r="HRU92" s="1261" t="s">
        <v>4</v>
      </c>
      <c r="HRV92" s="1261" t="s">
        <v>4</v>
      </c>
      <c r="HRW92" s="1261" t="s">
        <v>4</v>
      </c>
      <c r="HRX92" s="1261" t="s">
        <v>4</v>
      </c>
      <c r="HRY92" s="1261" t="s">
        <v>4</v>
      </c>
      <c r="HRZ92" s="1261" t="s">
        <v>4</v>
      </c>
      <c r="HSA92" s="1261" t="s">
        <v>4</v>
      </c>
      <c r="HSB92" s="1261" t="s">
        <v>4</v>
      </c>
      <c r="HSC92" s="1261" t="s">
        <v>4</v>
      </c>
      <c r="HSD92" s="1261" t="s">
        <v>4</v>
      </c>
      <c r="HSE92" s="1261" t="s">
        <v>4</v>
      </c>
      <c r="HSF92" s="1261" t="s">
        <v>4</v>
      </c>
      <c r="HSG92" s="1261" t="s">
        <v>4</v>
      </c>
      <c r="HSH92" s="1261" t="s">
        <v>4</v>
      </c>
      <c r="HSI92" s="1261" t="s">
        <v>4</v>
      </c>
      <c r="HSJ92" s="1261" t="s">
        <v>4</v>
      </c>
      <c r="HSK92" s="1261" t="s">
        <v>4</v>
      </c>
      <c r="HSL92" s="1261" t="s">
        <v>4</v>
      </c>
      <c r="HSM92" s="1261" t="s">
        <v>4</v>
      </c>
      <c r="HSN92" s="1261" t="s">
        <v>4</v>
      </c>
      <c r="HSO92" s="1261" t="s">
        <v>4</v>
      </c>
      <c r="HSP92" s="1261" t="s">
        <v>4</v>
      </c>
      <c r="HSQ92" s="1261" t="s">
        <v>4</v>
      </c>
      <c r="HSR92" s="1261" t="s">
        <v>4</v>
      </c>
      <c r="HSS92" s="1261" t="s">
        <v>4</v>
      </c>
      <c r="HST92" s="1261" t="s">
        <v>4</v>
      </c>
      <c r="HSU92" s="1261" t="s">
        <v>4</v>
      </c>
      <c r="HSV92" s="1261" t="s">
        <v>4</v>
      </c>
      <c r="HSW92" s="1261" t="s">
        <v>4</v>
      </c>
      <c r="HSX92" s="1261" t="s">
        <v>4</v>
      </c>
      <c r="HSY92" s="1261" t="s">
        <v>4</v>
      </c>
      <c r="HSZ92" s="1261" t="s">
        <v>4</v>
      </c>
      <c r="HTA92" s="1261" t="s">
        <v>4</v>
      </c>
      <c r="HTB92" s="1261" t="s">
        <v>4</v>
      </c>
      <c r="HTC92" s="1261" t="s">
        <v>4</v>
      </c>
      <c r="HTD92" s="1261" t="s">
        <v>4</v>
      </c>
      <c r="HTE92" s="1261" t="s">
        <v>4</v>
      </c>
      <c r="HTF92" s="1261" t="s">
        <v>4</v>
      </c>
      <c r="HTG92" s="1261" t="s">
        <v>4</v>
      </c>
      <c r="HTH92" s="1261" t="s">
        <v>4</v>
      </c>
      <c r="HTI92" s="1261" t="s">
        <v>4</v>
      </c>
      <c r="HTJ92" s="1261" t="s">
        <v>4</v>
      </c>
      <c r="HTK92" s="1261" t="s">
        <v>4</v>
      </c>
      <c r="HTL92" s="1261" t="s">
        <v>4</v>
      </c>
      <c r="HTM92" s="1261" t="s">
        <v>4</v>
      </c>
      <c r="HTN92" s="1261" t="s">
        <v>4</v>
      </c>
      <c r="HTO92" s="1261" t="s">
        <v>4</v>
      </c>
      <c r="HTP92" s="1261" t="s">
        <v>4</v>
      </c>
      <c r="HTQ92" s="1261" t="s">
        <v>4</v>
      </c>
      <c r="HTR92" s="1261" t="s">
        <v>4</v>
      </c>
      <c r="HTS92" s="1261" t="s">
        <v>4</v>
      </c>
      <c r="HTT92" s="1261" t="s">
        <v>4</v>
      </c>
      <c r="HTU92" s="1261" t="s">
        <v>4</v>
      </c>
      <c r="HTV92" s="1261" t="s">
        <v>4</v>
      </c>
      <c r="HTW92" s="1261" t="s">
        <v>4</v>
      </c>
      <c r="HTX92" s="1261" t="s">
        <v>4</v>
      </c>
      <c r="HTY92" s="1261" t="s">
        <v>4</v>
      </c>
      <c r="HTZ92" s="1261" t="s">
        <v>4</v>
      </c>
      <c r="HUA92" s="1261" t="s">
        <v>4</v>
      </c>
      <c r="HUB92" s="1261" t="s">
        <v>4</v>
      </c>
      <c r="HUC92" s="1261" t="s">
        <v>4</v>
      </c>
      <c r="HUD92" s="1261" t="s">
        <v>4</v>
      </c>
      <c r="HUE92" s="1261" t="s">
        <v>4</v>
      </c>
      <c r="HUF92" s="1261" t="s">
        <v>4</v>
      </c>
      <c r="HUG92" s="1261" t="s">
        <v>4</v>
      </c>
      <c r="HUH92" s="1261" t="s">
        <v>4</v>
      </c>
      <c r="HUI92" s="1261" t="s">
        <v>4</v>
      </c>
      <c r="HUJ92" s="1261" t="s">
        <v>4</v>
      </c>
      <c r="HUK92" s="1261" t="s">
        <v>4</v>
      </c>
      <c r="HUL92" s="1261" t="s">
        <v>4</v>
      </c>
      <c r="HUM92" s="1261" t="s">
        <v>4</v>
      </c>
      <c r="HUN92" s="1261" t="s">
        <v>4</v>
      </c>
      <c r="HUO92" s="1261" t="s">
        <v>4</v>
      </c>
      <c r="HUP92" s="1261" t="s">
        <v>4</v>
      </c>
      <c r="HUQ92" s="1261" t="s">
        <v>4</v>
      </c>
      <c r="HUR92" s="1261" t="s">
        <v>4</v>
      </c>
      <c r="HUS92" s="1261" t="s">
        <v>4</v>
      </c>
      <c r="HUT92" s="1261" t="s">
        <v>4</v>
      </c>
      <c r="HUU92" s="1261" t="s">
        <v>4</v>
      </c>
      <c r="HUV92" s="1261" t="s">
        <v>4</v>
      </c>
      <c r="HUW92" s="1261" t="s">
        <v>4</v>
      </c>
      <c r="HUX92" s="1261" t="s">
        <v>4</v>
      </c>
      <c r="HUY92" s="1261" t="s">
        <v>4</v>
      </c>
      <c r="HUZ92" s="1261" t="s">
        <v>4</v>
      </c>
      <c r="HVA92" s="1261" t="s">
        <v>4</v>
      </c>
      <c r="HVB92" s="1261" t="s">
        <v>4</v>
      </c>
      <c r="HVC92" s="1261" t="s">
        <v>4</v>
      </c>
      <c r="HVD92" s="1261" t="s">
        <v>4</v>
      </c>
      <c r="HVE92" s="1261" t="s">
        <v>4</v>
      </c>
      <c r="HVF92" s="1261" t="s">
        <v>4</v>
      </c>
      <c r="HVG92" s="1261" t="s">
        <v>4</v>
      </c>
      <c r="HVH92" s="1261" t="s">
        <v>4</v>
      </c>
      <c r="HVI92" s="1261" t="s">
        <v>4</v>
      </c>
      <c r="HVJ92" s="1261" t="s">
        <v>4</v>
      </c>
      <c r="HVK92" s="1261" t="s">
        <v>4</v>
      </c>
      <c r="HVL92" s="1261" t="s">
        <v>4</v>
      </c>
      <c r="HVM92" s="1261" t="s">
        <v>4</v>
      </c>
      <c r="HVN92" s="1261" t="s">
        <v>4</v>
      </c>
      <c r="HVO92" s="1261" t="s">
        <v>4</v>
      </c>
      <c r="HVP92" s="1261" t="s">
        <v>4</v>
      </c>
      <c r="HVQ92" s="1261" t="s">
        <v>4</v>
      </c>
      <c r="HVR92" s="1261" t="s">
        <v>4</v>
      </c>
      <c r="HVS92" s="1261" t="s">
        <v>4</v>
      </c>
      <c r="HVT92" s="1261" t="s">
        <v>4</v>
      </c>
      <c r="HVU92" s="1261" t="s">
        <v>4</v>
      </c>
      <c r="HVV92" s="1261" t="s">
        <v>4</v>
      </c>
      <c r="HVW92" s="1261" t="s">
        <v>4</v>
      </c>
      <c r="HVX92" s="1261" t="s">
        <v>4</v>
      </c>
      <c r="HVY92" s="1261" t="s">
        <v>4</v>
      </c>
      <c r="HVZ92" s="1261" t="s">
        <v>4</v>
      </c>
      <c r="HWA92" s="1261" t="s">
        <v>4</v>
      </c>
      <c r="HWB92" s="1261" t="s">
        <v>4</v>
      </c>
      <c r="HWC92" s="1261" t="s">
        <v>4</v>
      </c>
      <c r="HWD92" s="1261" t="s">
        <v>4</v>
      </c>
      <c r="HWE92" s="1261" t="s">
        <v>4</v>
      </c>
      <c r="HWF92" s="1261" t="s">
        <v>4</v>
      </c>
      <c r="HWG92" s="1261" t="s">
        <v>4</v>
      </c>
      <c r="HWH92" s="1261" t="s">
        <v>4</v>
      </c>
      <c r="HWI92" s="1261" t="s">
        <v>4</v>
      </c>
      <c r="HWJ92" s="1261" t="s">
        <v>4</v>
      </c>
      <c r="HWK92" s="1261" t="s">
        <v>4</v>
      </c>
      <c r="HWL92" s="1261" t="s">
        <v>4</v>
      </c>
      <c r="HWM92" s="1261" t="s">
        <v>4</v>
      </c>
      <c r="HWN92" s="1261" t="s">
        <v>4</v>
      </c>
      <c r="HWO92" s="1261" t="s">
        <v>4</v>
      </c>
      <c r="HWP92" s="1261" t="s">
        <v>4</v>
      </c>
      <c r="HWQ92" s="1261" t="s">
        <v>4</v>
      </c>
      <c r="HWR92" s="1261" t="s">
        <v>4</v>
      </c>
      <c r="HWS92" s="1261" t="s">
        <v>4</v>
      </c>
      <c r="HWT92" s="1261" t="s">
        <v>4</v>
      </c>
      <c r="HWU92" s="1261" t="s">
        <v>4</v>
      </c>
      <c r="HWV92" s="1261" t="s">
        <v>4</v>
      </c>
      <c r="HWW92" s="1261" t="s">
        <v>4</v>
      </c>
      <c r="HWX92" s="1261" t="s">
        <v>4</v>
      </c>
      <c r="HWY92" s="1261" t="s">
        <v>4</v>
      </c>
      <c r="HWZ92" s="1261" t="s">
        <v>4</v>
      </c>
      <c r="HXA92" s="1261" t="s">
        <v>4</v>
      </c>
      <c r="HXB92" s="1261" t="s">
        <v>4</v>
      </c>
      <c r="HXC92" s="1261" t="s">
        <v>4</v>
      </c>
      <c r="HXD92" s="1261" t="s">
        <v>4</v>
      </c>
      <c r="HXE92" s="1261" t="s">
        <v>4</v>
      </c>
      <c r="HXF92" s="1261" t="s">
        <v>4</v>
      </c>
      <c r="HXG92" s="1261" t="s">
        <v>4</v>
      </c>
      <c r="HXH92" s="1261" t="s">
        <v>4</v>
      </c>
      <c r="HXI92" s="1261" t="s">
        <v>4</v>
      </c>
      <c r="HXJ92" s="1261" t="s">
        <v>4</v>
      </c>
      <c r="HXK92" s="1261" t="s">
        <v>4</v>
      </c>
      <c r="HXL92" s="1261" t="s">
        <v>4</v>
      </c>
      <c r="HXM92" s="1261" t="s">
        <v>4</v>
      </c>
      <c r="HXN92" s="1261" t="s">
        <v>4</v>
      </c>
      <c r="HXO92" s="1261" t="s">
        <v>4</v>
      </c>
      <c r="HXP92" s="1261" t="s">
        <v>4</v>
      </c>
      <c r="HXQ92" s="1261" t="s">
        <v>4</v>
      </c>
      <c r="HXR92" s="1261" t="s">
        <v>4</v>
      </c>
      <c r="HXS92" s="1261" t="s">
        <v>4</v>
      </c>
      <c r="HXT92" s="1261" t="s">
        <v>4</v>
      </c>
      <c r="HXU92" s="1261" t="s">
        <v>4</v>
      </c>
      <c r="HXV92" s="1261" t="s">
        <v>4</v>
      </c>
      <c r="HXW92" s="1261" t="s">
        <v>4</v>
      </c>
      <c r="HXX92" s="1261" t="s">
        <v>4</v>
      </c>
      <c r="HXY92" s="1261" t="s">
        <v>4</v>
      </c>
      <c r="HXZ92" s="1261" t="s">
        <v>4</v>
      </c>
      <c r="HYA92" s="1261" t="s">
        <v>4</v>
      </c>
      <c r="HYB92" s="1261" t="s">
        <v>4</v>
      </c>
      <c r="HYC92" s="1261" t="s">
        <v>4</v>
      </c>
      <c r="HYD92" s="1261" t="s">
        <v>4</v>
      </c>
      <c r="HYE92" s="1261" t="s">
        <v>4</v>
      </c>
      <c r="HYF92" s="1261" t="s">
        <v>4</v>
      </c>
      <c r="HYG92" s="1261" t="s">
        <v>4</v>
      </c>
      <c r="HYH92" s="1261" t="s">
        <v>4</v>
      </c>
      <c r="HYI92" s="1261" t="s">
        <v>4</v>
      </c>
      <c r="HYJ92" s="1261" t="s">
        <v>4</v>
      </c>
      <c r="HYK92" s="1261" t="s">
        <v>4</v>
      </c>
      <c r="HYL92" s="1261" t="s">
        <v>4</v>
      </c>
      <c r="HYM92" s="1261" t="s">
        <v>4</v>
      </c>
      <c r="HYN92" s="1261" t="s">
        <v>4</v>
      </c>
      <c r="HYO92" s="1261" t="s">
        <v>4</v>
      </c>
      <c r="HYP92" s="1261" t="s">
        <v>4</v>
      </c>
      <c r="HYQ92" s="1261" t="s">
        <v>4</v>
      </c>
      <c r="HYR92" s="1261" t="s">
        <v>4</v>
      </c>
      <c r="HYS92" s="1261" t="s">
        <v>4</v>
      </c>
      <c r="HYT92" s="1261" t="s">
        <v>4</v>
      </c>
      <c r="HYU92" s="1261" t="s">
        <v>4</v>
      </c>
      <c r="HYV92" s="1261" t="s">
        <v>4</v>
      </c>
      <c r="HYW92" s="1261" t="s">
        <v>4</v>
      </c>
      <c r="HYX92" s="1261" t="s">
        <v>4</v>
      </c>
      <c r="HYY92" s="1261" t="s">
        <v>4</v>
      </c>
      <c r="HYZ92" s="1261" t="s">
        <v>4</v>
      </c>
      <c r="HZA92" s="1261" t="s">
        <v>4</v>
      </c>
      <c r="HZB92" s="1261" t="s">
        <v>4</v>
      </c>
      <c r="HZC92" s="1261" t="s">
        <v>4</v>
      </c>
      <c r="HZD92" s="1261" t="s">
        <v>4</v>
      </c>
      <c r="HZE92" s="1261" t="s">
        <v>4</v>
      </c>
      <c r="HZF92" s="1261" t="s">
        <v>4</v>
      </c>
      <c r="HZG92" s="1261" t="s">
        <v>4</v>
      </c>
      <c r="HZH92" s="1261" t="s">
        <v>4</v>
      </c>
      <c r="HZI92" s="1261" t="s">
        <v>4</v>
      </c>
      <c r="HZJ92" s="1261" t="s">
        <v>4</v>
      </c>
      <c r="HZK92" s="1261" t="s">
        <v>4</v>
      </c>
      <c r="HZL92" s="1261" t="s">
        <v>4</v>
      </c>
      <c r="HZM92" s="1261" t="s">
        <v>4</v>
      </c>
      <c r="HZN92" s="1261" t="s">
        <v>4</v>
      </c>
      <c r="HZO92" s="1261" t="s">
        <v>4</v>
      </c>
      <c r="HZP92" s="1261" t="s">
        <v>4</v>
      </c>
      <c r="HZQ92" s="1261" t="s">
        <v>4</v>
      </c>
      <c r="HZR92" s="1261" t="s">
        <v>4</v>
      </c>
      <c r="HZS92" s="1261" t="s">
        <v>4</v>
      </c>
      <c r="HZT92" s="1261" t="s">
        <v>4</v>
      </c>
      <c r="HZU92" s="1261" t="s">
        <v>4</v>
      </c>
      <c r="HZV92" s="1261" t="s">
        <v>4</v>
      </c>
      <c r="HZW92" s="1261" t="s">
        <v>4</v>
      </c>
      <c r="HZX92" s="1261" t="s">
        <v>4</v>
      </c>
      <c r="HZY92" s="1261" t="s">
        <v>4</v>
      </c>
      <c r="HZZ92" s="1261" t="s">
        <v>4</v>
      </c>
      <c r="IAA92" s="1261" t="s">
        <v>4</v>
      </c>
      <c r="IAB92" s="1261" t="s">
        <v>4</v>
      </c>
      <c r="IAC92" s="1261" t="s">
        <v>4</v>
      </c>
      <c r="IAD92" s="1261" t="s">
        <v>4</v>
      </c>
      <c r="IAE92" s="1261" t="s">
        <v>4</v>
      </c>
      <c r="IAF92" s="1261" t="s">
        <v>4</v>
      </c>
      <c r="IAG92" s="1261" t="s">
        <v>4</v>
      </c>
      <c r="IAH92" s="1261" t="s">
        <v>4</v>
      </c>
      <c r="IAI92" s="1261" t="s">
        <v>4</v>
      </c>
      <c r="IAJ92" s="1261" t="s">
        <v>4</v>
      </c>
      <c r="IAK92" s="1261" t="s">
        <v>4</v>
      </c>
      <c r="IAL92" s="1261" t="s">
        <v>4</v>
      </c>
      <c r="IAM92" s="1261" t="s">
        <v>4</v>
      </c>
      <c r="IAN92" s="1261" t="s">
        <v>4</v>
      </c>
      <c r="IAO92" s="1261" t="s">
        <v>4</v>
      </c>
      <c r="IAP92" s="1261" t="s">
        <v>4</v>
      </c>
      <c r="IAQ92" s="1261" t="s">
        <v>4</v>
      </c>
      <c r="IAR92" s="1261" t="s">
        <v>4</v>
      </c>
      <c r="IAS92" s="1261" t="s">
        <v>4</v>
      </c>
      <c r="IAT92" s="1261" t="s">
        <v>4</v>
      </c>
      <c r="IAU92" s="1261" t="s">
        <v>4</v>
      </c>
      <c r="IAV92" s="1261" t="s">
        <v>4</v>
      </c>
      <c r="IAW92" s="1261" t="s">
        <v>4</v>
      </c>
      <c r="IAX92" s="1261" t="s">
        <v>4</v>
      </c>
      <c r="IAY92" s="1261" t="s">
        <v>4</v>
      </c>
      <c r="IAZ92" s="1261" t="s">
        <v>4</v>
      </c>
      <c r="IBA92" s="1261" t="s">
        <v>4</v>
      </c>
      <c r="IBB92" s="1261" t="s">
        <v>4</v>
      </c>
      <c r="IBC92" s="1261" t="s">
        <v>4</v>
      </c>
      <c r="IBD92" s="1261" t="s">
        <v>4</v>
      </c>
      <c r="IBE92" s="1261" t="s">
        <v>4</v>
      </c>
      <c r="IBF92" s="1261" t="s">
        <v>4</v>
      </c>
      <c r="IBG92" s="1261" t="s">
        <v>4</v>
      </c>
      <c r="IBH92" s="1261" t="s">
        <v>4</v>
      </c>
      <c r="IBI92" s="1261" t="s">
        <v>4</v>
      </c>
      <c r="IBJ92" s="1261" t="s">
        <v>4</v>
      </c>
      <c r="IBK92" s="1261" t="s">
        <v>4</v>
      </c>
      <c r="IBL92" s="1261" t="s">
        <v>4</v>
      </c>
      <c r="IBM92" s="1261" t="s">
        <v>4</v>
      </c>
      <c r="IBN92" s="1261" t="s">
        <v>4</v>
      </c>
      <c r="IBO92" s="1261" t="s">
        <v>4</v>
      </c>
      <c r="IBP92" s="1261" t="s">
        <v>4</v>
      </c>
      <c r="IBQ92" s="1261" t="s">
        <v>4</v>
      </c>
      <c r="IBR92" s="1261" t="s">
        <v>4</v>
      </c>
      <c r="IBS92" s="1261" t="s">
        <v>4</v>
      </c>
      <c r="IBT92" s="1261" t="s">
        <v>4</v>
      </c>
      <c r="IBU92" s="1261" t="s">
        <v>4</v>
      </c>
      <c r="IBV92" s="1261" t="s">
        <v>4</v>
      </c>
      <c r="IBW92" s="1261" t="s">
        <v>4</v>
      </c>
      <c r="IBX92" s="1261" t="s">
        <v>4</v>
      </c>
      <c r="IBY92" s="1261" t="s">
        <v>4</v>
      </c>
      <c r="IBZ92" s="1261" t="s">
        <v>4</v>
      </c>
      <c r="ICA92" s="1261" t="s">
        <v>4</v>
      </c>
      <c r="ICB92" s="1261" t="s">
        <v>4</v>
      </c>
      <c r="ICC92" s="1261" t="s">
        <v>4</v>
      </c>
      <c r="ICD92" s="1261" t="s">
        <v>4</v>
      </c>
      <c r="ICE92" s="1261" t="s">
        <v>4</v>
      </c>
      <c r="ICF92" s="1261" t="s">
        <v>4</v>
      </c>
      <c r="ICG92" s="1261" t="s">
        <v>4</v>
      </c>
      <c r="ICH92" s="1261" t="s">
        <v>4</v>
      </c>
      <c r="ICI92" s="1261" t="s">
        <v>4</v>
      </c>
      <c r="ICJ92" s="1261" t="s">
        <v>4</v>
      </c>
      <c r="ICK92" s="1261" t="s">
        <v>4</v>
      </c>
      <c r="ICL92" s="1261" t="s">
        <v>4</v>
      </c>
      <c r="ICM92" s="1261" t="s">
        <v>4</v>
      </c>
      <c r="ICN92" s="1261" t="s">
        <v>4</v>
      </c>
      <c r="ICO92" s="1261" t="s">
        <v>4</v>
      </c>
      <c r="ICP92" s="1261" t="s">
        <v>4</v>
      </c>
      <c r="ICQ92" s="1261" t="s">
        <v>4</v>
      </c>
      <c r="ICR92" s="1261" t="s">
        <v>4</v>
      </c>
      <c r="ICS92" s="1261" t="s">
        <v>4</v>
      </c>
      <c r="ICT92" s="1261" t="s">
        <v>4</v>
      </c>
      <c r="ICU92" s="1261" t="s">
        <v>4</v>
      </c>
      <c r="ICV92" s="1261" t="s">
        <v>4</v>
      </c>
      <c r="ICW92" s="1261" t="s">
        <v>4</v>
      </c>
      <c r="ICX92" s="1261" t="s">
        <v>4</v>
      </c>
      <c r="ICY92" s="1261" t="s">
        <v>4</v>
      </c>
      <c r="ICZ92" s="1261" t="s">
        <v>4</v>
      </c>
      <c r="IDA92" s="1261" t="s">
        <v>4</v>
      </c>
      <c r="IDB92" s="1261" t="s">
        <v>4</v>
      </c>
      <c r="IDC92" s="1261" t="s">
        <v>4</v>
      </c>
      <c r="IDD92" s="1261" t="s">
        <v>4</v>
      </c>
      <c r="IDE92" s="1261" t="s">
        <v>4</v>
      </c>
      <c r="IDF92" s="1261" t="s">
        <v>4</v>
      </c>
      <c r="IDG92" s="1261" t="s">
        <v>4</v>
      </c>
      <c r="IDH92" s="1261" t="s">
        <v>4</v>
      </c>
      <c r="IDI92" s="1261" t="s">
        <v>4</v>
      </c>
      <c r="IDJ92" s="1261" t="s">
        <v>4</v>
      </c>
      <c r="IDK92" s="1261" t="s">
        <v>4</v>
      </c>
      <c r="IDL92" s="1261" t="s">
        <v>4</v>
      </c>
      <c r="IDM92" s="1261" t="s">
        <v>4</v>
      </c>
      <c r="IDN92" s="1261" t="s">
        <v>4</v>
      </c>
      <c r="IDO92" s="1261" t="s">
        <v>4</v>
      </c>
      <c r="IDP92" s="1261" t="s">
        <v>4</v>
      </c>
      <c r="IDQ92" s="1261" t="s">
        <v>4</v>
      </c>
      <c r="IDR92" s="1261" t="s">
        <v>4</v>
      </c>
      <c r="IDS92" s="1261" t="s">
        <v>4</v>
      </c>
      <c r="IDT92" s="1261" t="s">
        <v>4</v>
      </c>
      <c r="IDU92" s="1261" t="s">
        <v>4</v>
      </c>
      <c r="IDV92" s="1261" t="s">
        <v>4</v>
      </c>
      <c r="IDW92" s="1261" t="s">
        <v>4</v>
      </c>
      <c r="IDX92" s="1261" t="s">
        <v>4</v>
      </c>
      <c r="IDY92" s="1261" t="s">
        <v>4</v>
      </c>
      <c r="IDZ92" s="1261" t="s">
        <v>4</v>
      </c>
      <c r="IEA92" s="1261" t="s">
        <v>4</v>
      </c>
      <c r="IEB92" s="1261" t="s">
        <v>4</v>
      </c>
      <c r="IEC92" s="1261" t="s">
        <v>4</v>
      </c>
      <c r="IED92" s="1261" t="s">
        <v>4</v>
      </c>
      <c r="IEE92" s="1261" t="s">
        <v>4</v>
      </c>
      <c r="IEF92" s="1261" t="s">
        <v>4</v>
      </c>
      <c r="IEG92" s="1261" t="s">
        <v>4</v>
      </c>
      <c r="IEH92" s="1261" t="s">
        <v>4</v>
      </c>
      <c r="IEI92" s="1261" t="s">
        <v>4</v>
      </c>
      <c r="IEJ92" s="1261" t="s">
        <v>4</v>
      </c>
      <c r="IEK92" s="1261" t="s">
        <v>4</v>
      </c>
      <c r="IEL92" s="1261" t="s">
        <v>4</v>
      </c>
      <c r="IEM92" s="1261" t="s">
        <v>4</v>
      </c>
      <c r="IEN92" s="1261" t="s">
        <v>4</v>
      </c>
      <c r="IEO92" s="1261" t="s">
        <v>4</v>
      </c>
      <c r="IEP92" s="1261" t="s">
        <v>4</v>
      </c>
      <c r="IEQ92" s="1261" t="s">
        <v>4</v>
      </c>
      <c r="IER92" s="1261" t="s">
        <v>4</v>
      </c>
      <c r="IES92" s="1261" t="s">
        <v>4</v>
      </c>
      <c r="IET92" s="1261" t="s">
        <v>4</v>
      </c>
      <c r="IEU92" s="1261" t="s">
        <v>4</v>
      </c>
      <c r="IEV92" s="1261" t="s">
        <v>4</v>
      </c>
      <c r="IEW92" s="1261" t="s">
        <v>4</v>
      </c>
      <c r="IEX92" s="1261" t="s">
        <v>4</v>
      </c>
      <c r="IEY92" s="1261" t="s">
        <v>4</v>
      </c>
      <c r="IEZ92" s="1261" t="s">
        <v>4</v>
      </c>
      <c r="IFA92" s="1261" t="s">
        <v>4</v>
      </c>
      <c r="IFB92" s="1261" t="s">
        <v>4</v>
      </c>
      <c r="IFC92" s="1261" t="s">
        <v>4</v>
      </c>
      <c r="IFD92" s="1261" t="s">
        <v>4</v>
      </c>
      <c r="IFE92" s="1261" t="s">
        <v>4</v>
      </c>
      <c r="IFF92" s="1261" t="s">
        <v>4</v>
      </c>
      <c r="IFG92" s="1261" t="s">
        <v>4</v>
      </c>
      <c r="IFH92" s="1261" t="s">
        <v>4</v>
      </c>
      <c r="IFI92" s="1261" t="s">
        <v>4</v>
      </c>
      <c r="IFJ92" s="1261" t="s">
        <v>4</v>
      </c>
      <c r="IFK92" s="1261" t="s">
        <v>4</v>
      </c>
      <c r="IFL92" s="1261" t="s">
        <v>4</v>
      </c>
      <c r="IFM92" s="1261" t="s">
        <v>4</v>
      </c>
      <c r="IFN92" s="1261" t="s">
        <v>4</v>
      </c>
      <c r="IFO92" s="1261" t="s">
        <v>4</v>
      </c>
      <c r="IFP92" s="1261" t="s">
        <v>4</v>
      </c>
      <c r="IFQ92" s="1261" t="s">
        <v>4</v>
      </c>
      <c r="IFR92" s="1261" t="s">
        <v>4</v>
      </c>
      <c r="IFS92" s="1261" t="s">
        <v>4</v>
      </c>
      <c r="IFT92" s="1261" t="s">
        <v>4</v>
      </c>
      <c r="IFU92" s="1261" t="s">
        <v>4</v>
      </c>
      <c r="IFV92" s="1261" t="s">
        <v>4</v>
      </c>
      <c r="IFW92" s="1261" t="s">
        <v>4</v>
      </c>
      <c r="IFX92" s="1261" t="s">
        <v>4</v>
      </c>
      <c r="IFY92" s="1261" t="s">
        <v>4</v>
      </c>
      <c r="IFZ92" s="1261" t="s">
        <v>4</v>
      </c>
      <c r="IGA92" s="1261" t="s">
        <v>4</v>
      </c>
      <c r="IGB92" s="1261" t="s">
        <v>4</v>
      </c>
      <c r="IGC92" s="1261" t="s">
        <v>4</v>
      </c>
      <c r="IGD92" s="1261" t="s">
        <v>4</v>
      </c>
      <c r="IGE92" s="1261" t="s">
        <v>4</v>
      </c>
      <c r="IGF92" s="1261" t="s">
        <v>4</v>
      </c>
      <c r="IGG92" s="1261" t="s">
        <v>4</v>
      </c>
      <c r="IGH92" s="1261" t="s">
        <v>4</v>
      </c>
      <c r="IGI92" s="1261" t="s">
        <v>4</v>
      </c>
      <c r="IGJ92" s="1261" t="s">
        <v>4</v>
      </c>
      <c r="IGK92" s="1261" t="s">
        <v>4</v>
      </c>
      <c r="IGL92" s="1261" t="s">
        <v>4</v>
      </c>
      <c r="IGM92" s="1261" t="s">
        <v>4</v>
      </c>
      <c r="IGN92" s="1261" t="s">
        <v>4</v>
      </c>
      <c r="IGO92" s="1261" t="s">
        <v>4</v>
      </c>
      <c r="IGP92" s="1261" t="s">
        <v>4</v>
      </c>
      <c r="IGQ92" s="1261" t="s">
        <v>4</v>
      </c>
      <c r="IGR92" s="1261" t="s">
        <v>4</v>
      </c>
      <c r="IGS92" s="1261" t="s">
        <v>4</v>
      </c>
      <c r="IGT92" s="1261" t="s">
        <v>4</v>
      </c>
      <c r="IGU92" s="1261" t="s">
        <v>4</v>
      </c>
      <c r="IGV92" s="1261" t="s">
        <v>4</v>
      </c>
      <c r="IGW92" s="1261" t="s">
        <v>4</v>
      </c>
      <c r="IGX92" s="1261" t="s">
        <v>4</v>
      </c>
      <c r="IGY92" s="1261" t="s">
        <v>4</v>
      </c>
      <c r="IGZ92" s="1261" t="s">
        <v>4</v>
      </c>
      <c r="IHA92" s="1261" t="s">
        <v>4</v>
      </c>
      <c r="IHB92" s="1261" t="s">
        <v>4</v>
      </c>
      <c r="IHC92" s="1261" t="s">
        <v>4</v>
      </c>
      <c r="IHD92" s="1261" t="s">
        <v>4</v>
      </c>
      <c r="IHE92" s="1261" t="s">
        <v>4</v>
      </c>
      <c r="IHF92" s="1261" t="s">
        <v>4</v>
      </c>
      <c r="IHG92" s="1261" t="s">
        <v>4</v>
      </c>
      <c r="IHH92" s="1261" t="s">
        <v>4</v>
      </c>
      <c r="IHI92" s="1261" t="s">
        <v>4</v>
      </c>
      <c r="IHJ92" s="1261" t="s">
        <v>4</v>
      </c>
      <c r="IHK92" s="1261" t="s">
        <v>4</v>
      </c>
      <c r="IHL92" s="1261" t="s">
        <v>4</v>
      </c>
      <c r="IHM92" s="1261" t="s">
        <v>4</v>
      </c>
      <c r="IHN92" s="1261" t="s">
        <v>4</v>
      </c>
      <c r="IHO92" s="1261" t="s">
        <v>4</v>
      </c>
      <c r="IHP92" s="1261" t="s">
        <v>4</v>
      </c>
      <c r="IHQ92" s="1261" t="s">
        <v>4</v>
      </c>
      <c r="IHR92" s="1261" t="s">
        <v>4</v>
      </c>
      <c r="IHS92" s="1261" t="s">
        <v>4</v>
      </c>
      <c r="IHT92" s="1261" t="s">
        <v>4</v>
      </c>
      <c r="IHU92" s="1261" t="s">
        <v>4</v>
      </c>
      <c r="IHV92" s="1261" t="s">
        <v>4</v>
      </c>
      <c r="IHW92" s="1261" t="s">
        <v>4</v>
      </c>
      <c r="IHX92" s="1261" t="s">
        <v>4</v>
      </c>
      <c r="IHY92" s="1261" t="s">
        <v>4</v>
      </c>
      <c r="IHZ92" s="1261" t="s">
        <v>4</v>
      </c>
      <c r="IIA92" s="1261" t="s">
        <v>4</v>
      </c>
      <c r="IIB92" s="1261" t="s">
        <v>4</v>
      </c>
      <c r="IIC92" s="1261" t="s">
        <v>4</v>
      </c>
      <c r="IID92" s="1261" t="s">
        <v>4</v>
      </c>
      <c r="IIE92" s="1261" t="s">
        <v>4</v>
      </c>
      <c r="IIF92" s="1261" t="s">
        <v>4</v>
      </c>
      <c r="IIG92" s="1261" t="s">
        <v>4</v>
      </c>
      <c r="IIH92" s="1261" t="s">
        <v>4</v>
      </c>
      <c r="III92" s="1261" t="s">
        <v>4</v>
      </c>
      <c r="IIJ92" s="1261" t="s">
        <v>4</v>
      </c>
      <c r="IIK92" s="1261" t="s">
        <v>4</v>
      </c>
      <c r="IIL92" s="1261" t="s">
        <v>4</v>
      </c>
      <c r="IIM92" s="1261" t="s">
        <v>4</v>
      </c>
      <c r="IIN92" s="1261" t="s">
        <v>4</v>
      </c>
      <c r="IIO92" s="1261" t="s">
        <v>4</v>
      </c>
      <c r="IIP92" s="1261" t="s">
        <v>4</v>
      </c>
      <c r="IIQ92" s="1261" t="s">
        <v>4</v>
      </c>
      <c r="IIR92" s="1261" t="s">
        <v>4</v>
      </c>
      <c r="IIS92" s="1261" t="s">
        <v>4</v>
      </c>
      <c r="IIT92" s="1261" t="s">
        <v>4</v>
      </c>
      <c r="IIU92" s="1261" t="s">
        <v>4</v>
      </c>
      <c r="IIV92" s="1261" t="s">
        <v>4</v>
      </c>
      <c r="IIW92" s="1261" t="s">
        <v>4</v>
      </c>
      <c r="IIX92" s="1261" t="s">
        <v>4</v>
      </c>
      <c r="IIY92" s="1261" t="s">
        <v>4</v>
      </c>
      <c r="IIZ92" s="1261" t="s">
        <v>4</v>
      </c>
      <c r="IJA92" s="1261" t="s">
        <v>4</v>
      </c>
      <c r="IJB92" s="1261" t="s">
        <v>4</v>
      </c>
      <c r="IJC92" s="1261" t="s">
        <v>4</v>
      </c>
      <c r="IJD92" s="1261" t="s">
        <v>4</v>
      </c>
      <c r="IJE92" s="1261" t="s">
        <v>4</v>
      </c>
      <c r="IJF92" s="1261" t="s">
        <v>4</v>
      </c>
      <c r="IJG92" s="1261" t="s">
        <v>4</v>
      </c>
      <c r="IJH92" s="1261" t="s">
        <v>4</v>
      </c>
      <c r="IJI92" s="1261" t="s">
        <v>4</v>
      </c>
      <c r="IJJ92" s="1261" t="s">
        <v>4</v>
      </c>
      <c r="IJK92" s="1261" t="s">
        <v>4</v>
      </c>
      <c r="IJL92" s="1261" t="s">
        <v>4</v>
      </c>
      <c r="IJM92" s="1261" t="s">
        <v>4</v>
      </c>
      <c r="IJN92" s="1261" t="s">
        <v>4</v>
      </c>
      <c r="IJO92" s="1261" t="s">
        <v>4</v>
      </c>
      <c r="IJP92" s="1261" t="s">
        <v>4</v>
      </c>
      <c r="IJQ92" s="1261" t="s">
        <v>4</v>
      </c>
      <c r="IJR92" s="1261" t="s">
        <v>4</v>
      </c>
      <c r="IJS92" s="1261" t="s">
        <v>4</v>
      </c>
      <c r="IJT92" s="1261" t="s">
        <v>4</v>
      </c>
      <c r="IJU92" s="1261" t="s">
        <v>4</v>
      </c>
      <c r="IJV92" s="1261" t="s">
        <v>4</v>
      </c>
      <c r="IJW92" s="1261" t="s">
        <v>4</v>
      </c>
      <c r="IJX92" s="1261" t="s">
        <v>4</v>
      </c>
      <c r="IJY92" s="1261" t="s">
        <v>4</v>
      </c>
      <c r="IJZ92" s="1261" t="s">
        <v>4</v>
      </c>
      <c r="IKA92" s="1261" t="s">
        <v>4</v>
      </c>
      <c r="IKB92" s="1261" t="s">
        <v>4</v>
      </c>
      <c r="IKC92" s="1261" t="s">
        <v>4</v>
      </c>
      <c r="IKD92" s="1261" t="s">
        <v>4</v>
      </c>
      <c r="IKE92" s="1261" t="s">
        <v>4</v>
      </c>
      <c r="IKF92" s="1261" t="s">
        <v>4</v>
      </c>
      <c r="IKG92" s="1261" t="s">
        <v>4</v>
      </c>
      <c r="IKH92" s="1261" t="s">
        <v>4</v>
      </c>
      <c r="IKI92" s="1261" t="s">
        <v>4</v>
      </c>
      <c r="IKJ92" s="1261" t="s">
        <v>4</v>
      </c>
      <c r="IKK92" s="1261" t="s">
        <v>4</v>
      </c>
      <c r="IKL92" s="1261" t="s">
        <v>4</v>
      </c>
      <c r="IKM92" s="1261" t="s">
        <v>4</v>
      </c>
      <c r="IKN92" s="1261" t="s">
        <v>4</v>
      </c>
      <c r="IKO92" s="1261" t="s">
        <v>4</v>
      </c>
      <c r="IKP92" s="1261" t="s">
        <v>4</v>
      </c>
      <c r="IKQ92" s="1261" t="s">
        <v>4</v>
      </c>
      <c r="IKR92" s="1261" t="s">
        <v>4</v>
      </c>
      <c r="IKS92" s="1261" t="s">
        <v>4</v>
      </c>
      <c r="IKT92" s="1261" t="s">
        <v>4</v>
      </c>
      <c r="IKU92" s="1261" t="s">
        <v>4</v>
      </c>
      <c r="IKV92" s="1261" t="s">
        <v>4</v>
      </c>
      <c r="IKW92" s="1261" t="s">
        <v>4</v>
      </c>
      <c r="IKX92" s="1261" t="s">
        <v>4</v>
      </c>
      <c r="IKY92" s="1261" t="s">
        <v>4</v>
      </c>
      <c r="IKZ92" s="1261" t="s">
        <v>4</v>
      </c>
      <c r="ILA92" s="1261" t="s">
        <v>4</v>
      </c>
      <c r="ILB92" s="1261" t="s">
        <v>4</v>
      </c>
      <c r="ILC92" s="1261" t="s">
        <v>4</v>
      </c>
      <c r="ILD92" s="1261" t="s">
        <v>4</v>
      </c>
      <c r="ILE92" s="1261" t="s">
        <v>4</v>
      </c>
      <c r="ILF92" s="1261" t="s">
        <v>4</v>
      </c>
      <c r="ILG92" s="1261" t="s">
        <v>4</v>
      </c>
      <c r="ILH92" s="1261" t="s">
        <v>4</v>
      </c>
      <c r="ILI92" s="1261" t="s">
        <v>4</v>
      </c>
      <c r="ILJ92" s="1261" t="s">
        <v>4</v>
      </c>
      <c r="ILK92" s="1261" t="s">
        <v>4</v>
      </c>
      <c r="ILL92" s="1261" t="s">
        <v>4</v>
      </c>
      <c r="ILM92" s="1261" t="s">
        <v>4</v>
      </c>
      <c r="ILN92" s="1261" t="s">
        <v>4</v>
      </c>
      <c r="ILO92" s="1261" t="s">
        <v>4</v>
      </c>
      <c r="ILP92" s="1261" t="s">
        <v>4</v>
      </c>
      <c r="ILQ92" s="1261" t="s">
        <v>4</v>
      </c>
      <c r="ILR92" s="1261" t="s">
        <v>4</v>
      </c>
      <c r="ILS92" s="1261" t="s">
        <v>4</v>
      </c>
      <c r="ILT92" s="1261" t="s">
        <v>4</v>
      </c>
      <c r="ILU92" s="1261" t="s">
        <v>4</v>
      </c>
      <c r="ILV92" s="1261" t="s">
        <v>4</v>
      </c>
      <c r="ILW92" s="1261" t="s">
        <v>4</v>
      </c>
      <c r="ILX92" s="1261" t="s">
        <v>4</v>
      </c>
      <c r="ILY92" s="1261" t="s">
        <v>4</v>
      </c>
      <c r="ILZ92" s="1261" t="s">
        <v>4</v>
      </c>
      <c r="IMA92" s="1261" t="s">
        <v>4</v>
      </c>
      <c r="IMB92" s="1261" t="s">
        <v>4</v>
      </c>
      <c r="IMC92" s="1261" t="s">
        <v>4</v>
      </c>
      <c r="IMD92" s="1261" t="s">
        <v>4</v>
      </c>
      <c r="IME92" s="1261" t="s">
        <v>4</v>
      </c>
      <c r="IMF92" s="1261" t="s">
        <v>4</v>
      </c>
      <c r="IMG92" s="1261" t="s">
        <v>4</v>
      </c>
      <c r="IMH92" s="1261" t="s">
        <v>4</v>
      </c>
      <c r="IMI92" s="1261" t="s">
        <v>4</v>
      </c>
      <c r="IMJ92" s="1261" t="s">
        <v>4</v>
      </c>
      <c r="IMK92" s="1261" t="s">
        <v>4</v>
      </c>
      <c r="IML92" s="1261" t="s">
        <v>4</v>
      </c>
      <c r="IMM92" s="1261" t="s">
        <v>4</v>
      </c>
      <c r="IMN92" s="1261" t="s">
        <v>4</v>
      </c>
      <c r="IMO92" s="1261" t="s">
        <v>4</v>
      </c>
      <c r="IMP92" s="1261" t="s">
        <v>4</v>
      </c>
      <c r="IMQ92" s="1261" t="s">
        <v>4</v>
      </c>
      <c r="IMR92" s="1261" t="s">
        <v>4</v>
      </c>
      <c r="IMS92" s="1261" t="s">
        <v>4</v>
      </c>
      <c r="IMT92" s="1261" t="s">
        <v>4</v>
      </c>
      <c r="IMU92" s="1261" t="s">
        <v>4</v>
      </c>
      <c r="IMV92" s="1261" t="s">
        <v>4</v>
      </c>
      <c r="IMW92" s="1261" t="s">
        <v>4</v>
      </c>
      <c r="IMX92" s="1261" t="s">
        <v>4</v>
      </c>
      <c r="IMY92" s="1261" t="s">
        <v>4</v>
      </c>
      <c r="IMZ92" s="1261" t="s">
        <v>4</v>
      </c>
      <c r="INA92" s="1261" t="s">
        <v>4</v>
      </c>
      <c r="INB92" s="1261" t="s">
        <v>4</v>
      </c>
      <c r="INC92" s="1261" t="s">
        <v>4</v>
      </c>
      <c r="IND92" s="1261" t="s">
        <v>4</v>
      </c>
      <c r="INE92" s="1261" t="s">
        <v>4</v>
      </c>
      <c r="INF92" s="1261" t="s">
        <v>4</v>
      </c>
      <c r="ING92" s="1261" t="s">
        <v>4</v>
      </c>
      <c r="INH92" s="1261" t="s">
        <v>4</v>
      </c>
      <c r="INI92" s="1261" t="s">
        <v>4</v>
      </c>
      <c r="INJ92" s="1261" t="s">
        <v>4</v>
      </c>
      <c r="INK92" s="1261" t="s">
        <v>4</v>
      </c>
      <c r="INL92" s="1261" t="s">
        <v>4</v>
      </c>
      <c r="INM92" s="1261" t="s">
        <v>4</v>
      </c>
      <c r="INN92" s="1261" t="s">
        <v>4</v>
      </c>
      <c r="INO92" s="1261" t="s">
        <v>4</v>
      </c>
      <c r="INP92" s="1261" t="s">
        <v>4</v>
      </c>
      <c r="INQ92" s="1261" t="s">
        <v>4</v>
      </c>
      <c r="INR92" s="1261" t="s">
        <v>4</v>
      </c>
      <c r="INS92" s="1261" t="s">
        <v>4</v>
      </c>
      <c r="INT92" s="1261" t="s">
        <v>4</v>
      </c>
      <c r="INU92" s="1261" t="s">
        <v>4</v>
      </c>
      <c r="INV92" s="1261" t="s">
        <v>4</v>
      </c>
      <c r="INW92" s="1261" t="s">
        <v>4</v>
      </c>
      <c r="INX92" s="1261" t="s">
        <v>4</v>
      </c>
      <c r="INY92" s="1261" t="s">
        <v>4</v>
      </c>
      <c r="INZ92" s="1261" t="s">
        <v>4</v>
      </c>
      <c r="IOA92" s="1261" t="s">
        <v>4</v>
      </c>
      <c r="IOB92" s="1261" t="s">
        <v>4</v>
      </c>
      <c r="IOC92" s="1261" t="s">
        <v>4</v>
      </c>
      <c r="IOD92" s="1261" t="s">
        <v>4</v>
      </c>
      <c r="IOE92" s="1261" t="s">
        <v>4</v>
      </c>
      <c r="IOF92" s="1261" t="s">
        <v>4</v>
      </c>
      <c r="IOG92" s="1261" t="s">
        <v>4</v>
      </c>
      <c r="IOH92" s="1261" t="s">
        <v>4</v>
      </c>
      <c r="IOI92" s="1261" t="s">
        <v>4</v>
      </c>
      <c r="IOJ92" s="1261" t="s">
        <v>4</v>
      </c>
      <c r="IOK92" s="1261" t="s">
        <v>4</v>
      </c>
      <c r="IOL92" s="1261" t="s">
        <v>4</v>
      </c>
      <c r="IOM92" s="1261" t="s">
        <v>4</v>
      </c>
      <c r="ION92" s="1261" t="s">
        <v>4</v>
      </c>
      <c r="IOO92" s="1261" t="s">
        <v>4</v>
      </c>
      <c r="IOP92" s="1261" t="s">
        <v>4</v>
      </c>
      <c r="IOQ92" s="1261" t="s">
        <v>4</v>
      </c>
      <c r="IOR92" s="1261" t="s">
        <v>4</v>
      </c>
      <c r="IOS92" s="1261" t="s">
        <v>4</v>
      </c>
      <c r="IOT92" s="1261" t="s">
        <v>4</v>
      </c>
      <c r="IOU92" s="1261" t="s">
        <v>4</v>
      </c>
      <c r="IOV92" s="1261" t="s">
        <v>4</v>
      </c>
      <c r="IOW92" s="1261" t="s">
        <v>4</v>
      </c>
      <c r="IOX92" s="1261" t="s">
        <v>4</v>
      </c>
      <c r="IOY92" s="1261" t="s">
        <v>4</v>
      </c>
      <c r="IOZ92" s="1261" t="s">
        <v>4</v>
      </c>
      <c r="IPA92" s="1261" t="s">
        <v>4</v>
      </c>
      <c r="IPB92" s="1261" t="s">
        <v>4</v>
      </c>
      <c r="IPC92" s="1261" t="s">
        <v>4</v>
      </c>
      <c r="IPD92" s="1261" t="s">
        <v>4</v>
      </c>
      <c r="IPE92" s="1261" t="s">
        <v>4</v>
      </c>
      <c r="IPF92" s="1261" t="s">
        <v>4</v>
      </c>
      <c r="IPG92" s="1261" t="s">
        <v>4</v>
      </c>
      <c r="IPH92" s="1261" t="s">
        <v>4</v>
      </c>
      <c r="IPI92" s="1261" t="s">
        <v>4</v>
      </c>
      <c r="IPJ92" s="1261" t="s">
        <v>4</v>
      </c>
      <c r="IPK92" s="1261" t="s">
        <v>4</v>
      </c>
      <c r="IPL92" s="1261" t="s">
        <v>4</v>
      </c>
      <c r="IPM92" s="1261" t="s">
        <v>4</v>
      </c>
      <c r="IPN92" s="1261" t="s">
        <v>4</v>
      </c>
      <c r="IPO92" s="1261" t="s">
        <v>4</v>
      </c>
      <c r="IPP92" s="1261" t="s">
        <v>4</v>
      </c>
      <c r="IPQ92" s="1261" t="s">
        <v>4</v>
      </c>
      <c r="IPR92" s="1261" t="s">
        <v>4</v>
      </c>
      <c r="IPS92" s="1261" t="s">
        <v>4</v>
      </c>
      <c r="IPT92" s="1261" t="s">
        <v>4</v>
      </c>
      <c r="IPU92" s="1261" t="s">
        <v>4</v>
      </c>
      <c r="IPV92" s="1261" t="s">
        <v>4</v>
      </c>
      <c r="IPW92" s="1261" t="s">
        <v>4</v>
      </c>
      <c r="IPX92" s="1261" t="s">
        <v>4</v>
      </c>
      <c r="IPY92" s="1261" t="s">
        <v>4</v>
      </c>
      <c r="IPZ92" s="1261" t="s">
        <v>4</v>
      </c>
      <c r="IQA92" s="1261" t="s">
        <v>4</v>
      </c>
      <c r="IQB92" s="1261" t="s">
        <v>4</v>
      </c>
      <c r="IQC92" s="1261" t="s">
        <v>4</v>
      </c>
      <c r="IQD92" s="1261" t="s">
        <v>4</v>
      </c>
      <c r="IQE92" s="1261" t="s">
        <v>4</v>
      </c>
      <c r="IQF92" s="1261" t="s">
        <v>4</v>
      </c>
      <c r="IQG92" s="1261" t="s">
        <v>4</v>
      </c>
      <c r="IQH92" s="1261" t="s">
        <v>4</v>
      </c>
      <c r="IQI92" s="1261" t="s">
        <v>4</v>
      </c>
      <c r="IQJ92" s="1261" t="s">
        <v>4</v>
      </c>
      <c r="IQK92" s="1261" t="s">
        <v>4</v>
      </c>
      <c r="IQL92" s="1261" t="s">
        <v>4</v>
      </c>
      <c r="IQM92" s="1261" t="s">
        <v>4</v>
      </c>
      <c r="IQN92" s="1261" t="s">
        <v>4</v>
      </c>
      <c r="IQO92" s="1261" t="s">
        <v>4</v>
      </c>
      <c r="IQP92" s="1261" t="s">
        <v>4</v>
      </c>
      <c r="IQQ92" s="1261" t="s">
        <v>4</v>
      </c>
      <c r="IQR92" s="1261" t="s">
        <v>4</v>
      </c>
      <c r="IQS92" s="1261" t="s">
        <v>4</v>
      </c>
      <c r="IQT92" s="1261" t="s">
        <v>4</v>
      </c>
      <c r="IQU92" s="1261" t="s">
        <v>4</v>
      </c>
      <c r="IQV92" s="1261" t="s">
        <v>4</v>
      </c>
      <c r="IQW92" s="1261" t="s">
        <v>4</v>
      </c>
      <c r="IQX92" s="1261" t="s">
        <v>4</v>
      </c>
      <c r="IQY92" s="1261" t="s">
        <v>4</v>
      </c>
      <c r="IQZ92" s="1261" t="s">
        <v>4</v>
      </c>
      <c r="IRA92" s="1261" t="s">
        <v>4</v>
      </c>
      <c r="IRB92" s="1261" t="s">
        <v>4</v>
      </c>
      <c r="IRC92" s="1261" t="s">
        <v>4</v>
      </c>
      <c r="IRD92" s="1261" t="s">
        <v>4</v>
      </c>
      <c r="IRE92" s="1261" t="s">
        <v>4</v>
      </c>
      <c r="IRF92" s="1261" t="s">
        <v>4</v>
      </c>
      <c r="IRG92" s="1261" t="s">
        <v>4</v>
      </c>
      <c r="IRH92" s="1261" t="s">
        <v>4</v>
      </c>
      <c r="IRI92" s="1261" t="s">
        <v>4</v>
      </c>
      <c r="IRJ92" s="1261" t="s">
        <v>4</v>
      </c>
      <c r="IRK92" s="1261" t="s">
        <v>4</v>
      </c>
      <c r="IRL92" s="1261" t="s">
        <v>4</v>
      </c>
      <c r="IRM92" s="1261" t="s">
        <v>4</v>
      </c>
      <c r="IRN92" s="1261" t="s">
        <v>4</v>
      </c>
      <c r="IRO92" s="1261" t="s">
        <v>4</v>
      </c>
      <c r="IRP92" s="1261" t="s">
        <v>4</v>
      </c>
      <c r="IRQ92" s="1261" t="s">
        <v>4</v>
      </c>
      <c r="IRR92" s="1261" t="s">
        <v>4</v>
      </c>
      <c r="IRS92" s="1261" t="s">
        <v>4</v>
      </c>
      <c r="IRT92" s="1261" t="s">
        <v>4</v>
      </c>
      <c r="IRU92" s="1261" t="s">
        <v>4</v>
      </c>
      <c r="IRV92" s="1261" t="s">
        <v>4</v>
      </c>
      <c r="IRW92" s="1261" t="s">
        <v>4</v>
      </c>
      <c r="IRX92" s="1261" t="s">
        <v>4</v>
      </c>
      <c r="IRY92" s="1261" t="s">
        <v>4</v>
      </c>
      <c r="IRZ92" s="1261" t="s">
        <v>4</v>
      </c>
      <c r="ISA92" s="1261" t="s">
        <v>4</v>
      </c>
      <c r="ISB92" s="1261" t="s">
        <v>4</v>
      </c>
      <c r="ISC92" s="1261" t="s">
        <v>4</v>
      </c>
      <c r="ISD92" s="1261" t="s">
        <v>4</v>
      </c>
      <c r="ISE92" s="1261" t="s">
        <v>4</v>
      </c>
      <c r="ISF92" s="1261" t="s">
        <v>4</v>
      </c>
      <c r="ISG92" s="1261" t="s">
        <v>4</v>
      </c>
      <c r="ISH92" s="1261" t="s">
        <v>4</v>
      </c>
      <c r="ISI92" s="1261" t="s">
        <v>4</v>
      </c>
      <c r="ISJ92" s="1261" t="s">
        <v>4</v>
      </c>
      <c r="ISK92" s="1261" t="s">
        <v>4</v>
      </c>
      <c r="ISL92" s="1261" t="s">
        <v>4</v>
      </c>
      <c r="ISM92" s="1261" t="s">
        <v>4</v>
      </c>
      <c r="ISN92" s="1261" t="s">
        <v>4</v>
      </c>
      <c r="ISO92" s="1261" t="s">
        <v>4</v>
      </c>
      <c r="ISP92" s="1261" t="s">
        <v>4</v>
      </c>
      <c r="ISQ92" s="1261" t="s">
        <v>4</v>
      </c>
      <c r="ISR92" s="1261" t="s">
        <v>4</v>
      </c>
      <c r="ISS92" s="1261" t="s">
        <v>4</v>
      </c>
      <c r="IST92" s="1261" t="s">
        <v>4</v>
      </c>
      <c r="ISU92" s="1261" t="s">
        <v>4</v>
      </c>
      <c r="ISV92" s="1261" t="s">
        <v>4</v>
      </c>
      <c r="ISW92" s="1261" t="s">
        <v>4</v>
      </c>
      <c r="ISX92" s="1261" t="s">
        <v>4</v>
      </c>
      <c r="ISY92" s="1261" t="s">
        <v>4</v>
      </c>
      <c r="ISZ92" s="1261" t="s">
        <v>4</v>
      </c>
      <c r="ITA92" s="1261" t="s">
        <v>4</v>
      </c>
      <c r="ITB92" s="1261" t="s">
        <v>4</v>
      </c>
      <c r="ITC92" s="1261" t="s">
        <v>4</v>
      </c>
      <c r="ITD92" s="1261" t="s">
        <v>4</v>
      </c>
      <c r="ITE92" s="1261" t="s">
        <v>4</v>
      </c>
      <c r="ITF92" s="1261" t="s">
        <v>4</v>
      </c>
      <c r="ITG92" s="1261" t="s">
        <v>4</v>
      </c>
      <c r="ITH92" s="1261" t="s">
        <v>4</v>
      </c>
      <c r="ITI92" s="1261" t="s">
        <v>4</v>
      </c>
      <c r="ITJ92" s="1261" t="s">
        <v>4</v>
      </c>
      <c r="ITK92" s="1261" t="s">
        <v>4</v>
      </c>
      <c r="ITL92" s="1261" t="s">
        <v>4</v>
      </c>
      <c r="ITM92" s="1261" t="s">
        <v>4</v>
      </c>
      <c r="ITN92" s="1261" t="s">
        <v>4</v>
      </c>
      <c r="ITO92" s="1261" t="s">
        <v>4</v>
      </c>
      <c r="ITP92" s="1261" t="s">
        <v>4</v>
      </c>
      <c r="ITQ92" s="1261" t="s">
        <v>4</v>
      </c>
      <c r="ITR92" s="1261" t="s">
        <v>4</v>
      </c>
      <c r="ITS92" s="1261" t="s">
        <v>4</v>
      </c>
      <c r="ITT92" s="1261" t="s">
        <v>4</v>
      </c>
      <c r="ITU92" s="1261" t="s">
        <v>4</v>
      </c>
      <c r="ITV92" s="1261" t="s">
        <v>4</v>
      </c>
      <c r="ITW92" s="1261" t="s">
        <v>4</v>
      </c>
      <c r="ITX92" s="1261" t="s">
        <v>4</v>
      </c>
      <c r="ITY92" s="1261" t="s">
        <v>4</v>
      </c>
      <c r="ITZ92" s="1261" t="s">
        <v>4</v>
      </c>
      <c r="IUA92" s="1261" t="s">
        <v>4</v>
      </c>
      <c r="IUB92" s="1261" t="s">
        <v>4</v>
      </c>
      <c r="IUC92" s="1261" t="s">
        <v>4</v>
      </c>
      <c r="IUD92" s="1261" t="s">
        <v>4</v>
      </c>
      <c r="IUE92" s="1261" t="s">
        <v>4</v>
      </c>
      <c r="IUF92" s="1261" t="s">
        <v>4</v>
      </c>
      <c r="IUG92" s="1261" t="s">
        <v>4</v>
      </c>
      <c r="IUH92" s="1261" t="s">
        <v>4</v>
      </c>
      <c r="IUI92" s="1261" t="s">
        <v>4</v>
      </c>
      <c r="IUJ92" s="1261" t="s">
        <v>4</v>
      </c>
      <c r="IUK92" s="1261" t="s">
        <v>4</v>
      </c>
      <c r="IUL92" s="1261" t="s">
        <v>4</v>
      </c>
      <c r="IUM92" s="1261" t="s">
        <v>4</v>
      </c>
      <c r="IUN92" s="1261" t="s">
        <v>4</v>
      </c>
      <c r="IUO92" s="1261" t="s">
        <v>4</v>
      </c>
      <c r="IUP92" s="1261" t="s">
        <v>4</v>
      </c>
      <c r="IUQ92" s="1261" t="s">
        <v>4</v>
      </c>
      <c r="IUR92" s="1261" t="s">
        <v>4</v>
      </c>
      <c r="IUS92" s="1261" t="s">
        <v>4</v>
      </c>
      <c r="IUT92" s="1261" t="s">
        <v>4</v>
      </c>
      <c r="IUU92" s="1261" t="s">
        <v>4</v>
      </c>
      <c r="IUV92" s="1261" t="s">
        <v>4</v>
      </c>
      <c r="IUW92" s="1261" t="s">
        <v>4</v>
      </c>
      <c r="IUX92" s="1261" t="s">
        <v>4</v>
      </c>
      <c r="IUY92" s="1261" t="s">
        <v>4</v>
      </c>
      <c r="IUZ92" s="1261" t="s">
        <v>4</v>
      </c>
      <c r="IVA92" s="1261" t="s">
        <v>4</v>
      </c>
      <c r="IVB92" s="1261" t="s">
        <v>4</v>
      </c>
      <c r="IVC92" s="1261" t="s">
        <v>4</v>
      </c>
      <c r="IVD92" s="1261" t="s">
        <v>4</v>
      </c>
      <c r="IVE92" s="1261" t="s">
        <v>4</v>
      </c>
      <c r="IVF92" s="1261" t="s">
        <v>4</v>
      </c>
      <c r="IVG92" s="1261" t="s">
        <v>4</v>
      </c>
      <c r="IVH92" s="1261" t="s">
        <v>4</v>
      </c>
      <c r="IVI92" s="1261" t="s">
        <v>4</v>
      </c>
      <c r="IVJ92" s="1261" t="s">
        <v>4</v>
      </c>
      <c r="IVK92" s="1261" t="s">
        <v>4</v>
      </c>
      <c r="IVL92" s="1261" t="s">
        <v>4</v>
      </c>
      <c r="IVM92" s="1261" t="s">
        <v>4</v>
      </c>
      <c r="IVN92" s="1261" t="s">
        <v>4</v>
      </c>
      <c r="IVO92" s="1261" t="s">
        <v>4</v>
      </c>
      <c r="IVP92" s="1261" t="s">
        <v>4</v>
      </c>
      <c r="IVQ92" s="1261" t="s">
        <v>4</v>
      </c>
      <c r="IVR92" s="1261" t="s">
        <v>4</v>
      </c>
      <c r="IVS92" s="1261" t="s">
        <v>4</v>
      </c>
      <c r="IVT92" s="1261" t="s">
        <v>4</v>
      </c>
      <c r="IVU92" s="1261" t="s">
        <v>4</v>
      </c>
      <c r="IVV92" s="1261" t="s">
        <v>4</v>
      </c>
      <c r="IVW92" s="1261" t="s">
        <v>4</v>
      </c>
      <c r="IVX92" s="1261" t="s">
        <v>4</v>
      </c>
      <c r="IVY92" s="1261" t="s">
        <v>4</v>
      </c>
      <c r="IVZ92" s="1261" t="s">
        <v>4</v>
      </c>
      <c r="IWA92" s="1261" t="s">
        <v>4</v>
      </c>
      <c r="IWB92" s="1261" t="s">
        <v>4</v>
      </c>
      <c r="IWC92" s="1261" t="s">
        <v>4</v>
      </c>
      <c r="IWD92" s="1261" t="s">
        <v>4</v>
      </c>
      <c r="IWE92" s="1261" t="s">
        <v>4</v>
      </c>
      <c r="IWF92" s="1261" t="s">
        <v>4</v>
      </c>
      <c r="IWG92" s="1261" t="s">
        <v>4</v>
      </c>
      <c r="IWH92" s="1261" t="s">
        <v>4</v>
      </c>
      <c r="IWI92" s="1261" t="s">
        <v>4</v>
      </c>
      <c r="IWJ92" s="1261" t="s">
        <v>4</v>
      </c>
      <c r="IWK92" s="1261" t="s">
        <v>4</v>
      </c>
      <c r="IWL92" s="1261" t="s">
        <v>4</v>
      </c>
      <c r="IWM92" s="1261" t="s">
        <v>4</v>
      </c>
      <c r="IWN92" s="1261" t="s">
        <v>4</v>
      </c>
      <c r="IWO92" s="1261" t="s">
        <v>4</v>
      </c>
      <c r="IWP92" s="1261" t="s">
        <v>4</v>
      </c>
      <c r="IWQ92" s="1261" t="s">
        <v>4</v>
      </c>
      <c r="IWR92" s="1261" t="s">
        <v>4</v>
      </c>
      <c r="IWS92" s="1261" t="s">
        <v>4</v>
      </c>
      <c r="IWT92" s="1261" t="s">
        <v>4</v>
      </c>
      <c r="IWU92" s="1261" t="s">
        <v>4</v>
      </c>
      <c r="IWV92" s="1261" t="s">
        <v>4</v>
      </c>
      <c r="IWW92" s="1261" t="s">
        <v>4</v>
      </c>
      <c r="IWX92" s="1261" t="s">
        <v>4</v>
      </c>
      <c r="IWY92" s="1261" t="s">
        <v>4</v>
      </c>
      <c r="IWZ92" s="1261" t="s">
        <v>4</v>
      </c>
      <c r="IXA92" s="1261" t="s">
        <v>4</v>
      </c>
      <c r="IXB92" s="1261" t="s">
        <v>4</v>
      </c>
      <c r="IXC92" s="1261" t="s">
        <v>4</v>
      </c>
      <c r="IXD92" s="1261" t="s">
        <v>4</v>
      </c>
      <c r="IXE92" s="1261" t="s">
        <v>4</v>
      </c>
      <c r="IXF92" s="1261" t="s">
        <v>4</v>
      </c>
      <c r="IXG92" s="1261" t="s">
        <v>4</v>
      </c>
      <c r="IXH92" s="1261" t="s">
        <v>4</v>
      </c>
      <c r="IXI92" s="1261" t="s">
        <v>4</v>
      </c>
      <c r="IXJ92" s="1261" t="s">
        <v>4</v>
      </c>
      <c r="IXK92" s="1261" t="s">
        <v>4</v>
      </c>
      <c r="IXL92" s="1261" t="s">
        <v>4</v>
      </c>
      <c r="IXM92" s="1261" t="s">
        <v>4</v>
      </c>
      <c r="IXN92" s="1261" t="s">
        <v>4</v>
      </c>
      <c r="IXO92" s="1261" t="s">
        <v>4</v>
      </c>
      <c r="IXP92" s="1261" t="s">
        <v>4</v>
      </c>
      <c r="IXQ92" s="1261" t="s">
        <v>4</v>
      </c>
      <c r="IXR92" s="1261" t="s">
        <v>4</v>
      </c>
      <c r="IXS92" s="1261" t="s">
        <v>4</v>
      </c>
      <c r="IXT92" s="1261" t="s">
        <v>4</v>
      </c>
      <c r="IXU92" s="1261" t="s">
        <v>4</v>
      </c>
      <c r="IXV92" s="1261" t="s">
        <v>4</v>
      </c>
      <c r="IXW92" s="1261" t="s">
        <v>4</v>
      </c>
      <c r="IXX92" s="1261" t="s">
        <v>4</v>
      </c>
      <c r="IXY92" s="1261" t="s">
        <v>4</v>
      </c>
      <c r="IXZ92" s="1261" t="s">
        <v>4</v>
      </c>
      <c r="IYA92" s="1261" t="s">
        <v>4</v>
      </c>
      <c r="IYB92" s="1261" t="s">
        <v>4</v>
      </c>
      <c r="IYC92" s="1261" t="s">
        <v>4</v>
      </c>
      <c r="IYD92" s="1261" t="s">
        <v>4</v>
      </c>
      <c r="IYE92" s="1261" t="s">
        <v>4</v>
      </c>
      <c r="IYF92" s="1261" t="s">
        <v>4</v>
      </c>
      <c r="IYG92" s="1261" t="s">
        <v>4</v>
      </c>
      <c r="IYH92" s="1261" t="s">
        <v>4</v>
      </c>
      <c r="IYI92" s="1261" t="s">
        <v>4</v>
      </c>
      <c r="IYJ92" s="1261" t="s">
        <v>4</v>
      </c>
      <c r="IYK92" s="1261" t="s">
        <v>4</v>
      </c>
      <c r="IYL92" s="1261" t="s">
        <v>4</v>
      </c>
      <c r="IYM92" s="1261" t="s">
        <v>4</v>
      </c>
      <c r="IYN92" s="1261" t="s">
        <v>4</v>
      </c>
      <c r="IYO92" s="1261" t="s">
        <v>4</v>
      </c>
      <c r="IYP92" s="1261" t="s">
        <v>4</v>
      </c>
      <c r="IYQ92" s="1261" t="s">
        <v>4</v>
      </c>
      <c r="IYR92" s="1261" t="s">
        <v>4</v>
      </c>
      <c r="IYS92" s="1261" t="s">
        <v>4</v>
      </c>
      <c r="IYT92" s="1261" t="s">
        <v>4</v>
      </c>
      <c r="IYU92" s="1261" t="s">
        <v>4</v>
      </c>
      <c r="IYV92" s="1261" t="s">
        <v>4</v>
      </c>
      <c r="IYW92" s="1261" t="s">
        <v>4</v>
      </c>
      <c r="IYX92" s="1261" t="s">
        <v>4</v>
      </c>
      <c r="IYY92" s="1261" t="s">
        <v>4</v>
      </c>
      <c r="IYZ92" s="1261" t="s">
        <v>4</v>
      </c>
      <c r="IZA92" s="1261" t="s">
        <v>4</v>
      </c>
      <c r="IZB92" s="1261" t="s">
        <v>4</v>
      </c>
      <c r="IZC92" s="1261" t="s">
        <v>4</v>
      </c>
      <c r="IZD92" s="1261" t="s">
        <v>4</v>
      </c>
      <c r="IZE92" s="1261" t="s">
        <v>4</v>
      </c>
      <c r="IZF92" s="1261" t="s">
        <v>4</v>
      </c>
      <c r="IZG92" s="1261" t="s">
        <v>4</v>
      </c>
      <c r="IZH92" s="1261" t="s">
        <v>4</v>
      </c>
      <c r="IZI92" s="1261" t="s">
        <v>4</v>
      </c>
      <c r="IZJ92" s="1261" t="s">
        <v>4</v>
      </c>
      <c r="IZK92" s="1261" t="s">
        <v>4</v>
      </c>
      <c r="IZL92" s="1261" t="s">
        <v>4</v>
      </c>
      <c r="IZM92" s="1261" t="s">
        <v>4</v>
      </c>
      <c r="IZN92" s="1261" t="s">
        <v>4</v>
      </c>
      <c r="IZO92" s="1261" t="s">
        <v>4</v>
      </c>
      <c r="IZP92" s="1261" t="s">
        <v>4</v>
      </c>
      <c r="IZQ92" s="1261" t="s">
        <v>4</v>
      </c>
      <c r="IZR92" s="1261" t="s">
        <v>4</v>
      </c>
      <c r="IZS92" s="1261" t="s">
        <v>4</v>
      </c>
      <c r="IZT92" s="1261" t="s">
        <v>4</v>
      </c>
      <c r="IZU92" s="1261" t="s">
        <v>4</v>
      </c>
      <c r="IZV92" s="1261" t="s">
        <v>4</v>
      </c>
      <c r="IZW92" s="1261" t="s">
        <v>4</v>
      </c>
      <c r="IZX92" s="1261" t="s">
        <v>4</v>
      </c>
      <c r="IZY92" s="1261" t="s">
        <v>4</v>
      </c>
      <c r="IZZ92" s="1261" t="s">
        <v>4</v>
      </c>
      <c r="JAA92" s="1261" t="s">
        <v>4</v>
      </c>
      <c r="JAB92" s="1261" t="s">
        <v>4</v>
      </c>
      <c r="JAC92" s="1261" t="s">
        <v>4</v>
      </c>
      <c r="JAD92" s="1261" t="s">
        <v>4</v>
      </c>
      <c r="JAE92" s="1261" t="s">
        <v>4</v>
      </c>
      <c r="JAF92" s="1261" t="s">
        <v>4</v>
      </c>
      <c r="JAG92" s="1261" t="s">
        <v>4</v>
      </c>
      <c r="JAH92" s="1261" t="s">
        <v>4</v>
      </c>
      <c r="JAI92" s="1261" t="s">
        <v>4</v>
      </c>
      <c r="JAJ92" s="1261" t="s">
        <v>4</v>
      </c>
      <c r="JAK92" s="1261" t="s">
        <v>4</v>
      </c>
      <c r="JAL92" s="1261" t="s">
        <v>4</v>
      </c>
      <c r="JAM92" s="1261" t="s">
        <v>4</v>
      </c>
      <c r="JAN92" s="1261" t="s">
        <v>4</v>
      </c>
      <c r="JAO92" s="1261" t="s">
        <v>4</v>
      </c>
      <c r="JAP92" s="1261" t="s">
        <v>4</v>
      </c>
      <c r="JAQ92" s="1261" t="s">
        <v>4</v>
      </c>
      <c r="JAR92" s="1261" t="s">
        <v>4</v>
      </c>
      <c r="JAS92" s="1261" t="s">
        <v>4</v>
      </c>
      <c r="JAT92" s="1261" t="s">
        <v>4</v>
      </c>
      <c r="JAU92" s="1261" t="s">
        <v>4</v>
      </c>
      <c r="JAV92" s="1261" t="s">
        <v>4</v>
      </c>
      <c r="JAW92" s="1261" t="s">
        <v>4</v>
      </c>
      <c r="JAX92" s="1261" t="s">
        <v>4</v>
      </c>
      <c r="JAY92" s="1261" t="s">
        <v>4</v>
      </c>
      <c r="JAZ92" s="1261" t="s">
        <v>4</v>
      </c>
      <c r="JBA92" s="1261" t="s">
        <v>4</v>
      </c>
      <c r="JBB92" s="1261" t="s">
        <v>4</v>
      </c>
      <c r="JBC92" s="1261" t="s">
        <v>4</v>
      </c>
      <c r="JBD92" s="1261" t="s">
        <v>4</v>
      </c>
      <c r="JBE92" s="1261" t="s">
        <v>4</v>
      </c>
      <c r="JBF92" s="1261" t="s">
        <v>4</v>
      </c>
      <c r="JBG92" s="1261" t="s">
        <v>4</v>
      </c>
      <c r="JBH92" s="1261" t="s">
        <v>4</v>
      </c>
      <c r="JBI92" s="1261" t="s">
        <v>4</v>
      </c>
      <c r="JBJ92" s="1261" t="s">
        <v>4</v>
      </c>
      <c r="JBK92" s="1261" t="s">
        <v>4</v>
      </c>
      <c r="JBL92" s="1261" t="s">
        <v>4</v>
      </c>
      <c r="JBM92" s="1261" t="s">
        <v>4</v>
      </c>
      <c r="JBN92" s="1261" t="s">
        <v>4</v>
      </c>
      <c r="JBO92" s="1261" t="s">
        <v>4</v>
      </c>
      <c r="JBP92" s="1261" t="s">
        <v>4</v>
      </c>
      <c r="JBQ92" s="1261" t="s">
        <v>4</v>
      </c>
      <c r="JBR92" s="1261" t="s">
        <v>4</v>
      </c>
      <c r="JBS92" s="1261" t="s">
        <v>4</v>
      </c>
      <c r="JBT92" s="1261" t="s">
        <v>4</v>
      </c>
      <c r="JBU92" s="1261" t="s">
        <v>4</v>
      </c>
      <c r="JBV92" s="1261" t="s">
        <v>4</v>
      </c>
      <c r="JBW92" s="1261" t="s">
        <v>4</v>
      </c>
      <c r="JBX92" s="1261" t="s">
        <v>4</v>
      </c>
      <c r="JBY92" s="1261" t="s">
        <v>4</v>
      </c>
      <c r="JBZ92" s="1261" t="s">
        <v>4</v>
      </c>
      <c r="JCA92" s="1261" t="s">
        <v>4</v>
      </c>
      <c r="JCB92" s="1261" t="s">
        <v>4</v>
      </c>
      <c r="JCC92" s="1261" t="s">
        <v>4</v>
      </c>
      <c r="JCD92" s="1261" t="s">
        <v>4</v>
      </c>
      <c r="JCE92" s="1261" t="s">
        <v>4</v>
      </c>
      <c r="JCF92" s="1261" t="s">
        <v>4</v>
      </c>
      <c r="JCG92" s="1261" t="s">
        <v>4</v>
      </c>
      <c r="JCH92" s="1261" t="s">
        <v>4</v>
      </c>
      <c r="JCI92" s="1261" t="s">
        <v>4</v>
      </c>
      <c r="JCJ92" s="1261" t="s">
        <v>4</v>
      </c>
      <c r="JCK92" s="1261" t="s">
        <v>4</v>
      </c>
      <c r="JCL92" s="1261" t="s">
        <v>4</v>
      </c>
      <c r="JCM92" s="1261" t="s">
        <v>4</v>
      </c>
      <c r="JCN92" s="1261" t="s">
        <v>4</v>
      </c>
      <c r="JCO92" s="1261" t="s">
        <v>4</v>
      </c>
      <c r="JCP92" s="1261" t="s">
        <v>4</v>
      </c>
      <c r="JCQ92" s="1261" t="s">
        <v>4</v>
      </c>
      <c r="JCR92" s="1261" t="s">
        <v>4</v>
      </c>
      <c r="JCS92" s="1261" t="s">
        <v>4</v>
      </c>
      <c r="JCT92" s="1261" t="s">
        <v>4</v>
      </c>
      <c r="JCU92" s="1261" t="s">
        <v>4</v>
      </c>
      <c r="JCV92" s="1261" t="s">
        <v>4</v>
      </c>
      <c r="JCW92" s="1261" t="s">
        <v>4</v>
      </c>
      <c r="JCX92" s="1261" t="s">
        <v>4</v>
      </c>
      <c r="JCY92" s="1261" t="s">
        <v>4</v>
      </c>
      <c r="JCZ92" s="1261" t="s">
        <v>4</v>
      </c>
      <c r="JDA92" s="1261" t="s">
        <v>4</v>
      </c>
      <c r="JDB92" s="1261" t="s">
        <v>4</v>
      </c>
      <c r="JDC92" s="1261" t="s">
        <v>4</v>
      </c>
      <c r="JDD92" s="1261" t="s">
        <v>4</v>
      </c>
      <c r="JDE92" s="1261" t="s">
        <v>4</v>
      </c>
      <c r="JDF92" s="1261" t="s">
        <v>4</v>
      </c>
      <c r="JDG92" s="1261" t="s">
        <v>4</v>
      </c>
      <c r="JDH92" s="1261" t="s">
        <v>4</v>
      </c>
      <c r="JDI92" s="1261" t="s">
        <v>4</v>
      </c>
      <c r="JDJ92" s="1261" t="s">
        <v>4</v>
      </c>
      <c r="JDK92" s="1261" t="s">
        <v>4</v>
      </c>
      <c r="JDL92" s="1261" t="s">
        <v>4</v>
      </c>
      <c r="JDM92" s="1261" t="s">
        <v>4</v>
      </c>
      <c r="JDN92" s="1261" t="s">
        <v>4</v>
      </c>
      <c r="JDO92" s="1261" t="s">
        <v>4</v>
      </c>
      <c r="JDP92" s="1261" t="s">
        <v>4</v>
      </c>
      <c r="JDQ92" s="1261" t="s">
        <v>4</v>
      </c>
      <c r="JDR92" s="1261" t="s">
        <v>4</v>
      </c>
      <c r="JDS92" s="1261" t="s">
        <v>4</v>
      </c>
      <c r="JDT92" s="1261" t="s">
        <v>4</v>
      </c>
      <c r="JDU92" s="1261" t="s">
        <v>4</v>
      </c>
      <c r="JDV92" s="1261" t="s">
        <v>4</v>
      </c>
      <c r="JDW92" s="1261" t="s">
        <v>4</v>
      </c>
      <c r="JDX92" s="1261" t="s">
        <v>4</v>
      </c>
      <c r="JDY92" s="1261" t="s">
        <v>4</v>
      </c>
      <c r="JDZ92" s="1261" t="s">
        <v>4</v>
      </c>
      <c r="JEA92" s="1261" t="s">
        <v>4</v>
      </c>
      <c r="JEB92" s="1261" t="s">
        <v>4</v>
      </c>
      <c r="JEC92" s="1261" t="s">
        <v>4</v>
      </c>
      <c r="JED92" s="1261" t="s">
        <v>4</v>
      </c>
      <c r="JEE92" s="1261" t="s">
        <v>4</v>
      </c>
      <c r="JEF92" s="1261" t="s">
        <v>4</v>
      </c>
      <c r="JEG92" s="1261" t="s">
        <v>4</v>
      </c>
      <c r="JEH92" s="1261" t="s">
        <v>4</v>
      </c>
      <c r="JEI92" s="1261" t="s">
        <v>4</v>
      </c>
      <c r="JEJ92" s="1261" t="s">
        <v>4</v>
      </c>
      <c r="JEK92" s="1261" t="s">
        <v>4</v>
      </c>
      <c r="JEL92" s="1261" t="s">
        <v>4</v>
      </c>
      <c r="JEM92" s="1261" t="s">
        <v>4</v>
      </c>
      <c r="JEN92" s="1261" t="s">
        <v>4</v>
      </c>
      <c r="JEO92" s="1261" t="s">
        <v>4</v>
      </c>
      <c r="JEP92" s="1261" t="s">
        <v>4</v>
      </c>
      <c r="JEQ92" s="1261" t="s">
        <v>4</v>
      </c>
      <c r="JER92" s="1261" t="s">
        <v>4</v>
      </c>
      <c r="JES92" s="1261" t="s">
        <v>4</v>
      </c>
      <c r="JET92" s="1261" t="s">
        <v>4</v>
      </c>
      <c r="JEU92" s="1261" t="s">
        <v>4</v>
      </c>
      <c r="JEV92" s="1261" t="s">
        <v>4</v>
      </c>
      <c r="JEW92" s="1261" t="s">
        <v>4</v>
      </c>
      <c r="JEX92" s="1261" t="s">
        <v>4</v>
      </c>
      <c r="JEY92" s="1261" t="s">
        <v>4</v>
      </c>
      <c r="JEZ92" s="1261" t="s">
        <v>4</v>
      </c>
      <c r="JFA92" s="1261" t="s">
        <v>4</v>
      </c>
      <c r="JFB92" s="1261" t="s">
        <v>4</v>
      </c>
      <c r="JFC92" s="1261" t="s">
        <v>4</v>
      </c>
      <c r="JFD92" s="1261" t="s">
        <v>4</v>
      </c>
      <c r="JFE92" s="1261" t="s">
        <v>4</v>
      </c>
      <c r="JFF92" s="1261" t="s">
        <v>4</v>
      </c>
      <c r="JFG92" s="1261" t="s">
        <v>4</v>
      </c>
      <c r="JFH92" s="1261" t="s">
        <v>4</v>
      </c>
      <c r="JFI92" s="1261" t="s">
        <v>4</v>
      </c>
      <c r="JFJ92" s="1261" t="s">
        <v>4</v>
      </c>
      <c r="JFK92" s="1261" t="s">
        <v>4</v>
      </c>
      <c r="JFL92" s="1261" t="s">
        <v>4</v>
      </c>
      <c r="JFM92" s="1261" t="s">
        <v>4</v>
      </c>
      <c r="JFN92" s="1261" t="s">
        <v>4</v>
      </c>
      <c r="JFO92" s="1261" t="s">
        <v>4</v>
      </c>
      <c r="JFP92" s="1261" t="s">
        <v>4</v>
      </c>
      <c r="JFQ92" s="1261" t="s">
        <v>4</v>
      </c>
      <c r="JFR92" s="1261" t="s">
        <v>4</v>
      </c>
      <c r="JFS92" s="1261" t="s">
        <v>4</v>
      </c>
      <c r="JFT92" s="1261" t="s">
        <v>4</v>
      </c>
      <c r="JFU92" s="1261" t="s">
        <v>4</v>
      </c>
      <c r="JFV92" s="1261" t="s">
        <v>4</v>
      </c>
      <c r="JFW92" s="1261" t="s">
        <v>4</v>
      </c>
      <c r="JFX92" s="1261" t="s">
        <v>4</v>
      </c>
      <c r="JFY92" s="1261" t="s">
        <v>4</v>
      </c>
      <c r="JFZ92" s="1261" t="s">
        <v>4</v>
      </c>
      <c r="JGA92" s="1261" t="s">
        <v>4</v>
      </c>
      <c r="JGB92" s="1261" t="s">
        <v>4</v>
      </c>
      <c r="JGC92" s="1261" t="s">
        <v>4</v>
      </c>
      <c r="JGD92" s="1261" t="s">
        <v>4</v>
      </c>
      <c r="JGE92" s="1261" t="s">
        <v>4</v>
      </c>
      <c r="JGF92" s="1261" t="s">
        <v>4</v>
      </c>
      <c r="JGG92" s="1261" t="s">
        <v>4</v>
      </c>
      <c r="JGH92" s="1261" t="s">
        <v>4</v>
      </c>
      <c r="JGI92" s="1261" t="s">
        <v>4</v>
      </c>
      <c r="JGJ92" s="1261" t="s">
        <v>4</v>
      </c>
      <c r="JGK92" s="1261" t="s">
        <v>4</v>
      </c>
      <c r="JGL92" s="1261" t="s">
        <v>4</v>
      </c>
      <c r="JGM92" s="1261" t="s">
        <v>4</v>
      </c>
      <c r="JGN92" s="1261" t="s">
        <v>4</v>
      </c>
      <c r="JGO92" s="1261" t="s">
        <v>4</v>
      </c>
      <c r="JGP92" s="1261" t="s">
        <v>4</v>
      </c>
      <c r="JGQ92" s="1261" t="s">
        <v>4</v>
      </c>
      <c r="JGR92" s="1261" t="s">
        <v>4</v>
      </c>
      <c r="JGS92" s="1261" t="s">
        <v>4</v>
      </c>
      <c r="JGT92" s="1261" t="s">
        <v>4</v>
      </c>
      <c r="JGU92" s="1261" t="s">
        <v>4</v>
      </c>
      <c r="JGV92" s="1261" t="s">
        <v>4</v>
      </c>
      <c r="JGW92" s="1261" t="s">
        <v>4</v>
      </c>
      <c r="JGX92" s="1261" t="s">
        <v>4</v>
      </c>
      <c r="JGY92" s="1261" t="s">
        <v>4</v>
      </c>
      <c r="JGZ92" s="1261" t="s">
        <v>4</v>
      </c>
      <c r="JHA92" s="1261" t="s">
        <v>4</v>
      </c>
      <c r="JHB92" s="1261" t="s">
        <v>4</v>
      </c>
      <c r="JHC92" s="1261" t="s">
        <v>4</v>
      </c>
      <c r="JHD92" s="1261" t="s">
        <v>4</v>
      </c>
      <c r="JHE92" s="1261" t="s">
        <v>4</v>
      </c>
      <c r="JHF92" s="1261" t="s">
        <v>4</v>
      </c>
      <c r="JHG92" s="1261" t="s">
        <v>4</v>
      </c>
      <c r="JHH92" s="1261" t="s">
        <v>4</v>
      </c>
      <c r="JHI92" s="1261" t="s">
        <v>4</v>
      </c>
      <c r="JHJ92" s="1261" t="s">
        <v>4</v>
      </c>
      <c r="JHK92" s="1261" t="s">
        <v>4</v>
      </c>
      <c r="JHL92" s="1261" t="s">
        <v>4</v>
      </c>
      <c r="JHM92" s="1261" t="s">
        <v>4</v>
      </c>
      <c r="JHN92" s="1261" t="s">
        <v>4</v>
      </c>
      <c r="JHO92" s="1261" t="s">
        <v>4</v>
      </c>
      <c r="JHP92" s="1261" t="s">
        <v>4</v>
      </c>
      <c r="JHQ92" s="1261" t="s">
        <v>4</v>
      </c>
      <c r="JHR92" s="1261" t="s">
        <v>4</v>
      </c>
      <c r="JHS92" s="1261" t="s">
        <v>4</v>
      </c>
      <c r="JHT92" s="1261" t="s">
        <v>4</v>
      </c>
      <c r="JHU92" s="1261" t="s">
        <v>4</v>
      </c>
      <c r="JHV92" s="1261" t="s">
        <v>4</v>
      </c>
      <c r="JHW92" s="1261" t="s">
        <v>4</v>
      </c>
      <c r="JHX92" s="1261" t="s">
        <v>4</v>
      </c>
      <c r="JHY92" s="1261" t="s">
        <v>4</v>
      </c>
      <c r="JHZ92" s="1261" t="s">
        <v>4</v>
      </c>
      <c r="JIA92" s="1261" t="s">
        <v>4</v>
      </c>
      <c r="JIB92" s="1261" t="s">
        <v>4</v>
      </c>
      <c r="JIC92" s="1261" t="s">
        <v>4</v>
      </c>
      <c r="JID92" s="1261" t="s">
        <v>4</v>
      </c>
      <c r="JIE92" s="1261" t="s">
        <v>4</v>
      </c>
      <c r="JIF92" s="1261" t="s">
        <v>4</v>
      </c>
      <c r="JIG92" s="1261" t="s">
        <v>4</v>
      </c>
      <c r="JIH92" s="1261" t="s">
        <v>4</v>
      </c>
      <c r="JII92" s="1261" t="s">
        <v>4</v>
      </c>
      <c r="JIJ92" s="1261" t="s">
        <v>4</v>
      </c>
      <c r="JIK92" s="1261" t="s">
        <v>4</v>
      </c>
      <c r="JIL92" s="1261" t="s">
        <v>4</v>
      </c>
      <c r="JIM92" s="1261" t="s">
        <v>4</v>
      </c>
      <c r="JIN92" s="1261" t="s">
        <v>4</v>
      </c>
      <c r="JIO92" s="1261" t="s">
        <v>4</v>
      </c>
      <c r="JIP92" s="1261" t="s">
        <v>4</v>
      </c>
      <c r="JIQ92" s="1261" t="s">
        <v>4</v>
      </c>
      <c r="JIR92" s="1261" t="s">
        <v>4</v>
      </c>
      <c r="JIS92" s="1261" t="s">
        <v>4</v>
      </c>
      <c r="JIT92" s="1261" t="s">
        <v>4</v>
      </c>
      <c r="JIU92" s="1261" t="s">
        <v>4</v>
      </c>
      <c r="JIV92" s="1261" t="s">
        <v>4</v>
      </c>
      <c r="JIW92" s="1261" t="s">
        <v>4</v>
      </c>
      <c r="JIX92" s="1261" t="s">
        <v>4</v>
      </c>
      <c r="JIY92" s="1261" t="s">
        <v>4</v>
      </c>
      <c r="JIZ92" s="1261" t="s">
        <v>4</v>
      </c>
      <c r="JJA92" s="1261" t="s">
        <v>4</v>
      </c>
      <c r="JJB92" s="1261" t="s">
        <v>4</v>
      </c>
      <c r="JJC92" s="1261" t="s">
        <v>4</v>
      </c>
      <c r="JJD92" s="1261" t="s">
        <v>4</v>
      </c>
      <c r="JJE92" s="1261" t="s">
        <v>4</v>
      </c>
      <c r="JJF92" s="1261" t="s">
        <v>4</v>
      </c>
      <c r="JJG92" s="1261" t="s">
        <v>4</v>
      </c>
      <c r="JJH92" s="1261" t="s">
        <v>4</v>
      </c>
      <c r="JJI92" s="1261" t="s">
        <v>4</v>
      </c>
      <c r="JJJ92" s="1261" t="s">
        <v>4</v>
      </c>
      <c r="JJK92" s="1261" t="s">
        <v>4</v>
      </c>
      <c r="JJL92" s="1261" t="s">
        <v>4</v>
      </c>
      <c r="JJM92" s="1261" t="s">
        <v>4</v>
      </c>
      <c r="JJN92" s="1261" t="s">
        <v>4</v>
      </c>
      <c r="JJO92" s="1261" t="s">
        <v>4</v>
      </c>
      <c r="JJP92" s="1261" t="s">
        <v>4</v>
      </c>
      <c r="JJQ92" s="1261" t="s">
        <v>4</v>
      </c>
      <c r="JJR92" s="1261" t="s">
        <v>4</v>
      </c>
      <c r="JJS92" s="1261" t="s">
        <v>4</v>
      </c>
      <c r="JJT92" s="1261" t="s">
        <v>4</v>
      </c>
      <c r="JJU92" s="1261" t="s">
        <v>4</v>
      </c>
      <c r="JJV92" s="1261" t="s">
        <v>4</v>
      </c>
      <c r="JJW92" s="1261" t="s">
        <v>4</v>
      </c>
      <c r="JJX92" s="1261" t="s">
        <v>4</v>
      </c>
      <c r="JJY92" s="1261" t="s">
        <v>4</v>
      </c>
      <c r="JJZ92" s="1261" t="s">
        <v>4</v>
      </c>
      <c r="JKA92" s="1261" t="s">
        <v>4</v>
      </c>
      <c r="JKB92" s="1261" t="s">
        <v>4</v>
      </c>
      <c r="JKC92" s="1261" t="s">
        <v>4</v>
      </c>
      <c r="JKD92" s="1261" t="s">
        <v>4</v>
      </c>
      <c r="JKE92" s="1261" t="s">
        <v>4</v>
      </c>
      <c r="JKF92" s="1261" t="s">
        <v>4</v>
      </c>
      <c r="JKG92" s="1261" t="s">
        <v>4</v>
      </c>
      <c r="JKH92" s="1261" t="s">
        <v>4</v>
      </c>
      <c r="JKI92" s="1261" t="s">
        <v>4</v>
      </c>
      <c r="JKJ92" s="1261" t="s">
        <v>4</v>
      </c>
      <c r="JKK92" s="1261" t="s">
        <v>4</v>
      </c>
      <c r="JKL92" s="1261" t="s">
        <v>4</v>
      </c>
      <c r="JKM92" s="1261" t="s">
        <v>4</v>
      </c>
      <c r="JKN92" s="1261" t="s">
        <v>4</v>
      </c>
      <c r="JKO92" s="1261" t="s">
        <v>4</v>
      </c>
      <c r="JKP92" s="1261" t="s">
        <v>4</v>
      </c>
      <c r="JKQ92" s="1261" t="s">
        <v>4</v>
      </c>
      <c r="JKR92" s="1261" t="s">
        <v>4</v>
      </c>
      <c r="JKS92" s="1261" t="s">
        <v>4</v>
      </c>
      <c r="JKT92" s="1261" t="s">
        <v>4</v>
      </c>
      <c r="JKU92" s="1261" t="s">
        <v>4</v>
      </c>
      <c r="JKV92" s="1261" t="s">
        <v>4</v>
      </c>
      <c r="JKW92" s="1261" t="s">
        <v>4</v>
      </c>
      <c r="JKX92" s="1261" t="s">
        <v>4</v>
      </c>
      <c r="JKY92" s="1261" t="s">
        <v>4</v>
      </c>
      <c r="JKZ92" s="1261" t="s">
        <v>4</v>
      </c>
      <c r="JLA92" s="1261" t="s">
        <v>4</v>
      </c>
      <c r="JLB92" s="1261" t="s">
        <v>4</v>
      </c>
      <c r="JLC92" s="1261" t="s">
        <v>4</v>
      </c>
      <c r="JLD92" s="1261" t="s">
        <v>4</v>
      </c>
      <c r="JLE92" s="1261" t="s">
        <v>4</v>
      </c>
      <c r="JLF92" s="1261" t="s">
        <v>4</v>
      </c>
      <c r="JLG92" s="1261" t="s">
        <v>4</v>
      </c>
      <c r="JLH92" s="1261" t="s">
        <v>4</v>
      </c>
      <c r="JLI92" s="1261" t="s">
        <v>4</v>
      </c>
      <c r="JLJ92" s="1261" t="s">
        <v>4</v>
      </c>
      <c r="JLK92" s="1261" t="s">
        <v>4</v>
      </c>
      <c r="JLL92" s="1261" t="s">
        <v>4</v>
      </c>
      <c r="JLM92" s="1261" t="s">
        <v>4</v>
      </c>
      <c r="JLN92" s="1261" t="s">
        <v>4</v>
      </c>
      <c r="JLO92" s="1261" t="s">
        <v>4</v>
      </c>
      <c r="JLP92" s="1261" t="s">
        <v>4</v>
      </c>
      <c r="JLQ92" s="1261" t="s">
        <v>4</v>
      </c>
      <c r="JLR92" s="1261" t="s">
        <v>4</v>
      </c>
      <c r="JLS92" s="1261" t="s">
        <v>4</v>
      </c>
      <c r="JLT92" s="1261" t="s">
        <v>4</v>
      </c>
      <c r="JLU92" s="1261" t="s">
        <v>4</v>
      </c>
      <c r="JLV92" s="1261" t="s">
        <v>4</v>
      </c>
      <c r="JLW92" s="1261" t="s">
        <v>4</v>
      </c>
      <c r="JLX92" s="1261" t="s">
        <v>4</v>
      </c>
      <c r="JLY92" s="1261" t="s">
        <v>4</v>
      </c>
      <c r="JLZ92" s="1261" t="s">
        <v>4</v>
      </c>
      <c r="JMA92" s="1261" t="s">
        <v>4</v>
      </c>
      <c r="JMB92" s="1261" t="s">
        <v>4</v>
      </c>
      <c r="JMC92" s="1261" t="s">
        <v>4</v>
      </c>
      <c r="JMD92" s="1261" t="s">
        <v>4</v>
      </c>
      <c r="JME92" s="1261" t="s">
        <v>4</v>
      </c>
      <c r="JMF92" s="1261" t="s">
        <v>4</v>
      </c>
      <c r="JMG92" s="1261" t="s">
        <v>4</v>
      </c>
      <c r="JMH92" s="1261" t="s">
        <v>4</v>
      </c>
      <c r="JMI92" s="1261" t="s">
        <v>4</v>
      </c>
      <c r="JMJ92" s="1261" t="s">
        <v>4</v>
      </c>
      <c r="JMK92" s="1261" t="s">
        <v>4</v>
      </c>
      <c r="JML92" s="1261" t="s">
        <v>4</v>
      </c>
      <c r="JMM92" s="1261" t="s">
        <v>4</v>
      </c>
      <c r="JMN92" s="1261" t="s">
        <v>4</v>
      </c>
      <c r="JMO92" s="1261" t="s">
        <v>4</v>
      </c>
      <c r="JMP92" s="1261" t="s">
        <v>4</v>
      </c>
      <c r="JMQ92" s="1261" t="s">
        <v>4</v>
      </c>
      <c r="JMR92" s="1261" t="s">
        <v>4</v>
      </c>
      <c r="JMS92" s="1261" t="s">
        <v>4</v>
      </c>
      <c r="JMT92" s="1261" t="s">
        <v>4</v>
      </c>
      <c r="JMU92" s="1261" t="s">
        <v>4</v>
      </c>
      <c r="JMV92" s="1261" t="s">
        <v>4</v>
      </c>
      <c r="JMW92" s="1261" t="s">
        <v>4</v>
      </c>
      <c r="JMX92" s="1261" t="s">
        <v>4</v>
      </c>
      <c r="JMY92" s="1261" t="s">
        <v>4</v>
      </c>
      <c r="JMZ92" s="1261" t="s">
        <v>4</v>
      </c>
      <c r="JNA92" s="1261" t="s">
        <v>4</v>
      </c>
      <c r="JNB92" s="1261" t="s">
        <v>4</v>
      </c>
      <c r="JNC92" s="1261" t="s">
        <v>4</v>
      </c>
      <c r="JND92" s="1261" t="s">
        <v>4</v>
      </c>
      <c r="JNE92" s="1261" t="s">
        <v>4</v>
      </c>
      <c r="JNF92" s="1261" t="s">
        <v>4</v>
      </c>
      <c r="JNG92" s="1261" t="s">
        <v>4</v>
      </c>
      <c r="JNH92" s="1261" t="s">
        <v>4</v>
      </c>
      <c r="JNI92" s="1261" t="s">
        <v>4</v>
      </c>
      <c r="JNJ92" s="1261" t="s">
        <v>4</v>
      </c>
      <c r="JNK92" s="1261" t="s">
        <v>4</v>
      </c>
      <c r="JNL92" s="1261" t="s">
        <v>4</v>
      </c>
      <c r="JNM92" s="1261" t="s">
        <v>4</v>
      </c>
      <c r="JNN92" s="1261" t="s">
        <v>4</v>
      </c>
      <c r="JNO92" s="1261" t="s">
        <v>4</v>
      </c>
      <c r="JNP92" s="1261" t="s">
        <v>4</v>
      </c>
      <c r="JNQ92" s="1261" t="s">
        <v>4</v>
      </c>
      <c r="JNR92" s="1261" t="s">
        <v>4</v>
      </c>
      <c r="JNS92" s="1261" t="s">
        <v>4</v>
      </c>
      <c r="JNT92" s="1261" t="s">
        <v>4</v>
      </c>
      <c r="JNU92" s="1261" t="s">
        <v>4</v>
      </c>
      <c r="JNV92" s="1261" t="s">
        <v>4</v>
      </c>
      <c r="JNW92" s="1261" t="s">
        <v>4</v>
      </c>
      <c r="JNX92" s="1261" t="s">
        <v>4</v>
      </c>
      <c r="JNY92" s="1261" t="s">
        <v>4</v>
      </c>
      <c r="JNZ92" s="1261" t="s">
        <v>4</v>
      </c>
      <c r="JOA92" s="1261" t="s">
        <v>4</v>
      </c>
      <c r="JOB92" s="1261" t="s">
        <v>4</v>
      </c>
      <c r="JOC92" s="1261" t="s">
        <v>4</v>
      </c>
      <c r="JOD92" s="1261" t="s">
        <v>4</v>
      </c>
      <c r="JOE92" s="1261" t="s">
        <v>4</v>
      </c>
      <c r="JOF92" s="1261" t="s">
        <v>4</v>
      </c>
      <c r="JOG92" s="1261" t="s">
        <v>4</v>
      </c>
      <c r="JOH92" s="1261" t="s">
        <v>4</v>
      </c>
      <c r="JOI92" s="1261" t="s">
        <v>4</v>
      </c>
      <c r="JOJ92" s="1261" t="s">
        <v>4</v>
      </c>
      <c r="JOK92" s="1261" t="s">
        <v>4</v>
      </c>
      <c r="JOL92" s="1261" t="s">
        <v>4</v>
      </c>
      <c r="JOM92" s="1261" t="s">
        <v>4</v>
      </c>
      <c r="JON92" s="1261" t="s">
        <v>4</v>
      </c>
      <c r="JOO92" s="1261" t="s">
        <v>4</v>
      </c>
      <c r="JOP92" s="1261" t="s">
        <v>4</v>
      </c>
      <c r="JOQ92" s="1261" t="s">
        <v>4</v>
      </c>
      <c r="JOR92" s="1261" t="s">
        <v>4</v>
      </c>
      <c r="JOS92" s="1261" t="s">
        <v>4</v>
      </c>
      <c r="JOT92" s="1261" t="s">
        <v>4</v>
      </c>
      <c r="JOU92" s="1261" t="s">
        <v>4</v>
      </c>
      <c r="JOV92" s="1261" t="s">
        <v>4</v>
      </c>
      <c r="JOW92" s="1261" t="s">
        <v>4</v>
      </c>
      <c r="JOX92" s="1261" t="s">
        <v>4</v>
      </c>
      <c r="JOY92" s="1261" t="s">
        <v>4</v>
      </c>
      <c r="JOZ92" s="1261" t="s">
        <v>4</v>
      </c>
      <c r="JPA92" s="1261" t="s">
        <v>4</v>
      </c>
      <c r="JPB92" s="1261" t="s">
        <v>4</v>
      </c>
      <c r="JPC92" s="1261" t="s">
        <v>4</v>
      </c>
      <c r="JPD92" s="1261" t="s">
        <v>4</v>
      </c>
      <c r="JPE92" s="1261" t="s">
        <v>4</v>
      </c>
      <c r="JPF92" s="1261" t="s">
        <v>4</v>
      </c>
      <c r="JPG92" s="1261" t="s">
        <v>4</v>
      </c>
      <c r="JPH92" s="1261" t="s">
        <v>4</v>
      </c>
      <c r="JPI92" s="1261" t="s">
        <v>4</v>
      </c>
      <c r="JPJ92" s="1261" t="s">
        <v>4</v>
      </c>
      <c r="JPK92" s="1261" t="s">
        <v>4</v>
      </c>
      <c r="JPL92" s="1261" t="s">
        <v>4</v>
      </c>
      <c r="JPM92" s="1261" t="s">
        <v>4</v>
      </c>
      <c r="JPN92" s="1261" t="s">
        <v>4</v>
      </c>
      <c r="JPO92" s="1261" t="s">
        <v>4</v>
      </c>
      <c r="JPP92" s="1261" t="s">
        <v>4</v>
      </c>
      <c r="JPQ92" s="1261" t="s">
        <v>4</v>
      </c>
      <c r="JPR92" s="1261" t="s">
        <v>4</v>
      </c>
      <c r="JPS92" s="1261" t="s">
        <v>4</v>
      </c>
      <c r="JPT92" s="1261" t="s">
        <v>4</v>
      </c>
      <c r="JPU92" s="1261" t="s">
        <v>4</v>
      </c>
      <c r="JPV92" s="1261" t="s">
        <v>4</v>
      </c>
      <c r="JPW92" s="1261" t="s">
        <v>4</v>
      </c>
      <c r="JPX92" s="1261" t="s">
        <v>4</v>
      </c>
      <c r="JPY92" s="1261" t="s">
        <v>4</v>
      </c>
      <c r="JPZ92" s="1261" t="s">
        <v>4</v>
      </c>
      <c r="JQA92" s="1261" t="s">
        <v>4</v>
      </c>
      <c r="JQB92" s="1261" t="s">
        <v>4</v>
      </c>
      <c r="JQC92" s="1261" t="s">
        <v>4</v>
      </c>
      <c r="JQD92" s="1261" t="s">
        <v>4</v>
      </c>
      <c r="JQE92" s="1261" t="s">
        <v>4</v>
      </c>
      <c r="JQF92" s="1261" t="s">
        <v>4</v>
      </c>
      <c r="JQG92" s="1261" t="s">
        <v>4</v>
      </c>
      <c r="JQH92" s="1261" t="s">
        <v>4</v>
      </c>
      <c r="JQI92" s="1261" t="s">
        <v>4</v>
      </c>
      <c r="JQJ92" s="1261" t="s">
        <v>4</v>
      </c>
      <c r="JQK92" s="1261" t="s">
        <v>4</v>
      </c>
      <c r="JQL92" s="1261" t="s">
        <v>4</v>
      </c>
      <c r="JQM92" s="1261" t="s">
        <v>4</v>
      </c>
      <c r="JQN92" s="1261" t="s">
        <v>4</v>
      </c>
      <c r="JQO92" s="1261" t="s">
        <v>4</v>
      </c>
      <c r="JQP92" s="1261" t="s">
        <v>4</v>
      </c>
      <c r="JQQ92" s="1261" t="s">
        <v>4</v>
      </c>
      <c r="JQR92" s="1261" t="s">
        <v>4</v>
      </c>
      <c r="JQS92" s="1261" t="s">
        <v>4</v>
      </c>
      <c r="JQT92" s="1261" t="s">
        <v>4</v>
      </c>
      <c r="JQU92" s="1261" t="s">
        <v>4</v>
      </c>
      <c r="JQV92" s="1261" t="s">
        <v>4</v>
      </c>
      <c r="JQW92" s="1261" t="s">
        <v>4</v>
      </c>
      <c r="JQX92" s="1261" t="s">
        <v>4</v>
      </c>
      <c r="JQY92" s="1261" t="s">
        <v>4</v>
      </c>
      <c r="JQZ92" s="1261" t="s">
        <v>4</v>
      </c>
      <c r="JRA92" s="1261" t="s">
        <v>4</v>
      </c>
      <c r="JRB92" s="1261" t="s">
        <v>4</v>
      </c>
      <c r="JRC92" s="1261" t="s">
        <v>4</v>
      </c>
      <c r="JRD92" s="1261" t="s">
        <v>4</v>
      </c>
      <c r="JRE92" s="1261" t="s">
        <v>4</v>
      </c>
      <c r="JRF92" s="1261" t="s">
        <v>4</v>
      </c>
      <c r="JRG92" s="1261" t="s">
        <v>4</v>
      </c>
      <c r="JRH92" s="1261" t="s">
        <v>4</v>
      </c>
      <c r="JRI92" s="1261" t="s">
        <v>4</v>
      </c>
      <c r="JRJ92" s="1261" t="s">
        <v>4</v>
      </c>
      <c r="JRK92" s="1261" t="s">
        <v>4</v>
      </c>
      <c r="JRL92" s="1261" t="s">
        <v>4</v>
      </c>
      <c r="JRM92" s="1261" t="s">
        <v>4</v>
      </c>
      <c r="JRN92" s="1261" t="s">
        <v>4</v>
      </c>
      <c r="JRO92" s="1261" t="s">
        <v>4</v>
      </c>
      <c r="JRP92" s="1261" t="s">
        <v>4</v>
      </c>
      <c r="JRQ92" s="1261" t="s">
        <v>4</v>
      </c>
      <c r="JRR92" s="1261" t="s">
        <v>4</v>
      </c>
      <c r="JRS92" s="1261" t="s">
        <v>4</v>
      </c>
      <c r="JRT92" s="1261" t="s">
        <v>4</v>
      </c>
      <c r="JRU92" s="1261" t="s">
        <v>4</v>
      </c>
      <c r="JRV92" s="1261" t="s">
        <v>4</v>
      </c>
      <c r="JRW92" s="1261" t="s">
        <v>4</v>
      </c>
      <c r="JRX92" s="1261" t="s">
        <v>4</v>
      </c>
      <c r="JRY92" s="1261" t="s">
        <v>4</v>
      </c>
      <c r="JRZ92" s="1261" t="s">
        <v>4</v>
      </c>
      <c r="JSA92" s="1261" t="s">
        <v>4</v>
      </c>
      <c r="JSB92" s="1261" t="s">
        <v>4</v>
      </c>
      <c r="JSC92" s="1261" t="s">
        <v>4</v>
      </c>
      <c r="JSD92" s="1261" t="s">
        <v>4</v>
      </c>
      <c r="JSE92" s="1261" t="s">
        <v>4</v>
      </c>
      <c r="JSF92" s="1261" t="s">
        <v>4</v>
      </c>
      <c r="JSG92" s="1261" t="s">
        <v>4</v>
      </c>
      <c r="JSH92" s="1261" t="s">
        <v>4</v>
      </c>
      <c r="JSI92" s="1261" t="s">
        <v>4</v>
      </c>
      <c r="JSJ92" s="1261" t="s">
        <v>4</v>
      </c>
      <c r="JSK92" s="1261" t="s">
        <v>4</v>
      </c>
      <c r="JSL92" s="1261" t="s">
        <v>4</v>
      </c>
      <c r="JSM92" s="1261" t="s">
        <v>4</v>
      </c>
      <c r="JSN92" s="1261" t="s">
        <v>4</v>
      </c>
      <c r="JSO92" s="1261" t="s">
        <v>4</v>
      </c>
      <c r="JSP92" s="1261" t="s">
        <v>4</v>
      </c>
      <c r="JSQ92" s="1261" t="s">
        <v>4</v>
      </c>
      <c r="JSR92" s="1261" t="s">
        <v>4</v>
      </c>
      <c r="JSS92" s="1261" t="s">
        <v>4</v>
      </c>
      <c r="JST92" s="1261" t="s">
        <v>4</v>
      </c>
      <c r="JSU92" s="1261" t="s">
        <v>4</v>
      </c>
      <c r="JSV92" s="1261" t="s">
        <v>4</v>
      </c>
      <c r="JSW92" s="1261" t="s">
        <v>4</v>
      </c>
      <c r="JSX92" s="1261" t="s">
        <v>4</v>
      </c>
      <c r="JSY92" s="1261" t="s">
        <v>4</v>
      </c>
      <c r="JSZ92" s="1261" t="s">
        <v>4</v>
      </c>
      <c r="JTA92" s="1261" t="s">
        <v>4</v>
      </c>
      <c r="JTB92" s="1261" t="s">
        <v>4</v>
      </c>
      <c r="JTC92" s="1261" t="s">
        <v>4</v>
      </c>
      <c r="JTD92" s="1261" t="s">
        <v>4</v>
      </c>
      <c r="JTE92" s="1261" t="s">
        <v>4</v>
      </c>
      <c r="JTF92" s="1261" t="s">
        <v>4</v>
      </c>
      <c r="JTG92" s="1261" t="s">
        <v>4</v>
      </c>
      <c r="JTH92" s="1261" t="s">
        <v>4</v>
      </c>
      <c r="JTI92" s="1261" t="s">
        <v>4</v>
      </c>
      <c r="JTJ92" s="1261" t="s">
        <v>4</v>
      </c>
      <c r="JTK92" s="1261" t="s">
        <v>4</v>
      </c>
      <c r="JTL92" s="1261" t="s">
        <v>4</v>
      </c>
      <c r="JTM92" s="1261" t="s">
        <v>4</v>
      </c>
      <c r="JTN92" s="1261" t="s">
        <v>4</v>
      </c>
      <c r="JTO92" s="1261" t="s">
        <v>4</v>
      </c>
      <c r="JTP92" s="1261" t="s">
        <v>4</v>
      </c>
      <c r="JTQ92" s="1261" t="s">
        <v>4</v>
      </c>
      <c r="JTR92" s="1261" t="s">
        <v>4</v>
      </c>
      <c r="JTS92" s="1261" t="s">
        <v>4</v>
      </c>
      <c r="JTT92" s="1261" t="s">
        <v>4</v>
      </c>
      <c r="JTU92" s="1261" t="s">
        <v>4</v>
      </c>
      <c r="JTV92" s="1261" t="s">
        <v>4</v>
      </c>
      <c r="JTW92" s="1261" t="s">
        <v>4</v>
      </c>
      <c r="JTX92" s="1261" t="s">
        <v>4</v>
      </c>
      <c r="JTY92" s="1261" t="s">
        <v>4</v>
      </c>
      <c r="JTZ92" s="1261" t="s">
        <v>4</v>
      </c>
      <c r="JUA92" s="1261" t="s">
        <v>4</v>
      </c>
      <c r="JUB92" s="1261" t="s">
        <v>4</v>
      </c>
      <c r="JUC92" s="1261" t="s">
        <v>4</v>
      </c>
      <c r="JUD92" s="1261" t="s">
        <v>4</v>
      </c>
      <c r="JUE92" s="1261" t="s">
        <v>4</v>
      </c>
      <c r="JUF92" s="1261" t="s">
        <v>4</v>
      </c>
      <c r="JUG92" s="1261" t="s">
        <v>4</v>
      </c>
      <c r="JUH92" s="1261" t="s">
        <v>4</v>
      </c>
      <c r="JUI92" s="1261" t="s">
        <v>4</v>
      </c>
      <c r="JUJ92" s="1261" t="s">
        <v>4</v>
      </c>
      <c r="JUK92" s="1261" t="s">
        <v>4</v>
      </c>
      <c r="JUL92" s="1261" t="s">
        <v>4</v>
      </c>
      <c r="JUM92" s="1261" t="s">
        <v>4</v>
      </c>
      <c r="JUN92" s="1261" t="s">
        <v>4</v>
      </c>
      <c r="JUO92" s="1261" t="s">
        <v>4</v>
      </c>
      <c r="JUP92" s="1261" t="s">
        <v>4</v>
      </c>
      <c r="JUQ92" s="1261" t="s">
        <v>4</v>
      </c>
      <c r="JUR92" s="1261" t="s">
        <v>4</v>
      </c>
      <c r="JUS92" s="1261" t="s">
        <v>4</v>
      </c>
      <c r="JUT92" s="1261" t="s">
        <v>4</v>
      </c>
      <c r="JUU92" s="1261" t="s">
        <v>4</v>
      </c>
      <c r="JUV92" s="1261" t="s">
        <v>4</v>
      </c>
      <c r="JUW92" s="1261" t="s">
        <v>4</v>
      </c>
      <c r="JUX92" s="1261" t="s">
        <v>4</v>
      </c>
      <c r="JUY92" s="1261" t="s">
        <v>4</v>
      </c>
      <c r="JUZ92" s="1261" t="s">
        <v>4</v>
      </c>
      <c r="JVA92" s="1261" t="s">
        <v>4</v>
      </c>
      <c r="JVB92" s="1261" t="s">
        <v>4</v>
      </c>
      <c r="JVC92" s="1261" t="s">
        <v>4</v>
      </c>
      <c r="JVD92" s="1261" t="s">
        <v>4</v>
      </c>
      <c r="JVE92" s="1261" t="s">
        <v>4</v>
      </c>
      <c r="JVF92" s="1261" t="s">
        <v>4</v>
      </c>
      <c r="JVG92" s="1261" t="s">
        <v>4</v>
      </c>
      <c r="JVH92" s="1261" t="s">
        <v>4</v>
      </c>
      <c r="JVI92" s="1261" t="s">
        <v>4</v>
      </c>
      <c r="JVJ92" s="1261" t="s">
        <v>4</v>
      </c>
      <c r="JVK92" s="1261" t="s">
        <v>4</v>
      </c>
      <c r="JVL92" s="1261" t="s">
        <v>4</v>
      </c>
      <c r="JVM92" s="1261" t="s">
        <v>4</v>
      </c>
      <c r="JVN92" s="1261" t="s">
        <v>4</v>
      </c>
      <c r="JVO92" s="1261" t="s">
        <v>4</v>
      </c>
      <c r="JVP92" s="1261" t="s">
        <v>4</v>
      </c>
      <c r="JVQ92" s="1261" t="s">
        <v>4</v>
      </c>
      <c r="JVR92" s="1261" t="s">
        <v>4</v>
      </c>
      <c r="JVS92" s="1261" t="s">
        <v>4</v>
      </c>
      <c r="JVT92" s="1261" t="s">
        <v>4</v>
      </c>
      <c r="JVU92" s="1261" t="s">
        <v>4</v>
      </c>
      <c r="JVV92" s="1261" t="s">
        <v>4</v>
      </c>
      <c r="JVW92" s="1261" t="s">
        <v>4</v>
      </c>
      <c r="JVX92" s="1261" t="s">
        <v>4</v>
      </c>
      <c r="JVY92" s="1261" t="s">
        <v>4</v>
      </c>
      <c r="JVZ92" s="1261" t="s">
        <v>4</v>
      </c>
      <c r="JWA92" s="1261" t="s">
        <v>4</v>
      </c>
      <c r="JWB92" s="1261" t="s">
        <v>4</v>
      </c>
      <c r="JWC92" s="1261" t="s">
        <v>4</v>
      </c>
      <c r="JWD92" s="1261" t="s">
        <v>4</v>
      </c>
      <c r="JWE92" s="1261" t="s">
        <v>4</v>
      </c>
      <c r="JWF92" s="1261" t="s">
        <v>4</v>
      </c>
      <c r="JWG92" s="1261" t="s">
        <v>4</v>
      </c>
      <c r="JWH92" s="1261" t="s">
        <v>4</v>
      </c>
      <c r="JWI92" s="1261" t="s">
        <v>4</v>
      </c>
      <c r="JWJ92" s="1261" t="s">
        <v>4</v>
      </c>
      <c r="JWK92" s="1261" t="s">
        <v>4</v>
      </c>
      <c r="JWL92" s="1261" t="s">
        <v>4</v>
      </c>
      <c r="JWM92" s="1261" t="s">
        <v>4</v>
      </c>
      <c r="JWN92" s="1261" t="s">
        <v>4</v>
      </c>
      <c r="JWO92" s="1261" t="s">
        <v>4</v>
      </c>
      <c r="JWP92" s="1261" t="s">
        <v>4</v>
      </c>
      <c r="JWQ92" s="1261" t="s">
        <v>4</v>
      </c>
      <c r="JWR92" s="1261" t="s">
        <v>4</v>
      </c>
      <c r="JWS92" s="1261" t="s">
        <v>4</v>
      </c>
      <c r="JWT92" s="1261" t="s">
        <v>4</v>
      </c>
      <c r="JWU92" s="1261" t="s">
        <v>4</v>
      </c>
      <c r="JWV92" s="1261" t="s">
        <v>4</v>
      </c>
      <c r="JWW92" s="1261" t="s">
        <v>4</v>
      </c>
      <c r="JWX92" s="1261" t="s">
        <v>4</v>
      </c>
      <c r="JWY92" s="1261" t="s">
        <v>4</v>
      </c>
      <c r="JWZ92" s="1261" t="s">
        <v>4</v>
      </c>
      <c r="JXA92" s="1261" t="s">
        <v>4</v>
      </c>
      <c r="JXB92" s="1261" t="s">
        <v>4</v>
      </c>
      <c r="JXC92" s="1261" t="s">
        <v>4</v>
      </c>
      <c r="JXD92" s="1261" t="s">
        <v>4</v>
      </c>
      <c r="JXE92" s="1261" t="s">
        <v>4</v>
      </c>
      <c r="JXF92" s="1261" t="s">
        <v>4</v>
      </c>
      <c r="JXG92" s="1261" t="s">
        <v>4</v>
      </c>
      <c r="JXH92" s="1261" t="s">
        <v>4</v>
      </c>
      <c r="JXI92" s="1261" t="s">
        <v>4</v>
      </c>
      <c r="JXJ92" s="1261" t="s">
        <v>4</v>
      </c>
      <c r="JXK92" s="1261" t="s">
        <v>4</v>
      </c>
      <c r="JXL92" s="1261" t="s">
        <v>4</v>
      </c>
      <c r="JXM92" s="1261" t="s">
        <v>4</v>
      </c>
      <c r="JXN92" s="1261" t="s">
        <v>4</v>
      </c>
      <c r="JXO92" s="1261" t="s">
        <v>4</v>
      </c>
      <c r="JXP92" s="1261" t="s">
        <v>4</v>
      </c>
      <c r="JXQ92" s="1261" t="s">
        <v>4</v>
      </c>
      <c r="JXR92" s="1261" t="s">
        <v>4</v>
      </c>
      <c r="JXS92" s="1261" t="s">
        <v>4</v>
      </c>
      <c r="JXT92" s="1261" t="s">
        <v>4</v>
      </c>
      <c r="JXU92" s="1261" t="s">
        <v>4</v>
      </c>
      <c r="JXV92" s="1261" t="s">
        <v>4</v>
      </c>
      <c r="JXW92" s="1261" t="s">
        <v>4</v>
      </c>
      <c r="JXX92" s="1261" t="s">
        <v>4</v>
      </c>
      <c r="JXY92" s="1261" t="s">
        <v>4</v>
      </c>
      <c r="JXZ92" s="1261" t="s">
        <v>4</v>
      </c>
      <c r="JYA92" s="1261" t="s">
        <v>4</v>
      </c>
      <c r="JYB92" s="1261" t="s">
        <v>4</v>
      </c>
      <c r="JYC92" s="1261" t="s">
        <v>4</v>
      </c>
      <c r="JYD92" s="1261" t="s">
        <v>4</v>
      </c>
      <c r="JYE92" s="1261" t="s">
        <v>4</v>
      </c>
      <c r="JYF92" s="1261" t="s">
        <v>4</v>
      </c>
      <c r="JYG92" s="1261" t="s">
        <v>4</v>
      </c>
      <c r="JYH92" s="1261" t="s">
        <v>4</v>
      </c>
      <c r="JYI92" s="1261" t="s">
        <v>4</v>
      </c>
      <c r="JYJ92" s="1261" t="s">
        <v>4</v>
      </c>
      <c r="JYK92" s="1261" t="s">
        <v>4</v>
      </c>
      <c r="JYL92" s="1261" t="s">
        <v>4</v>
      </c>
      <c r="JYM92" s="1261" t="s">
        <v>4</v>
      </c>
      <c r="JYN92" s="1261" t="s">
        <v>4</v>
      </c>
      <c r="JYO92" s="1261" t="s">
        <v>4</v>
      </c>
      <c r="JYP92" s="1261" t="s">
        <v>4</v>
      </c>
      <c r="JYQ92" s="1261" t="s">
        <v>4</v>
      </c>
      <c r="JYR92" s="1261" t="s">
        <v>4</v>
      </c>
      <c r="JYS92" s="1261" t="s">
        <v>4</v>
      </c>
      <c r="JYT92" s="1261" t="s">
        <v>4</v>
      </c>
      <c r="JYU92" s="1261" t="s">
        <v>4</v>
      </c>
      <c r="JYV92" s="1261" t="s">
        <v>4</v>
      </c>
      <c r="JYW92" s="1261" t="s">
        <v>4</v>
      </c>
      <c r="JYX92" s="1261" t="s">
        <v>4</v>
      </c>
      <c r="JYY92" s="1261" t="s">
        <v>4</v>
      </c>
      <c r="JYZ92" s="1261" t="s">
        <v>4</v>
      </c>
      <c r="JZA92" s="1261" t="s">
        <v>4</v>
      </c>
      <c r="JZB92" s="1261" t="s">
        <v>4</v>
      </c>
      <c r="JZC92" s="1261" t="s">
        <v>4</v>
      </c>
      <c r="JZD92" s="1261" t="s">
        <v>4</v>
      </c>
      <c r="JZE92" s="1261" t="s">
        <v>4</v>
      </c>
      <c r="JZF92" s="1261" t="s">
        <v>4</v>
      </c>
      <c r="JZG92" s="1261" t="s">
        <v>4</v>
      </c>
      <c r="JZH92" s="1261" t="s">
        <v>4</v>
      </c>
      <c r="JZI92" s="1261" t="s">
        <v>4</v>
      </c>
      <c r="JZJ92" s="1261" t="s">
        <v>4</v>
      </c>
      <c r="JZK92" s="1261" t="s">
        <v>4</v>
      </c>
      <c r="JZL92" s="1261" t="s">
        <v>4</v>
      </c>
      <c r="JZM92" s="1261" t="s">
        <v>4</v>
      </c>
      <c r="JZN92" s="1261" t="s">
        <v>4</v>
      </c>
      <c r="JZO92" s="1261" t="s">
        <v>4</v>
      </c>
      <c r="JZP92" s="1261" t="s">
        <v>4</v>
      </c>
      <c r="JZQ92" s="1261" t="s">
        <v>4</v>
      </c>
      <c r="JZR92" s="1261" t="s">
        <v>4</v>
      </c>
      <c r="JZS92" s="1261" t="s">
        <v>4</v>
      </c>
      <c r="JZT92" s="1261" t="s">
        <v>4</v>
      </c>
      <c r="JZU92" s="1261" t="s">
        <v>4</v>
      </c>
      <c r="JZV92" s="1261" t="s">
        <v>4</v>
      </c>
      <c r="JZW92" s="1261" t="s">
        <v>4</v>
      </c>
      <c r="JZX92" s="1261" t="s">
        <v>4</v>
      </c>
      <c r="JZY92" s="1261" t="s">
        <v>4</v>
      </c>
      <c r="JZZ92" s="1261" t="s">
        <v>4</v>
      </c>
      <c r="KAA92" s="1261" t="s">
        <v>4</v>
      </c>
      <c r="KAB92" s="1261" t="s">
        <v>4</v>
      </c>
      <c r="KAC92" s="1261" t="s">
        <v>4</v>
      </c>
      <c r="KAD92" s="1261" t="s">
        <v>4</v>
      </c>
      <c r="KAE92" s="1261" t="s">
        <v>4</v>
      </c>
      <c r="KAF92" s="1261" t="s">
        <v>4</v>
      </c>
      <c r="KAG92" s="1261" t="s">
        <v>4</v>
      </c>
      <c r="KAH92" s="1261" t="s">
        <v>4</v>
      </c>
      <c r="KAI92" s="1261" t="s">
        <v>4</v>
      </c>
      <c r="KAJ92" s="1261" t="s">
        <v>4</v>
      </c>
      <c r="KAK92" s="1261" t="s">
        <v>4</v>
      </c>
      <c r="KAL92" s="1261" t="s">
        <v>4</v>
      </c>
      <c r="KAM92" s="1261" t="s">
        <v>4</v>
      </c>
      <c r="KAN92" s="1261" t="s">
        <v>4</v>
      </c>
      <c r="KAO92" s="1261" t="s">
        <v>4</v>
      </c>
      <c r="KAP92" s="1261" t="s">
        <v>4</v>
      </c>
      <c r="KAQ92" s="1261" t="s">
        <v>4</v>
      </c>
      <c r="KAR92" s="1261" t="s">
        <v>4</v>
      </c>
      <c r="KAS92" s="1261" t="s">
        <v>4</v>
      </c>
      <c r="KAT92" s="1261" t="s">
        <v>4</v>
      </c>
      <c r="KAU92" s="1261" t="s">
        <v>4</v>
      </c>
      <c r="KAV92" s="1261" t="s">
        <v>4</v>
      </c>
      <c r="KAW92" s="1261" t="s">
        <v>4</v>
      </c>
      <c r="KAX92" s="1261" t="s">
        <v>4</v>
      </c>
      <c r="KAY92" s="1261" t="s">
        <v>4</v>
      </c>
      <c r="KAZ92" s="1261" t="s">
        <v>4</v>
      </c>
      <c r="KBA92" s="1261" t="s">
        <v>4</v>
      </c>
      <c r="KBB92" s="1261" t="s">
        <v>4</v>
      </c>
      <c r="KBC92" s="1261" t="s">
        <v>4</v>
      </c>
      <c r="KBD92" s="1261" t="s">
        <v>4</v>
      </c>
      <c r="KBE92" s="1261" t="s">
        <v>4</v>
      </c>
      <c r="KBF92" s="1261" t="s">
        <v>4</v>
      </c>
      <c r="KBG92" s="1261" t="s">
        <v>4</v>
      </c>
      <c r="KBH92" s="1261" t="s">
        <v>4</v>
      </c>
      <c r="KBI92" s="1261" t="s">
        <v>4</v>
      </c>
      <c r="KBJ92" s="1261" t="s">
        <v>4</v>
      </c>
      <c r="KBK92" s="1261" t="s">
        <v>4</v>
      </c>
      <c r="KBL92" s="1261" t="s">
        <v>4</v>
      </c>
      <c r="KBM92" s="1261" t="s">
        <v>4</v>
      </c>
      <c r="KBN92" s="1261" t="s">
        <v>4</v>
      </c>
      <c r="KBO92" s="1261" t="s">
        <v>4</v>
      </c>
      <c r="KBP92" s="1261" t="s">
        <v>4</v>
      </c>
      <c r="KBQ92" s="1261" t="s">
        <v>4</v>
      </c>
      <c r="KBR92" s="1261" t="s">
        <v>4</v>
      </c>
      <c r="KBS92" s="1261" t="s">
        <v>4</v>
      </c>
      <c r="KBT92" s="1261" t="s">
        <v>4</v>
      </c>
      <c r="KBU92" s="1261" t="s">
        <v>4</v>
      </c>
      <c r="KBV92" s="1261" t="s">
        <v>4</v>
      </c>
      <c r="KBW92" s="1261" t="s">
        <v>4</v>
      </c>
      <c r="KBX92" s="1261" t="s">
        <v>4</v>
      </c>
      <c r="KBY92" s="1261" t="s">
        <v>4</v>
      </c>
      <c r="KBZ92" s="1261" t="s">
        <v>4</v>
      </c>
      <c r="KCA92" s="1261" t="s">
        <v>4</v>
      </c>
      <c r="KCB92" s="1261" t="s">
        <v>4</v>
      </c>
      <c r="KCC92" s="1261" t="s">
        <v>4</v>
      </c>
      <c r="KCD92" s="1261" t="s">
        <v>4</v>
      </c>
      <c r="KCE92" s="1261" t="s">
        <v>4</v>
      </c>
      <c r="KCF92" s="1261" t="s">
        <v>4</v>
      </c>
      <c r="KCG92" s="1261" t="s">
        <v>4</v>
      </c>
      <c r="KCH92" s="1261" t="s">
        <v>4</v>
      </c>
      <c r="KCI92" s="1261" t="s">
        <v>4</v>
      </c>
      <c r="KCJ92" s="1261" t="s">
        <v>4</v>
      </c>
      <c r="KCK92" s="1261" t="s">
        <v>4</v>
      </c>
      <c r="KCL92" s="1261" t="s">
        <v>4</v>
      </c>
      <c r="KCM92" s="1261" t="s">
        <v>4</v>
      </c>
      <c r="KCN92" s="1261" t="s">
        <v>4</v>
      </c>
      <c r="KCO92" s="1261" t="s">
        <v>4</v>
      </c>
      <c r="KCP92" s="1261" t="s">
        <v>4</v>
      </c>
      <c r="KCQ92" s="1261" t="s">
        <v>4</v>
      </c>
      <c r="KCR92" s="1261" t="s">
        <v>4</v>
      </c>
      <c r="KCS92" s="1261" t="s">
        <v>4</v>
      </c>
      <c r="KCT92" s="1261" t="s">
        <v>4</v>
      </c>
      <c r="KCU92" s="1261" t="s">
        <v>4</v>
      </c>
      <c r="KCV92" s="1261" t="s">
        <v>4</v>
      </c>
      <c r="KCW92" s="1261" t="s">
        <v>4</v>
      </c>
      <c r="KCX92" s="1261" t="s">
        <v>4</v>
      </c>
      <c r="KCY92" s="1261" t="s">
        <v>4</v>
      </c>
      <c r="KCZ92" s="1261" t="s">
        <v>4</v>
      </c>
      <c r="KDA92" s="1261" t="s">
        <v>4</v>
      </c>
      <c r="KDB92" s="1261" t="s">
        <v>4</v>
      </c>
      <c r="KDC92" s="1261" t="s">
        <v>4</v>
      </c>
      <c r="KDD92" s="1261" t="s">
        <v>4</v>
      </c>
      <c r="KDE92" s="1261" t="s">
        <v>4</v>
      </c>
      <c r="KDF92" s="1261" t="s">
        <v>4</v>
      </c>
      <c r="KDG92" s="1261" t="s">
        <v>4</v>
      </c>
      <c r="KDH92" s="1261" t="s">
        <v>4</v>
      </c>
      <c r="KDI92" s="1261" t="s">
        <v>4</v>
      </c>
      <c r="KDJ92" s="1261" t="s">
        <v>4</v>
      </c>
      <c r="KDK92" s="1261" t="s">
        <v>4</v>
      </c>
      <c r="KDL92" s="1261" t="s">
        <v>4</v>
      </c>
      <c r="KDM92" s="1261" t="s">
        <v>4</v>
      </c>
      <c r="KDN92" s="1261" t="s">
        <v>4</v>
      </c>
      <c r="KDO92" s="1261" t="s">
        <v>4</v>
      </c>
      <c r="KDP92" s="1261" t="s">
        <v>4</v>
      </c>
      <c r="KDQ92" s="1261" t="s">
        <v>4</v>
      </c>
      <c r="KDR92" s="1261" t="s">
        <v>4</v>
      </c>
      <c r="KDS92" s="1261" t="s">
        <v>4</v>
      </c>
      <c r="KDT92" s="1261" t="s">
        <v>4</v>
      </c>
      <c r="KDU92" s="1261" t="s">
        <v>4</v>
      </c>
      <c r="KDV92" s="1261" t="s">
        <v>4</v>
      </c>
      <c r="KDW92" s="1261" t="s">
        <v>4</v>
      </c>
      <c r="KDX92" s="1261" t="s">
        <v>4</v>
      </c>
      <c r="KDY92" s="1261" t="s">
        <v>4</v>
      </c>
      <c r="KDZ92" s="1261" t="s">
        <v>4</v>
      </c>
      <c r="KEA92" s="1261" t="s">
        <v>4</v>
      </c>
      <c r="KEB92" s="1261" t="s">
        <v>4</v>
      </c>
      <c r="KEC92" s="1261" t="s">
        <v>4</v>
      </c>
      <c r="KED92" s="1261" t="s">
        <v>4</v>
      </c>
      <c r="KEE92" s="1261" t="s">
        <v>4</v>
      </c>
      <c r="KEF92" s="1261" t="s">
        <v>4</v>
      </c>
      <c r="KEG92" s="1261" t="s">
        <v>4</v>
      </c>
      <c r="KEH92" s="1261" t="s">
        <v>4</v>
      </c>
      <c r="KEI92" s="1261" t="s">
        <v>4</v>
      </c>
      <c r="KEJ92" s="1261" t="s">
        <v>4</v>
      </c>
      <c r="KEK92" s="1261" t="s">
        <v>4</v>
      </c>
      <c r="KEL92" s="1261" t="s">
        <v>4</v>
      </c>
      <c r="KEM92" s="1261" t="s">
        <v>4</v>
      </c>
      <c r="KEN92" s="1261" t="s">
        <v>4</v>
      </c>
      <c r="KEO92" s="1261" t="s">
        <v>4</v>
      </c>
      <c r="KEP92" s="1261" t="s">
        <v>4</v>
      </c>
      <c r="KEQ92" s="1261" t="s">
        <v>4</v>
      </c>
      <c r="KER92" s="1261" t="s">
        <v>4</v>
      </c>
      <c r="KES92" s="1261" t="s">
        <v>4</v>
      </c>
      <c r="KET92" s="1261" t="s">
        <v>4</v>
      </c>
      <c r="KEU92" s="1261" t="s">
        <v>4</v>
      </c>
      <c r="KEV92" s="1261" t="s">
        <v>4</v>
      </c>
      <c r="KEW92" s="1261" t="s">
        <v>4</v>
      </c>
      <c r="KEX92" s="1261" t="s">
        <v>4</v>
      </c>
      <c r="KEY92" s="1261" t="s">
        <v>4</v>
      </c>
      <c r="KEZ92" s="1261" t="s">
        <v>4</v>
      </c>
      <c r="KFA92" s="1261" t="s">
        <v>4</v>
      </c>
      <c r="KFB92" s="1261" t="s">
        <v>4</v>
      </c>
      <c r="KFC92" s="1261" t="s">
        <v>4</v>
      </c>
      <c r="KFD92" s="1261" t="s">
        <v>4</v>
      </c>
      <c r="KFE92" s="1261" t="s">
        <v>4</v>
      </c>
      <c r="KFF92" s="1261" t="s">
        <v>4</v>
      </c>
      <c r="KFG92" s="1261" t="s">
        <v>4</v>
      </c>
      <c r="KFH92" s="1261" t="s">
        <v>4</v>
      </c>
      <c r="KFI92" s="1261" t="s">
        <v>4</v>
      </c>
      <c r="KFJ92" s="1261" t="s">
        <v>4</v>
      </c>
      <c r="KFK92" s="1261" t="s">
        <v>4</v>
      </c>
      <c r="KFL92" s="1261" t="s">
        <v>4</v>
      </c>
      <c r="KFM92" s="1261" t="s">
        <v>4</v>
      </c>
      <c r="KFN92" s="1261" t="s">
        <v>4</v>
      </c>
      <c r="KFO92" s="1261" t="s">
        <v>4</v>
      </c>
      <c r="KFP92" s="1261" t="s">
        <v>4</v>
      </c>
      <c r="KFQ92" s="1261" t="s">
        <v>4</v>
      </c>
      <c r="KFR92" s="1261" t="s">
        <v>4</v>
      </c>
      <c r="KFS92" s="1261" t="s">
        <v>4</v>
      </c>
      <c r="KFT92" s="1261" t="s">
        <v>4</v>
      </c>
      <c r="KFU92" s="1261" t="s">
        <v>4</v>
      </c>
      <c r="KFV92" s="1261" t="s">
        <v>4</v>
      </c>
      <c r="KFW92" s="1261" t="s">
        <v>4</v>
      </c>
      <c r="KFX92" s="1261" t="s">
        <v>4</v>
      </c>
      <c r="KFY92" s="1261" t="s">
        <v>4</v>
      </c>
      <c r="KFZ92" s="1261" t="s">
        <v>4</v>
      </c>
      <c r="KGA92" s="1261" t="s">
        <v>4</v>
      </c>
      <c r="KGB92" s="1261" t="s">
        <v>4</v>
      </c>
      <c r="KGC92" s="1261" t="s">
        <v>4</v>
      </c>
      <c r="KGD92" s="1261" t="s">
        <v>4</v>
      </c>
      <c r="KGE92" s="1261" t="s">
        <v>4</v>
      </c>
      <c r="KGF92" s="1261" t="s">
        <v>4</v>
      </c>
      <c r="KGG92" s="1261" t="s">
        <v>4</v>
      </c>
      <c r="KGH92" s="1261" t="s">
        <v>4</v>
      </c>
      <c r="KGI92" s="1261" t="s">
        <v>4</v>
      </c>
      <c r="KGJ92" s="1261" t="s">
        <v>4</v>
      </c>
      <c r="KGK92" s="1261" t="s">
        <v>4</v>
      </c>
      <c r="KGL92" s="1261" t="s">
        <v>4</v>
      </c>
      <c r="KGM92" s="1261" t="s">
        <v>4</v>
      </c>
      <c r="KGN92" s="1261" t="s">
        <v>4</v>
      </c>
      <c r="KGO92" s="1261" t="s">
        <v>4</v>
      </c>
      <c r="KGP92" s="1261" t="s">
        <v>4</v>
      </c>
      <c r="KGQ92" s="1261" t="s">
        <v>4</v>
      </c>
      <c r="KGR92" s="1261" t="s">
        <v>4</v>
      </c>
      <c r="KGS92" s="1261" t="s">
        <v>4</v>
      </c>
      <c r="KGT92" s="1261" t="s">
        <v>4</v>
      </c>
      <c r="KGU92" s="1261" t="s">
        <v>4</v>
      </c>
      <c r="KGV92" s="1261" t="s">
        <v>4</v>
      </c>
      <c r="KGW92" s="1261" t="s">
        <v>4</v>
      </c>
      <c r="KGX92" s="1261" t="s">
        <v>4</v>
      </c>
      <c r="KGY92" s="1261" t="s">
        <v>4</v>
      </c>
      <c r="KGZ92" s="1261" t="s">
        <v>4</v>
      </c>
      <c r="KHA92" s="1261" t="s">
        <v>4</v>
      </c>
      <c r="KHB92" s="1261" t="s">
        <v>4</v>
      </c>
      <c r="KHC92" s="1261" t="s">
        <v>4</v>
      </c>
      <c r="KHD92" s="1261" t="s">
        <v>4</v>
      </c>
      <c r="KHE92" s="1261" t="s">
        <v>4</v>
      </c>
      <c r="KHF92" s="1261" t="s">
        <v>4</v>
      </c>
      <c r="KHG92" s="1261" t="s">
        <v>4</v>
      </c>
      <c r="KHH92" s="1261" t="s">
        <v>4</v>
      </c>
      <c r="KHI92" s="1261" t="s">
        <v>4</v>
      </c>
      <c r="KHJ92" s="1261" t="s">
        <v>4</v>
      </c>
      <c r="KHK92" s="1261" t="s">
        <v>4</v>
      </c>
      <c r="KHL92" s="1261" t="s">
        <v>4</v>
      </c>
      <c r="KHM92" s="1261" t="s">
        <v>4</v>
      </c>
      <c r="KHN92" s="1261" t="s">
        <v>4</v>
      </c>
      <c r="KHO92" s="1261" t="s">
        <v>4</v>
      </c>
      <c r="KHP92" s="1261" t="s">
        <v>4</v>
      </c>
      <c r="KHQ92" s="1261" t="s">
        <v>4</v>
      </c>
      <c r="KHR92" s="1261" t="s">
        <v>4</v>
      </c>
      <c r="KHS92" s="1261" t="s">
        <v>4</v>
      </c>
      <c r="KHT92" s="1261" t="s">
        <v>4</v>
      </c>
      <c r="KHU92" s="1261" t="s">
        <v>4</v>
      </c>
      <c r="KHV92" s="1261" t="s">
        <v>4</v>
      </c>
      <c r="KHW92" s="1261" t="s">
        <v>4</v>
      </c>
      <c r="KHX92" s="1261" t="s">
        <v>4</v>
      </c>
      <c r="KHY92" s="1261" t="s">
        <v>4</v>
      </c>
      <c r="KHZ92" s="1261" t="s">
        <v>4</v>
      </c>
      <c r="KIA92" s="1261" t="s">
        <v>4</v>
      </c>
      <c r="KIB92" s="1261" t="s">
        <v>4</v>
      </c>
      <c r="KIC92" s="1261" t="s">
        <v>4</v>
      </c>
      <c r="KID92" s="1261" t="s">
        <v>4</v>
      </c>
      <c r="KIE92" s="1261" t="s">
        <v>4</v>
      </c>
      <c r="KIF92" s="1261" t="s">
        <v>4</v>
      </c>
      <c r="KIG92" s="1261" t="s">
        <v>4</v>
      </c>
      <c r="KIH92" s="1261" t="s">
        <v>4</v>
      </c>
      <c r="KII92" s="1261" t="s">
        <v>4</v>
      </c>
      <c r="KIJ92" s="1261" t="s">
        <v>4</v>
      </c>
      <c r="KIK92" s="1261" t="s">
        <v>4</v>
      </c>
      <c r="KIL92" s="1261" t="s">
        <v>4</v>
      </c>
      <c r="KIM92" s="1261" t="s">
        <v>4</v>
      </c>
      <c r="KIN92" s="1261" t="s">
        <v>4</v>
      </c>
      <c r="KIO92" s="1261" t="s">
        <v>4</v>
      </c>
      <c r="KIP92" s="1261" t="s">
        <v>4</v>
      </c>
      <c r="KIQ92" s="1261" t="s">
        <v>4</v>
      </c>
      <c r="KIR92" s="1261" t="s">
        <v>4</v>
      </c>
      <c r="KIS92" s="1261" t="s">
        <v>4</v>
      </c>
      <c r="KIT92" s="1261" t="s">
        <v>4</v>
      </c>
      <c r="KIU92" s="1261" t="s">
        <v>4</v>
      </c>
      <c r="KIV92" s="1261" t="s">
        <v>4</v>
      </c>
      <c r="KIW92" s="1261" t="s">
        <v>4</v>
      </c>
      <c r="KIX92" s="1261" t="s">
        <v>4</v>
      </c>
      <c r="KIY92" s="1261" t="s">
        <v>4</v>
      </c>
      <c r="KIZ92" s="1261" t="s">
        <v>4</v>
      </c>
      <c r="KJA92" s="1261" t="s">
        <v>4</v>
      </c>
      <c r="KJB92" s="1261" t="s">
        <v>4</v>
      </c>
      <c r="KJC92" s="1261" t="s">
        <v>4</v>
      </c>
      <c r="KJD92" s="1261" t="s">
        <v>4</v>
      </c>
      <c r="KJE92" s="1261" t="s">
        <v>4</v>
      </c>
      <c r="KJF92" s="1261" t="s">
        <v>4</v>
      </c>
      <c r="KJG92" s="1261" t="s">
        <v>4</v>
      </c>
      <c r="KJH92" s="1261" t="s">
        <v>4</v>
      </c>
      <c r="KJI92" s="1261" t="s">
        <v>4</v>
      </c>
      <c r="KJJ92" s="1261" t="s">
        <v>4</v>
      </c>
      <c r="KJK92" s="1261" t="s">
        <v>4</v>
      </c>
      <c r="KJL92" s="1261" t="s">
        <v>4</v>
      </c>
      <c r="KJM92" s="1261" t="s">
        <v>4</v>
      </c>
      <c r="KJN92" s="1261" t="s">
        <v>4</v>
      </c>
      <c r="KJO92" s="1261" t="s">
        <v>4</v>
      </c>
      <c r="KJP92" s="1261" t="s">
        <v>4</v>
      </c>
      <c r="KJQ92" s="1261" t="s">
        <v>4</v>
      </c>
      <c r="KJR92" s="1261" t="s">
        <v>4</v>
      </c>
      <c r="KJS92" s="1261" t="s">
        <v>4</v>
      </c>
      <c r="KJT92" s="1261" t="s">
        <v>4</v>
      </c>
      <c r="KJU92" s="1261" t="s">
        <v>4</v>
      </c>
      <c r="KJV92" s="1261" t="s">
        <v>4</v>
      </c>
      <c r="KJW92" s="1261" t="s">
        <v>4</v>
      </c>
      <c r="KJX92" s="1261" t="s">
        <v>4</v>
      </c>
      <c r="KJY92" s="1261" t="s">
        <v>4</v>
      </c>
      <c r="KJZ92" s="1261" t="s">
        <v>4</v>
      </c>
      <c r="KKA92" s="1261" t="s">
        <v>4</v>
      </c>
      <c r="KKB92" s="1261" t="s">
        <v>4</v>
      </c>
      <c r="KKC92" s="1261" t="s">
        <v>4</v>
      </c>
      <c r="KKD92" s="1261" t="s">
        <v>4</v>
      </c>
      <c r="KKE92" s="1261" t="s">
        <v>4</v>
      </c>
      <c r="KKF92" s="1261" t="s">
        <v>4</v>
      </c>
      <c r="KKG92" s="1261" t="s">
        <v>4</v>
      </c>
      <c r="KKH92" s="1261" t="s">
        <v>4</v>
      </c>
      <c r="KKI92" s="1261" t="s">
        <v>4</v>
      </c>
      <c r="KKJ92" s="1261" t="s">
        <v>4</v>
      </c>
      <c r="KKK92" s="1261" t="s">
        <v>4</v>
      </c>
      <c r="KKL92" s="1261" t="s">
        <v>4</v>
      </c>
      <c r="KKM92" s="1261" t="s">
        <v>4</v>
      </c>
      <c r="KKN92" s="1261" t="s">
        <v>4</v>
      </c>
      <c r="KKO92" s="1261" t="s">
        <v>4</v>
      </c>
      <c r="KKP92" s="1261" t="s">
        <v>4</v>
      </c>
      <c r="KKQ92" s="1261" t="s">
        <v>4</v>
      </c>
      <c r="KKR92" s="1261" t="s">
        <v>4</v>
      </c>
      <c r="KKS92" s="1261" t="s">
        <v>4</v>
      </c>
      <c r="KKT92" s="1261" t="s">
        <v>4</v>
      </c>
      <c r="KKU92" s="1261" t="s">
        <v>4</v>
      </c>
      <c r="KKV92" s="1261" t="s">
        <v>4</v>
      </c>
      <c r="KKW92" s="1261" t="s">
        <v>4</v>
      </c>
      <c r="KKX92" s="1261" t="s">
        <v>4</v>
      </c>
      <c r="KKY92" s="1261" t="s">
        <v>4</v>
      </c>
      <c r="KKZ92" s="1261" t="s">
        <v>4</v>
      </c>
      <c r="KLA92" s="1261" t="s">
        <v>4</v>
      </c>
      <c r="KLB92" s="1261" t="s">
        <v>4</v>
      </c>
      <c r="KLC92" s="1261" t="s">
        <v>4</v>
      </c>
      <c r="KLD92" s="1261" t="s">
        <v>4</v>
      </c>
      <c r="KLE92" s="1261" t="s">
        <v>4</v>
      </c>
      <c r="KLF92" s="1261" t="s">
        <v>4</v>
      </c>
      <c r="KLG92" s="1261" t="s">
        <v>4</v>
      </c>
      <c r="KLH92" s="1261" t="s">
        <v>4</v>
      </c>
      <c r="KLI92" s="1261" t="s">
        <v>4</v>
      </c>
      <c r="KLJ92" s="1261" t="s">
        <v>4</v>
      </c>
      <c r="KLK92" s="1261" t="s">
        <v>4</v>
      </c>
      <c r="KLL92" s="1261" t="s">
        <v>4</v>
      </c>
      <c r="KLM92" s="1261" t="s">
        <v>4</v>
      </c>
      <c r="KLN92" s="1261" t="s">
        <v>4</v>
      </c>
      <c r="KLO92" s="1261" t="s">
        <v>4</v>
      </c>
      <c r="KLP92" s="1261" t="s">
        <v>4</v>
      </c>
      <c r="KLQ92" s="1261" t="s">
        <v>4</v>
      </c>
      <c r="KLR92" s="1261" t="s">
        <v>4</v>
      </c>
      <c r="KLS92" s="1261" t="s">
        <v>4</v>
      </c>
      <c r="KLT92" s="1261" t="s">
        <v>4</v>
      </c>
      <c r="KLU92" s="1261" t="s">
        <v>4</v>
      </c>
      <c r="KLV92" s="1261" t="s">
        <v>4</v>
      </c>
      <c r="KLW92" s="1261" t="s">
        <v>4</v>
      </c>
      <c r="KLX92" s="1261" t="s">
        <v>4</v>
      </c>
      <c r="KLY92" s="1261" t="s">
        <v>4</v>
      </c>
      <c r="KLZ92" s="1261" t="s">
        <v>4</v>
      </c>
      <c r="KMA92" s="1261" t="s">
        <v>4</v>
      </c>
      <c r="KMB92" s="1261" t="s">
        <v>4</v>
      </c>
      <c r="KMC92" s="1261" t="s">
        <v>4</v>
      </c>
      <c r="KMD92" s="1261" t="s">
        <v>4</v>
      </c>
      <c r="KME92" s="1261" t="s">
        <v>4</v>
      </c>
      <c r="KMF92" s="1261" t="s">
        <v>4</v>
      </c>
      <c r="KMG92" s="1261" t="s">
        <v>4</v>
      </c>
      <c r="KMH92" s="1261" t="s">
        <v>4</v>
      </c>
      <c r="KMI92" s="1261" t="s">
        <v>4</v>
      </c>
      <c r="KMJ92" s="1261" t="s">
        <v>4</v>
      </c>
      <c r="KMK92" s="1261" t="s">
        <v>4</v>
      </c>
      <c r="KML92" s="1261" t="s">
        <v>4</v>
      </c>
      <c r="KMM92" s="1261" t="s">
        <v>4</v>
      </c>
      <c r="KMN92" s="1261" t="s">
        <v>4</v>
      </c>
      <c r="KMO92" s="1261" t="s">
        <v>4</v>
      </c>
      <c r="KMP92" s="1261" t="s">
        <v>4</v>
      </c>
      <c r="KMQ92" s="1261" t="s">
        <v>4</v>
      </c>
      <c r="KMR92" s="1261" t="s">
        <v>4</v>
      </c>
      <c r="KMS92" s="1261" t="s">
        <v>4</v>
      </c>
      <c r="KMT92" s="1261" t="s">
        <v>4</v>
      </c>
      <c r="KMU92" s="1261" t="s">
        <v>4</v>
      </c>
      <c r="KMV92" s="1261" t="s">
        <v>4</v>
      </c>
      <c r="KMW92" s="1261" t="s">
        <v>4</v>
      </c>
      <c r="KMX92" s="1261" t="s">
        <v>4</v>
      </c>
      <c r="KMY92" s="1261" t="s">
        <v>4</v>
      </c>
      <c r="KMZ92" s="1261" t="s">
        <v>4</v>
      </c>
      <c r="KNA92" s="1261" t="s">
        <v>4</v>
      </c>
      <c r="KNB92" s="1261" t="s">
        <v>4</v>
      </c>
      <c r="KNC92" s="1261" t="s">
        <v>4</v>
      </c>
      <c r="KND92" s="1261" t="s">
        <v>4</v>
      </c>
      <c r="KNE92" s="1261" t="s">
        <v>4</v>
      </c>
      <c r="KNF92" s="1261" t="s">
        <v>4</v>
      </c>
      <c r="KNG92" s="1261" t="s">
        <v>4</v>
      </c>
      <c r="KNH92" s="1261" t="s">
        <v>4</v>
      </c>
      <c r="KNI92" s="1261" t="s">
        <v>4</v>
      </c>
      <c r="KNJ92" s="1261" t="s">
        <v>4</v>
      </c>
      <c r="KNK92" s="1261" t="s">
        <v>4</v>
      </c>
      <c r="KNL92" s="1261" t="s">
        <v>4</v>
      </c>
      <c r="KNM92" s="1261" t="s">
        <v>4</v>
      </c>
      <c r="KNN92" s="1261" t="s">
        <v>4</v>
      </c>
      <c r="KNO92" s="1261" t="s">
        <v>4</v>
      </c>
      <c r="KNP92" s="1261" t="s">
        <v>4</v>
      </c>
      <c r="KNQ92" s="1261" t="s">
        <v>4</v>
      </c>
      <c r="KNR92" s="1261" t="s">
        <v>4</v>
      </c>
      <c r="KNS92" s="1261" t="s">
        <v>4</v>
      </c>
      <c r="KNT92" s="1261" t="s">
        <v>4</v>
      </c>
      <c r="KNU92" s="1261" t="s">
        <v>4</v>
      </c>
      <c r="KNV92" s="1261" t="s">
        <v>4</v>
      </c>
      <c r="KNW92" s="1261" t="s">
        <v>4</v>
      </c>
      <c r="KNX92" s="1261" t="s">
        <v>4</v>
      </c>
      <c r="KNY92" s="1261" t="s">
        <v>4</v>
      </c>
      <c r="KNZ92" s="1261" t="s">
        <v>4</v>
      </c>
      <c r="KOA92" s="1261" t="s">
        <v>4</v>
      </c>
      <c r="KOB92" s="1261" t="s">
        <v>4</v>
      </c>
      <c r="KOC92" s="1261" t="s">
        <v>4</v>
      </c>
      <c r="KOD92" s="1261" t="s">
        <v>4</v>
      </c>
      <c r="KOE92" s="1261" t="s">
        <v>4</v>
      </c>
      <c r="KOF92" s="1261" t="s">
        <v>4</v>
      </c>
      <c r="KOG92" s="1261" t="s">
        <v>4</v>
      </c>
      <c r="KOH92" s="1261" t="s">
        <v>4</v>
      </c>
      <c r="KOI92" s="1261" t="s">
        <v>4</v>
      </c>
      <c r="KOJ92" s="1261" t="s">
        <v>4</v>
      </c>
      <c r="KOK92" s="1261" t="s">
        <v>4</v>
      </c>
      <c r="KOL92" s="1261" t="s">
        <v>4</v>
      </c>
      <c r="KOM92" s="1261" t="s">
        <v>4</v>
      </c>
      <c r="KON92" s="1261" t="s">
        <v>4</v>
      </c>
      <c r="KOO92" s="1261" t="s">
        <v>4</v>
      </c>
      <c r="KOP92" s="1261" t="s">
        <v>4</v>
      </c>
      <c r="KOQ92" s="1261" t="s">
        <v>4</v>
      </c>
      <c r="KOR92" s="1261" t="s">
        <v>4</v>
      </c>
      <c r="KOS92" s="1261" t="s">
        <v>4</v>
      </c>
      <c r="KOT92" s="1261" t="s">
        <v>4</v>
      </c>
      <c r="KOU92" s="1261" t="s">
        <v>4</v>
      </c>
      <c r="KOV92" s="1261" t="s">
        <v>4</v>
      </c>
      <c r="KOW92" s="1261" t="s">
        <v>4</v>
      </c>
      <c r="KOX92" s="1261" t="s">
        <v>4</v>
      </c>
      <c r="KOY92" s="1261" t="s">
        <v>4</v>
      </c>
      <c r="KOZ92" s="1261" t="s">
        <v>4</v>
      </c>
      <c r="KPA92" s="1261" t="s">
        <v>4</v>
      </c>
      <c r="KPB92" s="1261" t="s">
        <v>4</v>
      </c>
      <c r="KPC92" s="1261" t="s">
        <v>4</v>
      </c>
      <c r="KPD92" s="1261" t="s">
        <v>4</v>
      </c>
      <c r="KPE92" s="1261" t="s">
        <v>4</v>
      </c>
      <c r="KPF92" s="1261" t="s">
        <v>4</v>
      </c>
      <c r="KPG92" s="1261" t="s">
        <v>4</v>
      </c>
      <c r="KPH92" s="1261" t="s">
        <v>4</v>
      </c>
      <c r="KPI92" s="1261" t="s">
        <v>4</v>
      </c>
      <c r="KPJ92" s="1261" t="s">
        <v>4</v>
      </c>
      <c r="KPK92" s="1261" t="s">
        <v>4</v>
      </c>
      <c r="KPL92" s="1261" t="s">
        <v>4</v>
      </c>
      <c r="KPM92" s="1261" t="s">
        <v>4</v>
      </c>
      <c r="KPN92" s="1261" t="s">
        <v>4</v>
      </c>
      <c r="KPO92" s="1261" t="s">
        <v>4</v>
      </c>
      <c r="KPP92" s="1261" t="s">
        <v>4</v>
      </c>
      <c r="KPQ92" s="1261" t="s">
        <v>4</v>
      </c>
      <c r="KPR92" s="1261" t="s">
        <v>4</v>
      </c>
      <c r="KPS92" s="1261" t="s">
        <v>4</v>
      </c>
      <c r="KPT92" s="1261" t="s">
        <v>4</v>
      </c>
      <c r="KPU92" s="1261" t="s">
        <v>4</v>
      </c>
      <c r="KPV92" s="1261" t="s">
        <v>4</v>
      </c>
      <c r="KPW92" s="1261" t="s">
        <v>4</v>
      </c>
      <c r="KPX92" s="1261" t="s">
        <v>4</v>
      </c>
      <c r="KPY92" s="1261" t="s">
        <v>4</v>
      </c>
      <c r="KPZ92" s="1261" t="s">
        <v>4</v>
      </c>
      <c r="KQA92" s="1261" t="s">
        <v>4</v>
      </c>
      <c r="KQB92" s="1261" t="s">
        <v>4</v>
      </c>
      <c r="KQC92" s="1261" t="s">
        <v>4</v>
      </c>
      <c r="KQD92" s="1261" t="s">
        <v>4</v>
      </c>
      <c r="KQE92" s="1261" t="s">
        <v>4</v>
      </c>
      <c r="KQF92" s="1261" t="s">
        <v>4</v>
      </c>
      <c r="KQG92" s="1261" t="s">
        <v>4</v>
      </c>
      <c r="KQH92" s="1261" t="s">
        <v>4</v>
      </c>
      <c r="KQI92" s="1261" t="s">
        <v>4</v>
      </c>
      <c r="KQJ92" s="1261" t="s">
        <v>4</v>
      </c>
      <c r="KQK92" s="1261" t="s">
        <v>4</v>
      </c>
      <c r="KQL92" s="1261" t="s">
        <v>4</v>
      </c>
      <c r="KQM92" s="1261" t="s">
        <v>4</v>
      </c>
      <c r="KQN92" s="1261" t="s">
        <v>4</v>
      </c>
      <c r="KQO92" s="1261" t="s">
        <v>4</v>
      </c>
      <c r="KQP92" s="1261" t="s">
        <v>4</v>
      </c>
      <c r="KQQ92" s="1261" t="s">
        <v>4</v>
      </c>
      <c r="KQR92" s="1261" t="s">
        <v>4</v>
      </c>
      <c r="KQS92" s="1261" t="s">
        <v>4</v>
      </c>
      <c r="KQT92" s="1261" t="s">
        <v>4</v>
      </c>
      <c r="KQU92" s="1261" t="s">
        <v>4</v>
      </c>
      <c r="KQV92" s="1261" t="s">
        <v>4</v>
      </c>
      <c r="KQW92" s="1261" t="s">
        <v>4</v>
      </c>
      <c r="KQX92" s="1261" t="s">
        <v>4</v>
      </c>
      <c r="KQY92" s="1261" t="s">
        <v>4</v>
      </c>
      <c r="KQZ92" s="1261" t="s">
        <v>4</v>
      </c>
      <c r="KRA92" s="1261" t="s">
        <v>4</v>
      </c>
      <c r="KRB92" s="1261" t="s">
        <v>4</v>
      </c>
      <c r="KRC92" s="1261" t="s">
        <v>4</v>
      </c>
      <c r="KRD92" s="1261" t="s">
        <v>4</v>
      </c>
      <c r="KRE92" s="1261" t="s">
        <v>4</v>
      </c>
      <c r="KRF92" s="1261" t="s">
        <v>4</v>
      </c>
      <c r="KRG92" s="1261" t="s">
        <v>4</v>
      </c>
      <c r="KRH92" s="1261" t="s">
        <v>4</v>
      </c>
      <c r="KRI92" s="1261" t="s">
        <v>4</v>
      </c>
      <c r="KRJ92" s="1261" t="s">
        <v>4</v>
      </c>
      <c r="KRK92" s="1261" t="s">
        <v>4</v>
      </c>
      <c r="KRL92" s="1261" t="s">
        <v>4</v>
      </c>
      <c r="KRM92" s="1261" t="s">
        <v>4</v>
      </c>
      <c r="KRN92" s="1261" t="s">
        <v>4</v>
      </c>
      <c r="KRO92" s="1261" t="s">
        <v>4</v>
      </c>
      <c r="KRP92" s="1261" t="s">
        <v>4</v>
      </c>
      <c r="KRQ92" s="1261" t="s">
        <v>4</v>
      </c>
      <c r="KRR92" s="1261" t="s">
        <v>4</v>
      </c>
      <c r="KRS92" s="1261" t="s">
        <v>4</v>
      </c>
      <c r="KRT92" s="1261" t="s">
        <v>4</v>
      </c>
      <c r="KRU92" s="1261" t="s">
        <v>4</v>
      </c>
      <c r="KRV92" s="1261" t="s">
        <v>4</v>
      </c>
      <c r="KRW92" s="1261" t="s">
        <v>4</v>
      </c>
      <c r="KRX92" s="1261" t="s">
        <v>4</v>
      </c>
      <c r="KRY92" s="1261" t="s">
        <v>4</v>
      </c>
      <c r="KRZ92" s="1261" t="s">
        <v>4</v>
      </c>
      <c r="KSA92" s="1261" t="s">
        <v>4</v>
      </c>
      <c r="KSB92" s="1261" t="s">
        <v>4</v>
      </c>
      <c r="KSC92" s="1261" t="s">
        <v>4</v>
      </c>
      <c r="KSD92" s="1261" t="s">
        <v>4</v>
      </c>
      <c r="KSE92" s="1261" t="s">
        <v>4</v>
      </c>
      <c r="KSF92" s="1261" t="s">
        <v>4</v>
      </c>
      <c r="KSG92" s="1261" t="s">
        <v>4</v>
      </c>
      <c r="KSH92" s="1261" t="s">
        <v>4</v>
      </c>
      <c r="KSI92" s="1261" t="s">
        <v>4</v>
      </c>
      <c r="KSJ92" s="1261" t="s">
        <v>4</v>
      </c>
      <c r="KSK92" s="1261" t="s">
        <v>4</v>
      </c>
      <c r="KSL92" s="1261" t="s">
        <v>4</v>
      </c>
      <c r="KSM92" s="1261" t="s">
        <v>4</v>
      </c>
      <c r="KSN92" s="1261" t="s">
        <v>4</v>
      </c>
      <c r="KSO92" s="1261" t="s">
        <v>4</v>
      </c>
      <c r="KSP92" s="1261" t="s">
        <v>4</v>
      </c>
      <c r="KSQ92" s="1261" t="s">
        <v>4</v>
      </c>
      <c r="KSR92" s="1261" t="s">
        <v>4</v>
      </c>
      <c r="KSS92" s="1261" t="s">
        <v>4</v>
      </c>
      <c r="KST92" s="1261" t="s">
        <v>4</v>
      </c>
      <c r="KSU92" s="1261" t="s">
        <v>4</v>
      </c>
      <c r="KSV92" s="1261" t="s">
        <v>4</v>
      </c>
      <c r="KSW92" s="1261" t="s">
        <v>4</v>
      </c>
      <c r="KSX92" s="1261" t="s">
        <v>4</v>
      </c>
      <c r="KSY92" s="1261" t="s">
        <v>4</v>
      </c>
      <c r="KSZ92" s="1261" t="s">
        <v>4</v>
      </c>
      <c r="KTA92" s="1261" t="s">
        <v>4</v>
      </c>
      <c r="KTB92" s="1261" t="s">
        <v>4</v>
      </c>
      <c r="KTC92" s="1261" t="s">
        <v>4</v>
      </c>
      <c r="KTD92" s="1261" t="s">
        <v>4</v>
      </c>
      <c r="KTE92" s="1261" t="s">
        <v>4</v>
      </c>
      <c r="KTF92" s="1261" t="s">
        <v>4</v>
      </c>
      <c r="KTG92" s="1261" t="s">
        <v>4</v>
      </c>
      <c r="KTH92" s="1261" t="s">
        <v>4</v>
      </c>
      <c r="KTI92" s="1261" t="s">
        <v>4</v>
      </c>
      <c r="KTJ92" s="1261" t="s">
        <v>4</v>
      </c>
      <c r="KTK92" s="1261" t="s">
        <v>4</v>
      </c>
      <c r="KTL92" s="1261" t="s">
        <v>4</v>
      </c>
      <c r="KTM92" s="1261" t="s">
        <v>4</v>
      </c>
      <c r="KTN92" s="1261" t="s">
        <v>4</v>
      </c>
      <c r="KTO92" s="1261" t="s">
        <v>4</v>
      </c>
      <c r="KTP92" s="1261" t="s">
        <v>4</v>
      </c>
      <c r="KTQ92" s="1261" t="s">
        <v>4</v>
      </c>
      <c r="KTR92" s="1261" t="s">
        <v>4</v>
      </c>
      <c r="KTS92" s="1261" t="s">
        <v>4</v>
      </c>
      <c r="KTT92" s="1261" t="s">
        <v>4</v>
      </c>
      <c r="KTU92" s="1261" t="s">
        <v>4</v>
      </c>
      <c r="KTV92" s="1261" t="s">
        <v>4</v>
      </c>
      <c r="KTW92" s="1261" t="s">
        <v>4</v>
      </c>
      <c r="KTX92" s="1261" t="s">
        <v>4</v>
      </c>
      <c r="KTY92" s="1261" t="s">
        <v>4</v>
      </c>
      <c r="KTZ92" s="1261" t="s">
        <v>4</v>
      </c>
      <c r="KUA92" s="1261" t="s">
        <v>4</v>
      </c>
      <c r="KUB92" s="1261" t="s">
        <v>4</v>
      </c>
      <c r="KUC92" s="1261" t="s">
        <v>4</v>
      </c>
      <c r="KUD92" s="1261" t="s">
        <v>4</v>
      </c>
      <c r="KUE92" s="1261" t="s">
        <v>4</v>
      </c>
      <c r="KUF92" s="1261" t="s">
        <v>4</v>
      </c>
      <c r="KUG92" s="1261" t="s">
        <v>4</v>
      </c>
      <c r="KUH92" s="1261" t="s">
        <v>4</v>
      </c>
      <c r="KUI92" s="1261" t="s">
        <v>4</v>
      </c>
      <c r="KUJ92" s="1261" t="s">
        <v>4</v>
      </c>
      <c r="KUK92" s="1261" t="s">
        <v>4</v>
      </c>
      <c r="KUL92" s="1261" t="s">
        <v>4</v>
      </c>
      <c r="KUM92" s="1261" t="s">
        <v>4</v>
      </c>
      <c r="KUN92" s="1261" t="s">
        <v>4</v>
      </c>
      <c r="KUO92" s="1261" t="s">
        <v>4</v>
      </c>
      <c r="KUP92" s="1261" t="s">
        <v>4</v>
      </c>
      <c r="KUQ92" s="1261" t="s">
        <v>4</v>
      </c>
      <c r="KUR92" s="1261" t="s">
        <v>4</v>
      </c>
      <c r="KUS92" s="1261" t="s">
        <v>4</v>
      </c>
      <c r="KUT92" s="1261" t="s">
        <v>4</v>
      </c>
      <c r="KUU92" s="1261" t="s">
        <v>4</v>
      </c>
      <c r="KUV92" s="1261" t="s">
        <v>4</v>
      </c>
      <c r="KUW92" s="1261" t="s">
        <v>4</v>
      </c>
      <c r="KUX92" s="1261" t="s">
        <v>4</v>
      </c>
      <c r="KUY92" s="1261" t="s">
        <v>4</v>
      </c>
      <c r="KUZ92" s="1261" t="s">
        <v>4</v>
      </c>
      <c r="KVA92" s="1261" t="s">
        <v>4</v>
      </c>
      <c r="KVB92" s="1261" t="s">
        <v>4</v>
      </c>
      <c r="KVC92" s="1261" t="s">
        <v>4</v>
      </c>
      <c r="KVD92" s="1261" t="s">
        <v>4</v>
      </c>
      <c r="KVE92" s="1261" t="s">
        <v>4</v>
      </c>
      <c r="KVF92" s="1261" t="s">
        <v>4</v>
      </c>
      <c r="KVG92" s="1261" t="s">
        <v>4</v>
      </c>
      <c r="KVH92" s="1261" t="s">
        <v>4</v>
      </c>
      <c r="KVI92" s="1261" t="s">
        <v>4</v>
      </c>
      <c r="KVJ92" s="1261" t="s">
        <v>4</v>
      </c>
      <c r="KVK92" s="1261" t="s">
        <v>4</v>
      </c>
      <c r="KVL92" s="1261" t="s">
        <v>4</v>
      </c>
      <c r="KVM92" s="1261" t="s">
        <v>4</v>
      </c>
      <c r="KVN92" s="1261" t="s">
        <v>4</v>
      </c>
      <c r="KVO92" s="1261" t="s">
        <v>4</v>
      </c>
      <c r="KVP92" s="1261" t="s">
        <v>4</v>
      </c>
      <c r="KVQ92" s="1261" t="s">
        <v>4</v>
      </c>
      <c r="KVR92" s="1261" t="s">
        <v>4</v>
      </c>
      <c r="KVS92" s="1261" t="s">
        <v>4</v>
      </c>
      <c r="KVT92" s="1261" t="s">
        <v>4</v>
      </c>
      <c r="KVU92" s="1261" t="s">
        <v>4</v>
      </c>
      <c r="KVV92" s="1261" t="s">
        <v>4</v>
      </c>
      <c r="KVW92" s="1261" t="s">
        <v>4</v>
      </c>
      <c r="KVX92" s="1261" t="s">
        <v>4</v>
      </c>
      <c r="KVY92" s="1261" t="s">
        <v>4</v>
      </c>
      <c r="KVZ92" s="1261" t="s">
        <v>4</v>
      </c>
      <c r="KWA92" s="1261" t="s">
        <v>4</v>
      </c>
      <c r="KWB92" s="1261" t="s">
        <v>4</v>
      </c>
      <c r="KWC92" s="1261" t="s">
        <v>4</v>
      </c>
      <c r="KWD92" s="1261" t="s">
        <v>4</v>
      </c>
      <c r="KWE92" s="1261" t="s">
        <v>4</v>
      </c>
      <c r="KWF92" s="1261" t="s">
        <v>4</v>
      </c>
      <c r="KWG92" s="1261" t="s">
        <v>4</v>
      </c>
      <c r="KWH92" s="1261" t="s">
        <v>4</v>
      </c>
      <c r="KWI92" s="1261" t="s">
        <v>4</v>
      </c>
      <c r="KWJ92" s="1261" t="s">
        <v>4</v>
      </c>
      <c r="KWK92" s="1261" t="s">
        <v>4</v>
      </c>
      <c r="KWL92" s="1261" t="s">
        <v>4</v>
      </c>
      <c r="KWM92" s="1261" t="s">
        <v>4</v>
      </c>
      <c r="KWN92" s="1261" t="s">
        <v>4</v>
      </c>
      <c r="KWO92" s="1261" t="s">
        <v>4</v>
      </c>
      <c r="KWP92" s="1261" t="s">
        <v>4</v>
      </c>
      <c r="KWQ92" s="1261" t="s">
        <v>4</v>
      </c>
      <c r="KWR92" s="1261" t="s">
        <v>4</v>
      </c>
      <c r="KWS92" s="1261" t="s">
        <v>4</v>
      </c>
      <c r="KWT92" s="1261" t="s">
        <v>4</v>
      </c>
      <c r="KWU92" s="1261" t="s">
        <v>4</v>
      </c>
      <c r="KWV92" s="1261" t="s">
        <v>4</v>
      </c>
      <c r="KWW92" s="1261" t="s">
        <v>4</v>
      </c>
      <c r="KWX92" s="1261" t="s">
        <v>4</v>
      </c>
      <c r="KWY92" s="1261" t="s">
        <v>4</v>
      </c>
      <c r="KWZ92" s="1261" t="s">
        <v>4</v>
      </c>
      <c r="KXA92" s="1261" t="s">
        <v>4</v>
      </c>
      <c r="KXB92" s="1261" t="s">
        <v>4</v>
      </c>
      <c r="KXC92" s="1261" t="s">
        <v>4</v>
      </c>
      <c r="KXD92" s="1261" t="s">
        <v>4</v>
      </c>
      <c r="KXE92" s="1261" t="s">
        <v>4</v>
      </c>
      <c r="KXF92" s="1261" t="s">
        <v>4</v>
      </c>
      <c r="KXG92" s="1261" t="s">
        <v>4</v>
      </c>
      <c r="KXH92" s="1261" t="s">
        <v>4</v>
      </c>
      <c r="KXI92" s="1261" t="s">
        <v>4</v>
      </c>
      <c r="KXJ92" s="1261" t="s">
        <v>4</v>
      </c>
      <c r="KXK92" s="1261" t="s">
        <v>4</v>
      </c>
      <c r="KXL92" s="1261" t="s">
        <v>4</v>
      </c>
      <c r="KXM92" s="1261" t="s">
        <v>4</v>
      </c>
      <c r="KXN92" s="1261" t="s">
        <v>4</v>
      </c>
      <c r="KXO92" s="1261" t="s">
        <v>4</v>
      </c>
      <c r="KXP92" s="1261" t="s">
        <v>4</v>
      </c>
      <c r="KXQ92" s="1261" t="s">
        <v>4</v>
      </c>
      <c r="KXR92" s="1261" t="s">
        <v>4</v>
      </c>
      <c r="KXS92" s="1261" t="s">
        <v>4</v>
      </c>
      <c r="KXT92" s="1261" t="s">
        <v>4</v>
      </c>
      <c r="KXU92" s="1261" t="s">
        <v>4</v>
      </c>
      <c r="KXV92" s="1261" t="s">
        <v>4</v>
      </c>
      <c r="KXW92" s="1261" t="s">
        <v>4</v>
      </c>
      <c r="KXX92" s="1261" t="s">
        <v>4</v>
      </c>
      <c r="KXY92" s="1261" t="s">
        <v>4</v>
      </c>
      <c r="KXZ92" s="1261" t="s">
        <v>4</v>
      </c>
      <c r="KYA92" s="1261" t="s">
        <v>4</v>
      </c>
      <c r="KYB92" s="1261" t="s">
        <v>4</v>
      </c>
      <c r="KYC92" s="1261" t="s">
        <v>4</v>
      </c>
      <c r="KYD92" s="1261" t="s">
        <v>4</v>
      </c>
      <c r="KYE92" s="1261" t="s">
        <v>4</v>
      </c>
      <c r="KYF92" s="1261" t="s">
        <v>4</v>
      </c>
      <c r="KYG92" s="1261" t="s">
        <v>4</v>
      </c>
      <c r="KYH92" s="1261" t="s">
        <v>4</v>
      </c>
      <c r="KYI92" s="1261" t="s">
        <v>4</v>
      </c>
      <c r="KYJ92" s="1261" t="s">
        <v>4</v>
      </c>
      <c r="KYK92" s="1261" t="s">
        <v>4</v>
      </c>
      <c r="KYL92" s="1261" t="s">
        <v>4</v>
      </c>
      <c r="KYM92" s="1261" t="s">
        <v>4</v>
      </c>
      <c r="KYN92" s="1261" t="s">
        <v>4</v>
      </c>
      <c r="KYO92" s="1261" t="s">
        <v>4</v>
      </c>
      <c r="KYP92" s="1261" t="s">
        <v>4</v>
      </c>
      <c r="KYQ92" s="1261" t="s">
        <v>4</v>
      </c>
      <c r="KYR92" s="1261" t="s">
        <v>4</v>
      </c>
      <c r="KYS92" s="1261" t="s">
        <v>4</v>
      </c>
      <c r="KYT92" s="1261" t="s">
        <v>4</v>
      </c>
      <c r="KYU92" s="1261" t="s">
        <v>4</v>
      </c>
      <c r="KYV92" s="1261" t="s">
        <v>4</v>
      </c>
      <c r="KYW92" s="1261" t="s">
        <v>4</v>
      </c>
      <c r="KYX92" s="1261" t="s">
        <v>4</v>
      </c>
      <c r="KYY92" s="1261" t="s">
        <v>4</v>
      </c>
      <c r="KYZ92" s="1261" t="s">
        <v>4</v>
      </c>
      <c r="KZA92" s="1261" t="s">
        <v>4</v>
      </c>
      <c r="KZB92" s="1261" t="s">
        <v>4</v>
      </c>
      <c r="KZC92" s="1261" t="s">
        <v>4</v>
      </c>
      <c r="KZD92" s="1261" t="s">
        <v>4</v>
      </c>
      <c r="KZE92" s="1261" t="s">
        <v>4</v>
      </c>
      <c r="KZF92" s="1261" t="s">
        <v>4</v>
      </c>
      <c r="KZG92" s="1261" t="s">
        <v>4</v>
      </c>
      <c r="KZH92" s="1261" t="s">
        <v>4</v>
      </c>
      <c r="KZI92" s="1261" t="s">
        <v>4</v>
      </c>
      <c r="KZJ92" s="1261" t="s">
        <v>4</v>
      </c>
      <c r="KZK92" s="1261" t="s">
        <v>4</v>
      </c>
      <c r="KZL92" s="1261" t="s">
        <v>4</v>
      </c>
      <c r="KZM92" s="1261" t="s">
        <v>4</v>
      </c>
      <c r="KZN92" s="1261" t="s">
        <v>4</v>
      </c>
      <c r="KZO92" s="1261" t="s">
        <v>4</v>
      </c>
      <c r="KZP92" s="1261" t="s">
        <v>4</v>
      </c>
      <c r="KZQ92" s="1261" t="s">
        <v>4</v>
      </c>
      <c r="KZR92" s="1261" t="s">
        <v>4</v>
      </c>
      <c r="KZS92" s="1261" t="s">
        <v>4</v>
      </c>
      <c r="KZT92" s="1261" t="s">
        <v>4</v>
      </c>
      <c r="KZU92" s="1261" t="s">
        <v>4</v>
      </c>
      <c r="KZV92" s="1261" t="s">
        <v>4</v>
      </c>
      <c r="KZW92" s="1261" t="s">
        <v>4</v>
      </c>
      <c r="KZX92" s="1261" t="s">
        <v>4</v>
      </c>
      <c r="KZY92" s="1261" t="s">
        <v>4</v>
      </c>
      <c r="KZZ92" s="1261" t="s">
        <v>4</v>
      </c>
      <c r="LAA92" s="1261" t="s">
        <v>4</v>
      </c>
      <c r="LAB92" s="1261" t="s">
        <v>4</v>
      </c>
      <c r="LAC92" s="1261" t="s">
        <v>4</v>
      </c>
      <c r="LAD92" s="1261" t="s">
        <v>4</v>
      </c>
      <c r="LAE92" s="1261" t="s">
        <v>4</v>
      </c>
      <c r="LAF92" s="1261" t="s">
        <v>4</v>
      </c>
      <c r="LAG92" s="1261" t="s">
        <v>4</v>
      </c>
      <c r="LAH92" s="1261" t="s">
        <v>4</v>
      </c>
      <c r="LAI92" s="1261" t="s">
        <v>4</v>
      </c>
      <c r="LAJ92" s="1261" t="s">
        <v>4</v>
      </c>
      <c r="LAK92" s="1261" t="s">
        <v>4</v>
      </c>
      <c r="LAL92" s="1261" t="s">
        <v>4</v>
      </c>
      <c r="LAM92" s="1261" t="s">
        <v>4</v>
      </c>
      <c r="LAN92" s="1261" t="s">
        <v>4</v>
      </c>
      <c r="LAO92" s="1261" t="s">
        <v>4</v>
      </c>
      <c r="LAP92" s="1261" t="s">
        <v>4</v>
      </c>
      <c r="LAQ92" s="1261" t="s">
        <v>4</v>
      </c>
      <c r="LAR92" s="1261" t="s">
        <v>4</v>
      </c>
      <c r="LAS92" s="1261" t="s">
        <v>4</v>
      </c>
      <c r="LAT92" s="1261" t="s">
        <v>4</v>
      </c>
      <c r="LAU92" s="1261" t="s">
        <v>4</v>
      </c>
      <c r="LAV92" s="1261" t="s">
        <v>4</v>
      </c>
      <c r="LAW92" s="1261" t="s">
        <v>4</v>
      </c>
      <c r="LAX92" s="1261" t="s">
        <v>4</v>
      </c>
      <c r="LAY92" s="1261" t="s">
        <v>4</v>
      </c>
      <c r="LAZ92" s="1261" t="s">
        <v>4</v>
      </c>
      <c r="LBA92" s="1261" t="s">
        <v>4</v>
      </c>
      <c r="LBB92" s="1261" t="s">
        <v>4</v>
      </c>
      <c r="LBC92" s="1261" t="s">
        <v>4</v>
      </c>
      <c r="LBD92" s="1261" t="s">
        <v>4</v>
      </c>
      <c r="LBE92" s="1261" t="s">
        <v>4</v>
      </c>
      <c r="LBF92" s="1261" t="s">
        <v>4</v>
      </c>
      <c r="LBG92" s="1261" t="s">
        <v>4</v>
      </c>
      <c r="LBH92" s="1261" t="s">
        <v>4</v>
      </c>
      <c r="LBI92" s="1261" t="s">
        <v>4</v>
      </c>
      <c r="LBJ92" s="1261" t="s">
        <v>4</v>
      </c>
      <c r="LBK92" s="1261" t="s">
        <v>4</v>
      </c>
      <c r="LBL92" s="1261" t="s">
        <v>4</v>
      </c>
      <c r="LBM92" s="1261" t="s">
        <v>4</v>
      </c>
      <c r="LBN92" s="1261" t="s">
        <v>4</v>
      </c>
      <c r="LBO92" s="1261" t="s">
        <v>4</v>
      </c>
      <c r="LBP92" s="1261" t="s">
        <v>4</v>
      </c>
      <c r="LBQ92" s="1261" t="s">
        <v>4</v>
      </c>
      <c r="LBR92" s="1261" t="s">
        <v>4</v>
      </c>
      <c r="LBS92" s="1261" t="s">
        <v>4</v>
      </c>
      <c r="LBT92" s="1261" t="s">
        <v>4</v>
      </c>
      <c r="LBU92" s="1261" t="s">
        <v>4</v>
      </c>
      <c r="LBV92" s="1261" t="s">
        <v>4</v>
      </c>
      <c r="LBW92" s="1261" t="s">
        <v>4</v>
      </c>
      <c r="LBX92" s="1261" t="s">
        <v>4</v>
      </c>
      <c r="LBY92" s="1261" t="s">
        <v>4</v>
      </c>
      <c r="LBZ92" s="1261" t="s">
        <v>4</v>
      </c>
      <c r="LCA92" s="1261" t="s">
        <v>4</v>
      </c>
      <c r="LCB92" s="1261" t="s">
        <v>4</v>
      </c>
      <c r="LCC92" s="1261" t="s">
        <v>4</v>
      </c>
      <c r="LCD92" s="1261" t="s">
        <v>4</v>
      </c>
      <c r="LCE92" s="1261" t="s">
        <v>4</v>
      </c>
      <c r="LCF92" s="1261" t="s">
        <v>4</v>
      </c>
      <c r="LCG92" s="1261" t="s">
        <v>4</v>
      </c>
      <c r="LCH92" s="1261" t="s">
        <v>4</v>
      </c>
      <c r="LCI92" s="1261" t="s">
        <v>4</v>
      </c>
      <c r="LCJ92" s="1261" t="s">
        <v>4</v>
      </c>
      <c r="LCK92" s="1261" t="s">
        <v>4</v>
      </c>
      <c r="LCL92" s="1261" t="s">
        <v>4</v>
      </c>
      <c r="LCM92" s="1261" t="s">
        <v>4</v>
      </c>
      <c r="LCN92" s="1261" t="s">
        <v>4</v>
      </c>
      <c r="LCO92" s="1261" t="s">
        <v>4</v>
      </c>
      <c r="LCP92" s="1261" t="s">
        <v>4</v>
      </c>
      <c r="LCQ92" s="1261" t="s">
        <v>4</v>
      </c>
      <c r="LCR92" s="1261" t="s">
        <v>4</v>
      </c>
      <c r="LCS92" s="1261" t="s">
        <v>4</v>
      </c>
      <c r="LCT92" s="1261" t="s">
        <v>4</v>
      </c>
      <c r="LCU92" s="1261" t="s">
        <v>4</v>
      </c>
      <c r="LCV92" s="1261" t="s">
        <v>4</v>
      </c>
      <c r="LCW92" s="1261" t="s">
        <v>4</v>
      </c>
      <c r="LCX92" s="1261" t="s">
        <v>4</v>
      </c>
      <c r="LCY92" s="1261" t="s">
        <v>4</v>
      </c>
      <c r="LCZ92" s="1261" t="s">
        <v>4</v>
      </c>
      <c r="LDA92" s="1261" t="s">
        <v>4</v>
      </c>
      <c r="LDB92" s="1261" t="s">
        <v>4</v>
      </c>
      <c r="LDC92" s="1261" t="s">
        <v>4</v>
      </c>
      <c r="LDD92" s="1261" t="s">
        <v>4</v>
      </c>
      <c r="LDE92" s="1261" t="s">
        <v>4</v>
      </c>
      <c r="LDF92" s="1261" t="s">
        <v>4</v>
      </c>
      <c r="LDG92" s="1261" t="s">
        <v>4</v>
      </c>
      <c r="LDH92" s="1261" t="s">
        <v>4</v>
      </c>
      <c r="LDI92" s="1261" t="s">
        <v>4</v>
      </c>
      <c r="LDJ92" s="1261" t="s">
        <v>4</v>
      </c>
      <c r="LDK92" s="1261" t="s">
        <v>4</v>
      </c>
      <c r="LDL92" s="1261" t="s">
        <v>4</v>
      </c>
      <c r="LDM92" s="1261" t="s">
        <v>4</v>
      </c>
      <c r="LDN92" s="1261" t="s">
        <v>4</v>
      </c>
      <c r="LDO92" s="1261" t="s">
        <v>4</v>
      </c>
      <c r="LDP92" s="1261" t="s">
        <v>4</v>
      </c>
      <c r="LDQ92" s="1261" t="s">
        <v>4</v>
      </c>
      <c r="LDR92" s="1261" t="s">
        <v>4</v>
      </c>
      <c r="LDS92" s="1261" t="s">
        <v>4</v>
      </c>
      <c r="LDT92" s="1261" t="s">
        <v>4</v>
      </c>
      <c r="LDU92" s="1261" t="s">
        <v>4</v>
      </c>
      <c r="LDV92" s="1261" t="s">
        <v>4</v>
      </c>
      <c r="LDW92" s="1261" t="s">
        <v>4</v>
      </c>
      <c r="LDX92" s="1261" t="s">
        <v>4</v>
      </c>
      <c r="LDY92" s="1261" t="s">
        <v>4</v>
      </c>
      <c r="LDZ92" s="1261" t="s">
        <v>4</v>
      </c>
      <c r="LEA92" s="1261" t="s">
        <v>4</v>
      </c>
      <c r="LEB92" s="1261" t="s">
        <v>4</v>
      </c>
      <c r="LEC92" s="1261" t="s">
        <v>4</v>
      </c>
      <c r="LED92" s="1261" t="s">
        <v>4</v>
      </c>
      <c r="LEE92" s="1261" t="s">
        <v>4</v>
      </c>
      <c r="LEF92" s="1261" t="s">
        <v>4</v>
      </c>
      <c r="LEG92" s="1261" t="s">
        <v>4</v>
      </c>
      <c r="LEH92" s="1261" t="s">
        <v>4</v>
      </c>
      <c r="LEI92" s="1261" t="s">
        <v>4</v>
      </c>
      <c r="LEJ92" s="1261" t="s">
        <v>4</v>
      </c>
      <c r="LEK92" s="1261" t="s">
        <v>4</v>
      </c>
      <c r="LEL92" s="1261" t="s">
        <v>4</v>
      </c>
      <c r="LEM92" s="1261" t="s">
        <v>4</v>
      </c>
      <c r="LEN92" s="1261" t="s">
        <v>4</v>
      </c>
      <c r="LEO92" s="1261" t="s">
        <v>4</v>
      </c>
      <c r="LEP92" s="1261" t="s">
        <v>4</v>
      </c>
      <c r="LEQ92" s="1261" t="s">
        <v>4</v>
      </c>
      <c r="LER92" s="1261" t="s">
        <v>4</v>
      </c>
      <c r="LES92" s="1261" t="s">
        <v>4</v>
      </c>
      <c r="LET92" s="1261" t="s">
        <v>4</v>
      </c>
      <c r="LEU92" s="1261" t="s">
        <v>4</v>
      </c>
      <c r="LEV92" s="1261" t="s">
        <v>4</v>
      </c>
      <c r="LEW92" s="1261" t="s">
        <v>4</v>
      </c>
      <c r="LEX92" s="1261" t="s">
        <v>4</v>
      </c>
      <c r="LEY92" s="1261" t="s">
        <v>4</v>
      </c>
      <c r="LEZ92" s="1261" t="s">
        <v>4</v>
      </c>
      <c r="LFA92" s="1261" t="s">
        <v>4</v>
      </c>
      <c r="LFB92" s="1261" t="s">
        <v>4</v>
      </c>
      <c r="LFC92" s="1261" t="s">
        <v>4</v>
      </c>
      <c r="LFD92" s="1261" t="s">
        <v>4</v>
      </c>
      <c r="LFE92" s="1261" t="s">
        <v>4</v>
      </c>
      <c r="LFF92" s="1261" t="s">
        <v>4</v>
      </c>
      <c r="LFG92" s="1261" t="s">
        <v>4</v>
      </c>
      <c r="LFH92" s="1261" t="s">
        <v>4</v>
      </c>
      <c r="LFI92" s="1261" t="s">
        <v>4</v>
      </c>
      <c r="LFJ92" s="1261" t="s">
        <v>4</v>
      </c>
      <c r="LFK92" s="1261" t="s">
        <v>4</v>
      </c>
      <c r="LFL92" s="1261" t="s">
        <v>4</v>
      </c>
      <c r="LFM92" s="1261" t="s">
        <v>4</v>
      </c>
      <c r="LFN92" s="1261" t="s">
        <v>4</v>
      </c>
      <c r="LFO92" s="1261" t="s">
        <v>4</v>
      </c>
      <c r="LFP92" s="1261" t="s">
        <v>4</v>
      </c>
      <c r="LFQ92" s="1261" t="s">
        <v>4</v>
      </c>
      <c r="LFR92" s="1261" t="s">
        <v>4</v>
      </c>
      <c r="LFS92" s="1261" t="s">
        <v>4</v>
      </c>
      <c r="LFT92" s="1261" t="s">
        <v>4</v>
      </c>
      <c r="LFU92" s="1261" t="s">
        <v>4</v>
      </c>
      <c r="LFV92" s="1261" t="s">
        <v>4</v>
      </c>
      <c r="LFW92" s="1261" t="s">
        <v>4</v>
      </c>
      <c r="LFX92" s="1261" t="s">
        <v>4</v>
      </c>
      <c r="LFY92" s="1261" t="s">
        <v>4</v>
      </c>
      <c r="LFZ92" s="1261" t="s">
        <v>4</v>
      </c>
      <c r="LGA92" s="1261" t="s">
        <v>4</v>
      </c>
      <c r="LGB92" s="1261" t="s">
        <v>4</v>
      </c>
      <c r="LGC92" s="1261" t="s">
        <v>4</v>
      </c>
      <c r="LGD92" s="1261" t="s">
        <v>4</v>
      </c>
      <c r="LGE92" s="1261" t="s">
        <v>4</v>
      </c>
      <c r="LGF92" s="1261" t="s">
        <v>4</v>
      </c>
      <c r="LGG92" s="1261" t="s">
        <v>4</v>
      </c>
      <c r="LGH92" s="1261" t="s">
        <v>4</v>
      </c>
      <c r="LGI92" s="1261" t="s">
        <v>4</v>
      </c>
      <c r="LGJ92" s="1261" t="s">
        <v>4</v>
      </c>
      <c r="LGK92" s="1261" t="s">
        <v>4</v>
      </c>
      <c r="LGL92" s="1261" t="s">
        <v>4</v>
      </c>
      <c r="LGM92" s="1261" t="s">
        <v>4</v>
      </c>
      <c r="LGN92" s="1261" t="s">
        <v>4</v>
      </c>
      <c r="LGO92" s="1261" t="s">
        <v>4</v>
      </c>
      <c r="LGP92" s="1261" t="s">
        <v>4</v>
      </c>
      <c r="LGQ92" s="1261" t="s">
        <v>4</v>
      </c>
      <c r="LGR92" s="1261" t="s">
        <v>4</v>
      </c>
      <c r="LGS92" s="1261" t="s">
        <v>4</v>
      </c>
      <c r="LGT92" s="1261" t="s">
        <v>4</v>
      </c>
      <c r="LGU92" s="1261" t="s">
        <v>4</v>
      </c>
      <c r="LGV92" s="1261" t="s">
        <v>4</v>
      </c>
      <c r="LGW92" s="1261" t="s">
        <v>4</v>
      </c>
      <c r="LGX92" s="1261" t="s">
        <v>4</v>
      </c>
      <c r="LGY92" s="1261" t="s">
        <v>4</v>
      </c>
      <c r="LGZ92" s="1261" t="s">
        <v>4</v>
      </c>
      <c r="LHA92" s="1261" t="s">
        <v>4</v>
      </c>
      <c r="LHB92" s="1261" t="s">
        <v>4</v>
      </c>
      <c r="LHC92" s="1261" t="s">
        <v>4</v>
      </c>
      <c r="LHD92" s="1261" t="s">
        <v>4</v>
      </c>
      <c r="LHE92" s="1261" t="s">
        <v>4</v>
      </c>
      <c r="LHF92" s="1261" t="s">
        <v>4</v>
      </c>
      <c r="LHG92" s="1261" t="s">
        <v>4</v>
      </c>
      <c r="LHH92" s="1261" t="s">
        <v>4</v>
      </c>
      <c r="LHI92" s="1261" t="s">
        <v>4</v>
      </c>
      <c r="LHJ92" s="1261" t="s">
        <v>4</v>
      </c>
      <c r="LHK92" s="1261" t="s">
        <v>4</v>
      </c>
      <c r="LHL92" s="1261" t="s">
        <v>4</v>
      </c>
      <c r="LHM92" s="1261" t="s">
        <v>4</v>
      </c>
      <c r="LHN92" s="1261" t="s">
        <v>4</v>
      </c>
      <c r="LHO92" s="1261" t="s">
        <v>4</v>
      </c>
      <c r="LHP92" s="1261" t="s">
        <v>4</v>
      </c>
      <c r="LHQ92" s="1261" t="s">
        <v>4</v>
      </c>
      <c r="LHR92" s="1261" t="s">
        <v>4</v>
      </c>
      <c r="LHS92" s="1261" t="s">
        <v>4</v>
      </c>
      <c r="LHT92" s="1261" t="s">
        <v>4</v>
      </c>
      <c r="LHU92" s="1261" t="s">
        <v>4</v>
      </c>
      <c r="LHV92" s="1261" t="s">
        <v>4</v>
      </c>
      <c r="LHW92" s="1261" t="s">
        <v>4</v>
      </c>
      <c r="LHX92" s="1261" t="s">
        <v>4</v>
      </c>
      <c r="LHY92" s="1261" t="s">
        <v>4</v>
      </c>
      <c r="LHZ92" s="1261" t="s">
        <v>4</v>
      </c>
      <c r="LIA92" s="1261" t="s">
        <v>4</v>
      </c>
      <c r="LIB92" s="1261" t="s">
        <v>4</v>
      </c>
      <c r="LIC92" s="1261" t="s">
        <v>4</v>
      </c>
      <c r="LID92" s="1261" t="s">
        <v>4</v>
      </c>
      <c r="LIE92" s="1261" t="s">
        <v>4</v>
      </c>
      <c r="LIF92" s="1261" t="s">
        <v>4</v>
      </c>
      <c r="LIG92" s="1261" t="s">
        <v>4</v>
      </c>
      <c r="LIH92" s="1261" t="s">
        <v>4</v>
      </c>
      <c r="LII92" s="1261" t="s">
        <v>4</v>
      </c>
      <c r="LIJ92" s="1261" t="s">
        <v>4</v>
      </c>
      <c r="LIK92" s="1261" t="s">
        <v>4</v>
      </c>
      <c r="LIL92" s="1261" t="s">
        <v>4</v>
      </c>
      <c r="LIM92" s="1261" t="s">
        <v>4</v>
      </c>
      <c r="LIN92" s="1261" t="s">
        <v>4</v>
      </c>
      <c r="LIO92" s="1261" t="s">
        <v>4</v>
      </c>
      <c r="LIP92" s="1261" t="s">
        <v>4</v>
      </c>
      <c r="LIQ92" s="1261" t="s">
        <v>4</v>
      </c>
      <c r="LIR92" s="1261" t="s">
        <v>4</v>
      </c>
      <c r="LIS92" s="1261" t="s">
        <v>4</v>
      </c>
      <c r="LIT92" s="1261" t="s">
        <v>4</v>
      </c>
      <c r="LIU92" s="1261" t="s">
        <v>4</v>
      </c>
      <c r="LIV92" s="1261" t="s">
        <v>4</v>
      </c>
      <c r="LIW92" s="1261" t="s">
        <v>4</v>
      </c>
      <c r="LIX92" s="1261" t="s">
        <v>4</v>
      </c>
      <c r="LIY92" s="1261" t="s">
        <v>4</v>
      </c>
      <c r="LIZ92" s="1261" t="s">
        <v>4</v>
      </c>
      <c r="LJA92" s="1261" t="s">
        <v>4</v>
      </c>
      <c r="LJB92" s="1261" t="s">
        <v>4</v>
      </c>
      <c r="LJC92" s="1261" t="s">
        <v>4</v>
      </c>
      <c r="LJD92" s="1261" t="s">
        <v>4</v>
      </c>
      <c r="LJE92" s="1261" t="s">
        <v>4</v>
      </c>
      <c r="LJF92" s="1261" t="s">
        <v>4</v>
      </c>
      <c r="LJG92" s="1261" t="s">
        <v>4</v>
      </c>
      <c r="LJH92" s="1261" t="s">
        <v>4</v>
      </c>
      <c r="LJI92" s="1261" t="s">
        <v>4</v>
      </c>
      <c r="LJJ92" s="1261" t="s">
        <v>4</v>
      </c>
      <c r="LJK92" s="1261" t="s">
        <v>4</v>
      </c>
      <c r="LJL92" s="1261" t="s">
        <v>4</v>
      </c>
      <c r="LJM92" s="1261" t="s">
        <v>4</v>
      </c>
      <c r="LJN92" s="1261" t="s">
        <v>4</v>
      </c>
      <c r="LJO92" s="1261" t="s">
        <v>4</v>
      </c>
      <c r="LJP92" s="1261" t="s">
        <v>4</v>
      </c>
      <c r="LJQ92" s="1261" t="s">
        <v>4</v>
      </c>
      <c r="LJR92" s="1261" t="s">
        <v>4</v>
      </c>
      <c r="LJS92" s="1261" t="s">
        <v>4</v>
      </c>
      <c r="LJT92" s="1261" t="s">
        <v>4</v>
      </c>
      <c r="LJU92" s="1261" t="s">
        <v>4</v>
      </c>
      <c r="LJV92" s="1261" t="s">
        <v>4</v>
      </c>
      <c r="LJW92" s="1261" t="s">
        <v>4</v>
      </c>
      <c r="LJX92" s="1261" t="s">
        <v>4</v>
      </c>
      <c r="LJY92" s="1261" t="s">
        <v>4</v>
      </c>
      <c r="LJZ92" s="1261" t="s">
        <v>4</v>
      </c>
      <c r="LKA92" s="1261" t="s">
        <v>4</v>
      </c>
      <c r="LKB92" s="1261" t="s">
        <v>4</v>
      </c>
      <c r="LKC92" s="1261" t="s">
        <v>4</v>
      </c>
      <c r="LKD92" s="1261" t="s">
        <v>4</v>
      </c>
      <c r="LKE92" s="1261" t="s">
        <v>4</v>
      </c>
      <c r="LKF92" s="1261" t="s">
        <v>4</v>
      </c>
      <c r="LKG92" s="1261" t="s">
        <v>4</v>
      </c>
      <c r="LKH92" s="1261" t="s">
        <v>4</v>
      </c>
      <c r="LKI92" s="1261" t="s">
        <v>4</v>
      </c>
      <c r="LKJ92" s="1261" t="s">
        <v>4</v>
      </c>
      <c r="LKK92" s="1261" t="s">
        <v>4</v>
      </c>
      <c r="LKL92" s="1261" t="s">
        <v>4</v>
      </c>
      <c r="LKM92" s="1261" t="s">
        <v>4</v>
      </c>
      <c r="LKN92" s="1261" t="s">
        <v>4</v>
      </c>
      <c r="LKO92" s="1261" t="s">
        <v>4</v>
      </c>
      <c r="LKP92" s="1261" t="s">
        <v>4</v>
      </c>
      <c r="LKQ92" s="1261" t="s">
        <v>4</v>
      </c>
      <c r="LKR92" s="1261" t="s">
        <v>4</v>
      </c>
      <c r="LKS92" s="1261" t="s">
        <v>4</v>
      </c>
      <c r="LKT92" s="1261" t="s">
        <v>4</v>
      </c>
      <c r="LKU92" s="1261" t="s">
        <v>4</v>
      </c>
      <c r="LKV92" s="1261" t="s">
        <v>4</v>
      </c>
      <c r="LKW92" s="1261" t="s">
        <v>4</v>
      </c>
      <c r="LKX92" s="1261" t="s">
        <v>4</v>
      </c>
      <c r="LKY92" s="1261" t="s">
        <v>4</v>
      </c>
      <c r="LKZ92" s="1261" t="s">
        <v>4</v>
      </c>
      <c r="LLA92" s="1261" t="s">
        <v>4</v>
      </c>
      <c r="LLB92" s="1261" t="s">
        <v>4</v>
      </c>
      <c r="LLC92" s="1261" t="s">
        <v>4</v>
      </c>
      <c r="LLD92" s="1261" t="s">
        <v>4</v>
      </c>
      <c r="LLE92" s="1261" t="s">
        <v>4</v>
      </c>
      <c r="LLF92" s="1261" t="s">
        <v>4</v>
      </c>
      <c r="LLG92" s="1261" t="s">
        <v>4</v>
      </c>
      <c r="LLH92" s="1261" t="s">
        <v>4</v>
      </c>
      <c r="LLI92" s="1261" t="s">
        <v>4</v>
      </c>
      <c r="LLJ92" s="1261" t="s">
        <v>4</v>
      </c>
      <c r="LLK92" s="1261" t="s">
        <v>4</v>
      </c>
      <c r="LLL92" s="1261" t="s">
        <v>4</v>
      </c>
      <c r="LLM92" s="1261" t="s">
        <v>4</v>
      </c>
      <c r="LLN92" s="1261" t="s">
        <v>4</v>
      </c>
      <c r="LLO92" s="1261" t="s">
        <v>4</v>
      </c>
      <c r="LLP92" s="1261" t="s">
        <v>4</v>
      </c>
      <c r="LLQ92" s="1261" t="s">
        <v>4</v>
      </c>
      <c r="LLR92" s="1261" t="s">
        <v>4</v>
      </c>
      <c r="LLS92" s="1261" t="s">
        <v>4</v>
      </c>
      <c r="LLT92" s="1261" t="s">
        <v>4</v>
      </c>
      <c r="LLU92" s="1261" t="s">
        <v>4</v>
      </c>
      <c r="LLV92" s="1261" t="s">
        <v>4</v>
      </c>
      <c r="LLW92" s="1261" t="s">
        <v>4</v>
      </c>
      <c r="LLX92" s="1261" t="s">
        <v>4</v>
      </c>
      <c r="LLY92" s="1261" t="s">
        <v>4</v>
      </c>
      <c r="LLZ92" s="1261" t="s">
        <v>4</v>
      </c>
      <c r="LMA92" s="1261" t="s">
        <v>4</v>
      </c>
      <c r="LMB92" s="1261" t="s">
        <v>4</v>
      </c>
      <c r="LMC92" s="1261" t="s">
        <v>4</v>
      </c>
      <c r="LMD92" s="1261" t="s">
        <v>4</v>
      </c>
      <c r="LME92" s="1261" t="s">
        <v>4</v>
      </c>
      <c r="LMF92" s="1261" t="s">
        <v>4</v>
      </c>
      <c r="LMG92" s="1261" t="s">
        <v>4</v>
      </c>
      <c r="LMH92" s="1261" t="s">
        <v>4</v>
      </c>
      <c r="LMI92" s="1261" t="s">
        <v>4</v>
      </c>
      <c r="LMJ92" s="1261" t="s">
        <v>4</v>
      </c>
      <c r="LMK92" s="1261" t="s">
        <v>4</v>
      </c>
      <c r="LML92" s="1261" t="s">
        <v>4</v>
      </c>
      <c r="LMM92" s="1261" t="s">
        <v>4</v>
      </c>
      <c r="LMN92" s="1261" t="s">
        <v>4</v>
      </c>
      <c r="LMO92" s="1261" t="s">
        <v>4</v>
      </c>
      <c r="LMP92" s="1261" t="s">
        <v>4</v>
      </c>
      <c r="LMQ92" s="1261" t="s">
        <v>4</v>
      </c>
      <c r="LMR92" s="1261" t="s">
        <v>4</v>
      </c>
      <c r="LMS92" s="1261" t="s">
        <v>4</v>
      </c>
      <c r="LMT92" s="1261" t="s">
        <v>4</v>
      </c>
      <c r="LMU92" s="1261" t="s">
        <v>4</v>
      </c>
      <c r="LMV92" s="1261" t="s">
        <v>4</v>
      </c>
      <c r="LMW92" s="1261" t="s">
        <v>4</v>
      </c>
      <c r="LMX92" s="1261" t="s">
        <v>4</v>
      </c>
      <c r="LMY92" s="1261" t="s">
        <v>4</v>
      </c>
      <c r="LMZ92" s="1261" t="s">
        <v>4</v>
      </c>
      <c r="LNA92" s="1261" t="s">
        <v>4</v>
      </c>
      <c r="LNB92" s="1261" t="s">
        <v>4</v>
      </c>
      <c r="LNC92" s="1261" t="s">
        <v>4</v>
      </c>
      <c r="LND92" s="1261" t="s">
        <v>4</v>
      </c>
      <c r="LNE92" s="1261" t="s">
        <v>4</v>
      </c>
      <c r="LNF92" s="1261" t="s">
        <v>4</v>
      </c>
      <c r="LNG92" s="1261" t="s">
        <v>4</v>
      </c>
      <c r="LNH92" s="1261" t="s">
        <v>4</v>
      </c>
      <c r="LNI92" s="1261" t="s">
        <v>4</v>
      </c>
      <c r="LNJ92" s="1261" t="s">
        <v>4</v>
      </c>
      <c r="LNK92" s="1261" t="s">
        <v>4</v>
      </c>
      <c r="LNL92" s="1261" t="s">
        <v>4</v>
      </c>
      <c r="LNM92" s="1261" t="s">
        <v>4</v>
      </c>
      <c r="LNN92" s="1261" t="s">
        <v>4</v>
      </c>
      <c r="LNO92" s="1261" t="s">
        <v>4</v>
      </c>
      <c r="LNP92" s="1261" t="s">
        <v>4</v>
      </c>
      <c r="LNQ92" s="1261" t="s">
        <v>4</v>
      </c>
      <c r="LNR92" s="1261" t="s">
        <v>4</v>
      </c>
      <c r="LNS92" s="1261" t="s">
        <v>4</v>
      </c>
      <c r="LNT92" s="1261" t="s">
        <v>4</v>
      </c>
      <c r="LNU92" s="1261" t="s">
        <v>4</v>
      </c>
      <c r="LNV92" s="1261" t="s">
        <v>4</v>
      </c>
      <c r="LNW92" s="1261" t="s">
        <v>4</v>
      </c>
      <c r="LNX92" s="1261" t="s">
        <v>4</v>
      </c>
      <c r="LNY92" s="1261" t="s">
        <v>4</v>
      </c>
      <c r="LNZ92" s="1261" t="s">
        <v>4</v>
      </c>
      <c r="LOA92" s="1261" t="s">
        <v>4</v>
      </c>
      <c r="LOB92" s="1261" t="s">
        <v>4</v>
      </c>
      <c r="LOC92" s="1261" t="s">
        <v>4</v>
      </c>
      <c r="LOD92" s="1261" t="s">
        <v>4</v>
      </c>
      <c r="LOE92" s="1261" t="s">
        <v>4</v>
      </c>
      <c r="LOF92" s="1261" t="s">
        <v>4</v>
      </c>
      <c r="LOG92" s="1261" t="s">
        <v>4</v>
      </c>
      <c r="LOH92" s="1261" t="s">
        <v>4</v>
      </c>
      <c r="LOI92" s="1261" t="s">
        <v>4</v>
      </c>
      <c r="LOJ92" s="1261" t="s">
        <v>4</v>
      </c>
      <c r="LOK92" s="1261" t="s">
        <v>4</v>
      </c>
      <c r="LOL92" s="1261" t="s">
        <v>4</v>
      </c>
      <c r="LOM92" s="1261" t="s">
        <v>4</v>
      </c>
      <c r="LON92" s="1261" t="s">
        <v>4</v>
      </c>
      <c r="LOO92" s="1261" t="s">
        <v>4</v>
      </c>
      <c r="LOP92" s="1261" t="s">
        <v>4</v>
      </c>
      <c r="LOQ92" s="1261" t="s">
        <v>4</v>
      </c>
      <c r="LOR92" s="1261" t="s">
        <v>4</v>
      </c>
      <c r="LOS92" s="1261" t="s">
        <v>4</v>
      </c>
      <c r="LOT92" s="1261" t="s">
        <v>4</v>
      </c>
      <c r="LOU92" s="1261" t="s">
        <v>4</v>
      </c>
      <c r="LOV92" s="1261" t="s">
        <v>4</v>
      </c>
      <c r="LOW92" s="1261" t="s">
        <v>4</v>
      </c>
      <c r="LOX92" s="1261" t="s">
        <v>4</v>
      </c>
      <c r="LOY92" s="1261" t="s">
        <v>4</v>
      </c>
      <c r="LOZ92" s="1261" t="s">
        <v>4</v>
      </c>
      <c r="LPA92" s="1261" t="s">
        <v>4</v>
      </c>
      <c r="LPB92" s="1261" t="s">
        <v>4</v>
      </c>
      <c r="LPC92" s="1261" t="s">
        <v>4</v>
      </c>
      <c r="LPD92" s="1261" t="s">
        <v>4</v>
      </c>
      <c r="LPE92" s="1261" t="s">
        <v>4</v>
      </c>
      <c r="LPF92" s="1261" t="s">
        <v>4</v>
      </c>
      <c r="LPG92" s="1261" t="s">
        <v>4</v>
      </c>
      <c r="LPH92" s="1261" t="s">
        <v>4</v>
      </c>
      <c r="LPI92" s="1261" t="s">
        <v>4</v>
      </c>
      <c r="LPJ92" s="1261" t="s">
        <v>4</v>
      </c>
      <c r="LPK92" s="1261" t="s">
        <v>4</v>
      </c>
      <c r="LPL92" s="1261" t="s">
        <v>4</v>
      </c>
      <c r="LPM92" s="1261" t="s">
        <v>4</v>
      </c>
      <c r="LPN92" s="1261" t="s">
        <v>4</v>
      </c>
      <c r="LPO92" s="1261" t="s">
        <v>4</v>
      </c>
      <c r="LPP92" s="1261" t="s">
        <v>4</v>
      </c>
      <c r="LPQ92" s="1261" t="s">
        <v>4</v>
      </c>
      <c r="LPR92" s="1261" t="s">
        <v>4</v>
      </c>
      <c r="LPS92" s="1261" t="s">
        <v>4</v>
      </c>
      <c r="LPT92" s="1261" t="s">
        <v>4</v>
      </c>
      <c r="LPU92" s="1261" t="s">
        <v>4</v>
      </c>
      <c r="LPV92" s="1261" t="s">
        <v>4</v>
      </c>
      <c r="LPW92" s="1261" t="s">
        <v>4</v>
      </c>
      <c r="LPX92" s="1261" t="s">
        <v>4</v>
      </c>
      <c r="LPY92" s="1261" t="s">
        <v>4</v>
      </c>
      <c r="LPZ92" s="1261" t="s">
        <v>4</v>
      </c>
      <c r="LQA92" s="1261" t="s">
        <v>4</v>
      </c>
      <c r="LQB92" s="1261" t="s">
        <v>4</v>
      </c>
      <c r="LQC92" s="1261" t="s">
        <v>4</v>
      </c>
      <c r="LQD92" s="1261" t="s">
        <v>4</v>
      </c>
      <c r="LQE92" s="1261" t="s">
        <v>4</v>
      </c>
      <c r="LQF92" s="1261" t="s">
        <v>4</v>
      </c>
      <c r="LQG92" s="1261" t="s">
        <v>4</v>
      </c>
      <c r="LQH92" s="1261" t="s">
        <v>4</v>
      </c>
      <c r="LQI92" s="1261" t="s">
        <v>4</v>
      </c>
      <c r="LQJ92" s="1261" t="s">
        <v>4</v>
      </c>
      <c r="LQK92" s="1261" t="s">
        <v>4</v>
      </c>
      <c r="LQL92" s="1261" t="s">
        <v>4</v>
      </c>
      <c r="LQM92" s="1261" t="s">
        <v>4</v>
      </c>
      <c r="LQN92" s="1261" t="s">
        <v>4</v>
      </c>
      <c r="LQO92" s="1261" t="s">
        <v>4</v>
      </c>
      <c r="LQP92" s="1261" t="s">
        <v>4</v>
      </c>
      <c r="LQQ92" s="1261" t="s">
        <v>4</v>
      </c>
      <c r="LQR92" s="1261" t="s">
        <v>4</v>
      </c>
      <c r="LQS92" s="1261" t="s">
        <v>4</v>
      </c>
      <c r="LQT92" s="1261" t="s">
        <v>4</v>
      </c>
      <c r="LQU92" s="1261" t="s">
        <v>4</v>
      </c>
      <c r="LQV92" s="1261" t="s">
        <v>4</v>
      </c>
      <c r="LQW92" s="1261" t="s">
        <v>4</v>
      </c>
      <c r="LQX92" s="1261" t="s">
        <v>4</v>
      </c>
      <c r="LQY92" s="1261" t="s">
        <v>4</v>
      </c>
      <c r="LQZ92" s="1261" t="s">
        <v>4</v>
      </c>
      <c r="LRA92" s="1261" t="s">
        <v>4</v>
      </c>
      <c r="LRB92" s="1261" t="s">
        <v>4</v>
      </c>
      <c r="LRC92" s="1261" t="s">
        <v>4</v>
      </c>
      <c r="LRD92" s="1261" t="s">
        <v>4</v>
      </c>
      <c r="LRE92" s="1261" t="s">
        <v>4</v>
      </c>
      <c r="LRF92" s="1261" t="s">
        <v>4</v>
      </c>
      <c r="LRG92" s="1261" t="s">
        <v>4</v>
      </c>
      <c r="LRH92" s="1261" t="s">
        <v>4</v>
      </c>
      <c r="LRI92" s="1261" t="s">
        <v>4</v>
      </c>
      <c r="LRJ92" s="1261" t="s">
        <v>4</v>
      </c>
      <c r="LRK92" s="1261" t="s">
        <v>4</v>
      </c>
      <c r="LRL92" s="1261" t="s">
        <v>4</v>
      </c>
      <c r="LRM92" s="1261" t="s">
        <v>4</v>
      </c>
      <c r="LRN92" s="1261" t="s">
        <v>4</v>
      </c>
      <c r="LRO92" s="1261" t="s">
        <v>4</v>
      </c>
      <c r="LRP92" s="1261" t="s">
        <v>4</v>
      </c>
      <c r="LRQ92" s="1261" t="s">
        <v>4</v>
      </c>
      <c r="LRR92" s="1261" t="s">
        <v>4</v>
      </c>
      <c r="LRS92" s="1261" t="s">
        <v>4</v>
      </c>
      <c r="LRT92" s="1261" t="s">
        <v>4</v>
      </c>
      <c r="LRU92" s="1261" t="s">
        <v>4</v>
      </c>
      <c r="LRV92" s="1261" t="s">
        <v>4</v>
      </c>
      <c r="LRW92" s="1261" t="s">
        <v>4</v>
      </c>
      <c r="LRX92" s="1261" t="s">
        <v>4</v>
      </c>
      <c r="LRY92" s="1261" t="s">
        <v>4</v>
      </c>
      <c r="LRZ92" s="1261" t="s">
        <v>4</v>
      </c>
      <c r="LSA92" s="1261" t="s">
        <v>4</v>
      </c>
      <c r="LSB92" s="1261" t="s">
        <v>4</v>
      </c>
      <c r="LSC92" s="1261" t="s">
        <v>4</v>
      </c>
      <c r="LSD92" s="1261" t="s">
        <v>4</v>
      </c>
      <c r="LSE92" s="1261" t="s">
        <v>4</v>
      </c>
      <c r="LSF92" s="1261" t="s">
        <v>4</v>
      </c>
      <c r="LSG92" s="1261" t="s">
        <v>4</v>
      </c>
      <c r="LSH92" s="1261" t="s">
        <v>4</v>
      </c>
      <c r="LSI92" s="1261" t="s">
        <v>4</v>
      </c>
      <c r="LSJ92" s="1261" t="s">
        <v>4</v>
      </c>
      <c r="LSK92" s="1261" t="s">
        <v>4</v>
      </c>
      <c r="LSL92" s="1261" t="s">
        <v>4</v>
      </c>
      <c r="LSM92" s="1261" t="s">
        <v>4</v>
      </c>
      <c r="LSN92" s="1261" t="s">
        <v>4</v>
      </c>
      <c r="LSO92" s="1261" t="s">
        <v>4</v>
      </c>
      <c r="LSP92" s="1261" t="s">
        <v>4</v>
      </c>
      <c r="LSQ92" s="1261" t="s">
        <v>4</v>
      </c>
      <c r="LSR92" s="1261" t="s">
        <v>4</v>
      </c>
      <c r="LSS92" s="1261" t="s">
        <v>4</v>
      </c>
      <c r="LST92" s="1261" t="s">
        <v>4</v>
      </c>
      <c r="LSU92" s="1261" t="s">
        <v>4</v>
      </c>
      <c r="LSV92" s="1261" t="s">
        <v>4</v>
      </c>
      <c r="LSW92" s="1261" t="s">
        <v>4</v>
      </c>
      <c r="LSX92" s="1261" t="s">
        <v>4</v>
      </c>
      <c r="LSY92" s="1261" t="s">
        <v>4</v>
      </c>
      <c r="LSZ92" s="1261" t="s">
        <v>4</v>
      </c>
      <c r="LTA92" s="1261" t="s">
        <v>4</v>
      </c>
      <c r="LTB92" s="1261" t="s">
        <v>4</v>
      </c>
      <c r="LTC92" s="1261" t="s">
        <v>4</v>
      </c>
      <c r="LTD92" s="1261" t="s">
        <v>4</v>
      </c>
      <c r="LTE92" s="1261" t="s">
        <v>4</v>
      </c>
      <c r="LTF92" s="1261" t="s">
        <v>4</v>
      </c>
      <c r="LTG92" s="1261" t="s">
        <v>4</v>
      </c>
      <c r="LTH92" s="1261" t="s">
        <v>4</v>
      </c>
      <c r="LTI92" s="1261" t="s">
        <v>4</v>
      </c>
      <c r="LTJ92" s="1261" t="s">
        <v>4</v>
      </c>
      <c r="LTK92" s="1261" t="s">
        <v>4</v>
      </c>
      <c r="LTL92" s="1261" t="s">
        <v>4</v>
      </c>
      <c r="LTM92" s="1261" t="s">
        <v>4</v>
      </c>
      <c r="LTN92" s="1261" t="s">
        <v>4</v>
      </c>
      <c r="LTO92" s="1261" t="s">
        <v>4</v>
      </c>
      <c r="LTP92" s="1261" t="s">
        <v>4</v>
      </c>
      <c r="LTQ92" s="1261" t="s">
        <v>4</v>
      </c>
      <c r="LTR92" s="1261" t="s">
        <v>4</v>
      </c>
      <c r="LTS92" s="1261" t="s">
        <v>4</v>
      </c>
      <c r="LTT92" s="1261" t="s">
        <v>4</v>
      </c>
      <c r="LTU92" s="1261" t="s">
        <v>4</v>
      </c>
      <c r="LTV92" s="1261" t="s">
        <v>4</v>
      </c>
      <c r="LTW92" s="1261" t="s">
        <v>4</v>
      </c>
      <c r="LTX92" s="1261" t="s">
        <v>4</v>
      </c>
      <c r="LTY92" s="1261" t="s">
        <v>4</v>
      </c>
      <c r="LTZ92" s="1261" t="s">
        <v>4</v>
      </c>
      <c r="LUA92" s="1261" t="s">
        <v>4</v>
      </c>
      <c r="LUB92" s="1261" t="s">
        <v>4</v>
      </c>
      <c r="LUC92" s="1261" t="s">
        <v>4</v>
      </c>
      <c r="LUD92" s="1261" t="s">
        <v>4</v>
      </c>
      <c r="LUE92" s="1261" t="s">
        <v>4</v>
      </c>
      <c r="LUF92" s="1261" t="s">
        <v>4</v>
      </c>
      <c r="LUG92" s="1261" t="s">
        <v>4</v>
      </c>
      <c r="LUH92" s="1261" t="s">
        <v>4</v>
      </c>
      <c r="LUI92" s="1261" t="s">
        <v>4</v>
      </c>
      <c r="LUJ92" s="1261" t="s">
        <v>4</v>
      </c>
      <c r="LUK92" s="1261" t="s">
        <v>4</v>
      </c>
      <c r="LUL92" s="1261" t="s">
        <v>4</v>
      </c>
      <c r="LUM92" s="1261" t="s">
        <v>4</v>
      </c>
      <c r="LUN92" s="1261" t="s">
        <v>4</v>
      </c>
      <c r="LUO92" s="1261" t="s">
        <v>4</v>
      </c>
      <c r="LUP92" s="1261" t="s">
        <v>4</v>
      </c>
      <c r="LUQ92" s="1261" t="s">
        <v>4</v>
      </c>
      <c r="LUR92" s="1261" t="s">
        <v>4</v>
      </c>
      <c r="LUS92" s="1261" t="s">
        <v>4</v>
      </c>
      <c r="LUT92" s="1261" t="s">
        <v>4</v>
      </c>
      <c r="LUU92" s="1261" t="s">
        <v>4</v>
      </c>
      <c r="LUV92" s="1261" t="s">
        <v>4</v>
      </c>
      <c r="LUW92" s="1261" t="s">
        <v>4</v>
      </c>
      <c r="LUX92" s="1261" t="s">
        <v>4</v>
      </c>
      <c r="LUY92" s="1261" t="s">
        <v>4</v>
      </c>
      <c r="LUZ92" s="1261" t="s">
        <v>4</v>
      </c>
      <c r="LVA92" s="1261" t="s">
        <v>4</v>
      </c>
      <c r="LVB92" s="1261" t="s">
        <v>4</v>
      </c>
      <c r="LVC92" s="1261" t="s">
        <v>4</v>
      </c>
      <c r="LVD92" s="1261" t="s">
        <v>4</v>
      </c>
      <c r="LVE92" s="1261" t="s">
        <v>4</v>
      </c>
      <c r="LVF92" s="1261" t="s">
        <v>4</v>
      </c>
      <c r="LVG92" s="1261" t="s">
        <v>4</v>
      </c>
      <c r="LVH92" s="1261" t="s">
        <v>4</v>
      </c>
      <c r="LVI92" s="1261" t="s">
        <v>4</v>
      </c>
      <c r="LVJ92" s="1261" t="s">
        <v>4</v>
      </c>
      <c r="LVK92" s="1261" t="s">
        <v>4</v>
      </c>
      <c r="LVL92" s="1261" t="s">
        <v>4</v>
      </c>
      <c r="LVM92" s="1261" t="s">
        <v>4</v>
      </c>
      <c r="LVN92" s="1261" t="s">
        <v>4</v>
      </c>
      <c r="LVO92" s="1261" t="s">
        <v>4</v>
      </c>
      <c r="LVP92" s="1261" t="s">
        <v>4</v>
      </c>
      <c r="LVQ92" s="1261" t="s">
        <v>4</v>
      </c>
      <c r="LVR92" s="1261" t="s">
        <v>4</v>
      </c>
      <c r="LVS92" s="1261" t="s">
        <v>4</v>
      </c>
      <c r="LVT92" s="1261" t="s">
        <v>4</v>
      </c>
      <c r="LVU92" s="1261" t="s">
        <v>4</v>
      </c>
      <c r="LVV92" s="1261" t="s">
        <v>4</v>
      </c>
      <c r="LVW92" s="1261" t="s">
        <v>4</v>
      </c>
      <c r="LVX92" s="1261" t="s">
        <v>4</v>
      </c>
      <c r="LVY92" s="1261" t="s">
        <v>4</v>
      </c>
      <c r="LVZ92" s="1261" t="s">
        <v>4</v>
      </c>
      <c r="LWA92" s="1261" t="s">
        <v>4</v>
      </c>
      <c r="LWB92" s="1261" t="s">
        <v>4</v>
      </c>
      <c r="LWC92" s="1261" t="s">
        <v>4</v>
      </c>
      <c r="LWD92" s="1261" t="s">
        <v>4</v>
      </c>
      <c r="LWE92" s="1261" t="s">
        <v>4</v>
      </c>
      <c r="LWF92" s="1261" t="s">
        <v>4</v>
      </c>
      <c r="LWG92" s="1261" t="s">
        <v>4</v>
      </c>
      <c r="LWH92" s="1261" t="s">
        <v>4</v>
      </c>
      <c r="LWI92" s="1261" t="s">
        <v>4</v>
      </c>
      <c r="LWJ92" s="1261" t="s">
        <v>4</v>
      </c>
      <c r="LWK92" s="1261" t="s">
        <v>4</v>
      </c>
      <c r="LWL92" s="1261" t="s">
        <v>4</v>
      </c>
      <c r="LWM92" s="1261" t="s">
        <v>4</v>
      </c>
      <c r="LWN92" s="1261" t="s">
        <v>4</v>
      </c>
      <c r="LWO92" s="1261" t="s">
        <v>4</v>
      </c>
      <c r="LWP92" s="1261" t="s">
        <v>4</v>
      </c>
      <c r="LWQ92" s="1261" t="s">
        <v>4</v>
      </c>
      <c r="LWR92" s="1261" t="s">
        <v>4</v>
      </c>
      <c r="LWS92" s="1261" t="s">
        <v>4</v>
      </c>
      <c r="LWT92" s="1261" t="s">
        <v>4</v>
      </c>
      <c r="LWU92" s="1261" t="s">
        <v>4</v>
      </c>
      <c r="LWV92" s="1261" t="s">
        <v>4</v>
      </c>
      <c r="LWW92" s="1261" t="s">
        <v>4</v>
      </c>
      <c r="LWX92" s="1261" t="s">
        <v>4</v>
      </c>
      <c r="LWY92" s="1261" t="s">
        <v>4</v>
      </c>
      <c r="LWZ92" s="1261" t="s">
        <v>4</v>
      </c>
      <c r="LXA92" s="1261" t="s">
        <v>4</v>
      </c>
      <c r="LXB92" s="1261" t="s">
        <v>4</v>
      </c>
      <c r="LXC92" s="1261" t="s">
        <v>4</v>
      </c>
      <c r="LXD92" s="1261" t="s">
        <v>4</v>
      </c>
      <c r="LXE92" s="1261" t="s">
        <v>4</v>
      </c>
      <c r="LXF92" s="1261" t="s">
        <v>4</v>
      </c>
      <c r="LXG92" s="1261" t="s">
        <v>4</v>
      </c>
      <c r="LXH92" s="1261" t="s">
        <v>4</v>
      </c>
      <c r="LXI92" s="1261" t="s">
        <v>4</v>
      </c>
      <c r="LXJ92" s="1261" t="s">
        <v>4</v>
      </c>
      <c r="LXK92" s="1261" t="s">
        <v>4</v>
      </c>
      <c r="LXL92" s="1261" t="s">
        <v>4</v>
      </c>
      <c r="LXM92" s="1261" t="s">
        <v>4</v>
      </c>
      <c r="LXN92" s="1261" t="s">
        <v>4</v>
      </c>
      <c r="LXO92" s="1261" t="s">
        <v>4</v>
      </c>
      <c r="LXP92" s="1261" t="s">
        <v>4</v>
      </c>
      <c r="LXQ92" s="1261" t="s">
        <v>4</v>
      </c>
      <c r="LXR92" s="1261" t="s">
        <v>4</v>
      </c>
      <c r="LXS92" s="1261" t="s">
        <v>4</v>
      </c>
      <c r="LXT92" s="1261" t="s">
        <v>4</v>
      </c>
      <c r="LXU92" s="1261" t="s">
        <v>4</v>
      </c>
      <c r="LXV92" s="1261" t="s">
        <v>4</v>
      </c>
      <c r="LXW92" s="1261" t="s">
        <v>4</v>
      </c>
      <c r="LXX92" s="1261" t="s">
        <v>4</v>
      </c>
      <c r="LXY92" s="1261" t="s">
        <v>4</v>
      </c>
      <c r="LXZ92" s="1261" t="s">
        <v>4</v>
      </c>
      <c r="LYA92" s="1261" t="s">
        <v>4</v>
      </c>
      <c r="LYB92" s="1261" t="s">
        <v>4</v>
      </c>
      <c r="LYC92" s="1261" t="s">
        <v>4</v>
      </c>
      <c r="LYD92" s="1261" t="s">
        <v>4</v>
      </c>
      <c r="LYE92" s="1261" t="s">
        <v>4</v>
      </c>
      <c r="LYF92" s="1261" t="s">
        <v>4</v>
      </c>
      <c r="LYG92" s="1261" t="s">
        <v>4</v>
      </c>
      <c r="LYH92" s="1261" t="s">
        <v>4</v>
      </c>
      <c r="LYI92" s="1261" t="s">
        <v>4</v>
      </c>
      <c r="LYJ92" s="1261" t="s">
        <v>4</v>
      </c>
      <c r="LYK92" s="1261" t="s">
        <v>4</v>
      </c>
      <c r="LYL92" s="1261" t="s">
        <v>4</v>
      </c>
      <c r="LYM92" s="1261" t="s">
        <v>4</v>
      </c>
      <c r="LYN92" s="1261" t="s">
        <v>4</v>
      </c>
      <c r="LYO92" s="1261" t="s">
        <v>4</v>
      </c>
      <c r="LYP92" s="1261" t="s">
        <v>4</v>
      </c>
      <c r="LYQ92" s="1261" t="s">
        <v>4</v>
      </c>
      <c r="LYR92" s="1261" t="s">
        <v>4</v>
      </c>
      <c r="LYS92" s="1261" t="s">
        <v>4</v>
      </c>
      <c r="LYT92" s="1261" t="s">
        <v>4</v>
      </c>
      <c r="LYU92" s="1261" t="s">
        <v>4</v>
      </c>
      <c r="LYV92" s="1261" t="s">
        <v>4</v>
      </c>
      <c r="LYW92" s="1261" t="s">
        <v>4</v>
      </c>
      <c r="LYX92" s="1261" t="s">
        <v>4</v>
      </c>
      <c r="LYY92" s="1261" t="s">
        <v>4</v>
      </c>
      <c r="LYZ92" s="1261" t="s">
        <v>4</v>
      </c>
      <c r="LZA92" s="1261" t="s">
        <v>4</v>
      </c>
      <c r="LZB92" s="1261" t="s">
        <v>4</v>
      </c>
      <c r="LZC92" s="1261" t="s">
        <v>4</v>
      </c>
      <c r="LZD92" s="1261" t="s">
        <v>4</v>
      </c>
      <c r="LZE92" s="1261" t="s">
        <v>4</v>
      </c>
      <c r="LZF92" s="1261" t="s">
        <v>4</v>
      </c>
      <c r="LZG92" s="1261" t="s">
        <v>4</v>
      </c>
      <c r="LZH92" s="1261" t="s">
        <v>4</v>
      </c>
      <c r="LZI92" s="1261" t="s">
        <v>4</v>
      </c>
      <c r="LZJ92" s="1261" t="s">
        <v>4</v>
      </c>
      <c r="LZK92" s="1261" t="s">
        <v>4</v>
      </c>
      <c r="LZL92" s="1261" t="s">
        <v>4</v>
      </c>
      <c r="LZM92" s="1261" t="s">
        <v>4</v>
      </c>
      <c r="LZN92" s="1261" t="s">
        <v>4</v>
      </c>
      <c r="LZO92" s="1261" t="s">
        <v>4</v>
      </c>
      <c r="LZP92" s="1261" t="s">
        <v>4</v>
      </c>
      <c r="LZQ92" s="1261" t="s">
        <v>4</v>
      </c>
      <c r="LZR92" s="1261" t="s">
        <v>4</v>
      </c>
      <c r="LZS92" s="1261" t="s">
        <v>4</v>
      </c>
      <c r="LZT92" s="1261" t="s">
        <v>4</v>
      </c>
      <c r="LZU92" s="1261" t="s">
        <v>4</v>
      </c>
      <c r="LZV92" s="1261" t="s">
        <v>4</v>
      </c>
      <c r="LZW92" s="1261" t="s">
        <v>4</v>
      </c>
      <c r="LZX92" s="1261" t="s">
        <v>4</v>
      </c>
      <c r="LZY92" s="1261" t="s">
        <v>4</v>
      </c>
      <c r="LZZ92" s="1261" t="s">
        <v>4</v>
      </c>
      <c r="MAA92" s="1261" t="s">
        <v>4</v>
      </c>
      <c r="MAB92" s="1261" t="s">
        <v>4</v>
      </c>
      <c r="MAC92" s="1261" t="s">
        <v>4</v>
      </c>
      <c r="MAD92" s="1261" t="s">
        <v>4</v>
      </c>
      <c r="MAE92" s="1261" t="s">
        <v>4</v>
      </c>
      <c r="MAF92" s="1261" t="s">
        <v>4</v>
      </c>
      <c r="MAG92" s="1261" t="s">
        <v>4</v>
      </c>
      <c r="MAH92" s="1261" t="s">
        <v>4</v>
      </c>
      <c r="MAI92" s="1261" t="s">
        <v>4</v>
      </c>
      <c r="MAJ92" s="1261" t="s">
        <v>4</v>
      </c>
      <c r="MAK92" s="1261" t="s">
        <v>4</v>
      </c>
      <c r="MAL92" s="1261" t="s">
        <v>4</v>
      </c>
      <c r="MAM92" s="1261" t="s">
        <v>4</v>
      </c>
      <c r="MAN92" s="1261" t="s">
        <v>4</v>
      </c>
      <c r="MAO92" s="1261" t="s">
        <v>4</v>
      </c>
      <c r="MAP92" s="1261" t="s">
        <v>4</v>
      </c>
      <c r="MAQ92" s="1261" t="s">
        <v>4</v>
      </c>
      <c r="MAR92" s="1261" t="s">
        <v>4</v>
      </c>
      <c r="MAS92" s="1261" t="s">
        <v>4</v>
      </c>
      <c r="MAT92" s="1261" t="s">
        <v>4</v>
      </c>
      <c r="MAU92" s="1261" t="s">
        <v>4</v>
      </c>
      <c r="MAV92" s="1261" t="s">
        <v>4</v>
      </c>
      <c r="MAW92" s="1261" t="s">
        <v>4</v>
      </c>
      <c r="MAX92" s="1261" t="s">
        <v>4</v>
      </c>
      <c r="MAY92" s="1261" t="s">
        <v>4</v>
      </c>
      <c r="MAZ92" s="1261" t="s">
        <v>4</v>
      </c>
      <c r="MBA92" s="1261" t="s">
        <v>4</v>
      </c>
      <c r="MBB92" s="1261" t="s">
        <v>4</v>
      </c>
      <c r="MBC92" s="1261" t="s">
        <v>4</v>
      </c>
      <c r="MBD92" s="1261" t="s">
        <v>4</v>
      </c>
      <c r="MBE92" s="1261" t="s">
        <v>4</v>
      </c>
      <c r="MBF92" s="1261" t="s">
        <v>4</v>
      </c>
      <c r="MBG92" s="1261" t="s">
        <v>4</v>
      </c>
      <c r="MBH92" s="1261" t="s">
        <v>4</v>
      </c>
      <c r="MBI92" s="1261" t="s">
        <v>4</v>
      </c>
      <c r="MBJ92" s="1261" t="s">
        <v>4</v>
      </c>
      <c r="MBK92" s="1261" t="s">
        <v>4</v>
      </c>
      <c r="MBL92" s="1261" t="s">
        <v>4</v>
      </c>
      <c r="MBM92" s="1261" t="s">
        <v>4</v>
      </c>
      <c r="MBN92" s="1261" t="s">
        <v>4</v>
      </c>
      <c r="MBO92" s="1261" t="s">
        <v>4</v>
      </c>
      <c r="MBP92" s="1261" t="s">
        <v>4</v>
      </c>
      <c r="MBQ92" s="1261" t="s">
        <v>4</v>
      </c>
      <c r="MBR92" s="1261" t="s">
        <v>4</v>
      </c>
      <c r="MBS92" s="1261" t="s">
        <v>4</v>
      </c>
      <c r="MBT92" s="1261" t="s">
        <v>4</v>
      </c>
      <c r="MBU92" s="1261" t="s">
        <v>4</v>
      </c>
      <c r="MBV92" s="1261" t="s">
        <v>4</v>
      </c>
      <c r="MBW92" s="1261" t="s">
        <v>4</v>
      </c>
      <c r="MBX92" s="1261" t="s">
        <v>4</v>
      </c>
      <c r="MBY92" s="1261" t="s">
        <v>4</v>
      </c>
      <c r="MBZ92" s="1261" t="s">
        <v>4</v>
      </c>
      <c r="MCA92" s="1261" t="s">
        <v>4</v>
      </c>
      <c r="MCB92" s="1261" t="s">
        <v>4</v>
      </c>
      <c r="MCC92" s="1261" t="s">
        <v>4</v>
      </c>
      <c r="MCD92" s="1261" t="s">
        <v>4</v>
      </c>
      <c r="MCE92" s="1261" t="s">
        <v>4</v>
      </c>
      <c r="MCF92" s="1261" t="s">
        <v>4</v>
      </c>
      <c r="MCG92" s="1261" t="s">
        <v>4</v>
      </c>
      <c r="MCH92" s="1261" t="s">
        <v>4</v>
      </c>
      <c r="MCI92" s="1261" t="s">
        <v>4</v>
      </c>
      <c r="MCJ92" s="1261" t="s">
        <v>4</v>
      </c>
      <c r="MCK92" s="1261" t="s">
        <v>4</v>
      </c>
      <c r="MCL92" s="1261" t="s">
        <v>4</v>
      </c>
      <c r="MCM92" s="1261" t="s">
        <v>4</v>
      </c>
      <c r="MCN92" s="1261" t="s">
        <v>4</v>
      </c>
      <c r="MCO92" s="1261" t="s">
        <v>4</v>
      </c>
      <c r="MCP92" s="1261" t="s">
        <v>4</v>
      </c>
      <c r="MCQ92" s="1261" t="s">
        <v>4</v>
      </c>
      <c r="MCR92" s="1261" t="s">
        <v>4</v>
      </c>
      <c r="MCS92" s="1261" t="s">
        <v>4</v>
      </c>
      <c r="MCT92" s="1261" t="s">
        <v>4</v>
      </c>
      <c r="MCU92" s="1261" t="s">
        <v>4</v>
      </c>
      <c r="MCV92" s="1261" t="s">
        <v>4</v>
      </c>
      <c r="MCW92" s="1261" t="s">
        <v>4</v>
      </c>
      <c r="MCX92" s="1261" t="s">
        <v>4</v>
      </c>
      <c r="MCY92" s="1261" t="s">
        <v>4</v>
      </c>
      <c r="MCZ92" s="1261" t="s">
        <v>4</v>
      </c>
      <c r="MDA92" s="1261" t="s">
        <v>4</v>
      </c>
      <c r="MDB92" s="1261" t="s">
        <v>4</v>
      </c>
      <c r="MDC92" s="1261" t="s">
        <v>4</v>
      </c>
      <c r="MDD92" s="1261" t="s">
        <v>4</v>
      </c>
      <c r="MDE92" s="1261" t="s">
        <v>4</v>
      </c>
      <c r="MDF92" s="1261" t="s">
        <v>4</v>
      </c>
      <c r="MDG92" s="1261" t="s">
        <v>4</v>
      </c>
      <c r="MDH92" s="1261" t="s">
        <v>4</v>
      </c>
      <c r="MDI92" s="1261" t="s">
        <v>4</v>
      </c>
      <c r="MDJ92" s="1261" t="s">
        <v>4</v>
      </c>
      <c r="MDK92" s="1261" t="s">
        <v>4</v>
      </c>
      <c r="MDL92" s="1261" t="s">
        <v>4</v>
      </c>
      <c r="MDM92" s="1261" t="s">
        <v>4</v>
      </c>
      <c r="MDN92" s="1261" t="s">
        <v>4</v>
      </c>
      <c r="MDO92" s="1261" t="s">
        <v>4</v>
      </c>
      <c r="MDP92" s="1261" t="s">
        <v>4</v>
      </c>
      <c r="MDQ92" s="1261" t="s">
        <v>4</v>
      </c>
      <c r="MDR92" s="1261" t="s">
        <v>4</v>
      </c>
      <c r="MDS92" s="1261" t="s">
        <v>4</v>
      </c>
      <c r="MDT92" s="1261" t="s">
        <v>4</v>
      </c>
      <c r="MDU92" s="1261" t="s">
        <v>4</v>
      </c>
      <c r="MDV92" s="1261" t="s">
        <v>4</v>
      </c>
      <c r="MDW92" s="1261" t="s">
        <v>4</v>
      </c>
      <c r="MDX92" s="1261" t="s">
        <v>4</v>
      </c>
      <c r="MDY92" s="1261" t="s">
        <v>4</v>
      </c>
      <c r="MDZ92" s="1261" t="s">
        <v>4</v>
      </c>
      <c r="MEA92" s="1261" t="s">
        <v>4</v>
      </c>
      <c r="MEB92" s="1261" t="s">
        <v>4</v>
      </c>
      <c r="MEC92" s="1261" t="s">
        <v>4</v>
      </c>
      <c r="MED92" s="1261" t="s">
        <v>4</v>
      </c>
      <c r="MEE92" s="1261" t="s">
        <v>4</v>
      </c>
      <c r="MEF92" s="1261" t="s">
        <v>4</v>
      </c>
      <c r="MEG92" s="1261" t="s">
        <v>4</v>
      </c>
      <c r="MEH92" s="1261" t="s">
        <v>4</v>
      </c>
      <c r="MEI92" s="1261" t="s">
        <v>4</v>
      </c>
      <c r="MEJ92" s="1261" t="s">
        <v>4</v>
      </c>
      <c r="MEK92" s="1261" t="s">
        <v>4</v>
      </c>
      <c r="MEL92" s="1261" t="s">
        <v>4</v>
      </c>
      <c r="MEM92" s="1261" t="s">
        <v>4</v>
      </c>
      <c r="MEN92" s="1261" t="s">
        <v>4</v>
      </c>
      <c r="MEO92" s="1261" t="s">
        <v>4</v>
      </c>
      <c r="MEP92" s="1261" t="s">
        <v>4</v>
      </c>
      <c r="MEQ92" s="1261" t="s">
        <v>4</v>
      </c>
      <c r="MER92" s="1261" t="s">
        <v>4</v>
      </c>
      <c r="MES92" s="1261" t="s">
        <v>4</v>
      </c>
      <c r="MET92" s="1261" t="s">
        <v>4</v>
      </c>
      <c r="MEU92" s="1261" t="s">
        <v>4</v>
      </c>
      <c r="MEV92" s="1261" t="s">
        <v>4</v>
      </c>
      <c r="MEW92" s="1261" t="s">
        <v>4</v>
      </c>
      <c r="MEX92" s="1261" t="s">
        <v>4</v>
      </c>
      <c r="MEY92" s="1261" t="s">
        <v>4</v>
      </c>
      <c r="MEZ92" s="1261" t="s">
        <v>4</v>
      </c>
      <c r="MFA92" s="1261" t="s">
        <v>4</v>
      </c>
      <c r="MFB92" s="1261" t="s">
        <v>4</v>
      </c>
      <c r="MFC92" s="1261" t="s">
        <v>4</v>
      </c>
      <c r="MFD92" s="1261" t="s">
        <v>4</v>
      </c>
      <c r="MFE92" s="1261" t="s">
        <v>4</v>
      </c>
      <c r="MFF92" s="1261" t="s">
        <v>4</v>
      </c>
      <c r="MFG92" s="1261" t="s">
        <v>4</v>
      </c>
      <c r="MFH92" s="1261" t="s">
        <v>4</v>
      </c>
      <c r="MFI92" s="1261" t="s">
        <v>4</v>
      </c>
      <c r="MFJ92" s="1261" t="s">
        <v>4</v>
      </c>
      <c r="MFK92" s="1261" t="s">
        <v>4</v>
      </c>
      <c r="MFL92" s="1261" t="s">
        <v>4</v>
      </c>
      <c r="MFM92" s="1261" t="s">
        <v>4</v>
      </c>
      <c r="MFN92" s="1261" t="s">
        <v>4</v>
      </c>
      <c r="MFO92" s="1261" t="s">
        <v>4</v>
      </c>
      <c r="MFP92" s="1261" t="s">
        <v>4</v>
      </c>
      <c r="MFQ92" s="1261" t="s">
        <v>4</v>
      </c>
      <c r="MFR92" s="1261" t="s">
        <v>4</v>
      </c>
      <c r="MFS92" s="1261" t="s">
        <v>4</v>
      </c>
      <c r="MFT92" s="1261" t="s">
        <v>4</v>
      </c>
      <c r="MFU92" s="1261" t="s">
        <v>4</v>
      </c>
      <c r="MFV92" s="1261" t="s">
        <v>4</v>
      </c>
      <c r="MFW92" s="1261" t="s">
        <v>4</v>
      </c>
      <c r="MFX92" s="1261" t="s">
        <v>4</v>
      </c>
      <c r="MFY92" s="1261" t="s">
        <v>4</v>
      </c>
      <c r="MFZ92" s="1261" t="s">
        <v>4</v>
      </c>
      <c r="MGA92" s="1261" t="s">
        <v>4</v>
      </c>
      <c r="MGB92" s="1261" t="s">
        <v>4</v>
      </c>
      <c r="MGC92" s="1261" t="s">
        <v>4</v>
      </c>
      <c r="MGD92" s="1261" t="s">
        <v>4</v>
      </c>
      <c r="MGE92" s="1261" t="s">
        <v>4</v>
      </c>
      <c r="MGF92" s="1261" t="s">
        <v>4</v>
      </c>
      <c r="MGG92" s="1261" t="s">
        <v>4</v>
      </c>
      <c r="MGH92" s="1261" t="s">
        <v>4</v>
      </c>
      <c r="MGI92" s="1261" t="s">
        <v>4</v>
      </c>
      <c r="MGJ92" s="1261" t="s">
        <v>4</v>
      </c>
      <c r="MGK92" s="1261" t="s">
        <v>4</v>
      </c>
      <c r="MGL92" s="1261" t="s">
        <v>4</v>
      </c>
      <c r="MGM92" s="1261" t="s">
        <v>4</v>
      </c>
      <c r="MGN92" s="1261" t="s">
        <v>4</v>
      </c>
      <c r="MGO92" s="1261" t="s">
        <v>4</v>
      </c>
      <c r="MGP92" s="1261" t="s">
        <v>4</v>
      </c>
      <c r="MGQ92" s="1261" t="s">
        <v>4</v>
      </c>
      <c r="MGR92" s="1261" t="s">
        <v>4</v>
      </c>
      <c r="MGS92" s="1261" t="s">
        <v>4</v>
      </c>
      <c r="MGT92" s="1261" t="s">
        <v>4</v>
      </c>
      <c r="MGU92" s="1261" t="s">
        <v>4</v>
      </c>
      <c r="MGV92" s="1261" t="s">
        <v>4</v>
      </c>
      <c r="MGW92" s="1261" t="s">
        <v>4</v>
      </c>
      <c r="MGX92" s="1261" t="s">
        <v>4</v>
      </c>
      <c r="MGY92" s="1261" t="s">
        <v>4</v>
      </c>
      <c r="MGZ92" s="1261" t="s">
        <v>4</v>
      </c>
      <c r="MHA92" s="1261" t="s">
        <v>4</v>
      </c>
      <c r="MHB92" s="1261" t="s">
        <v>4</v>
      </c>
      <c r="MHC92" s="1261" t="s">
        <v>4</v>
      </c>
      <c r="MHD92" s="1261" t="s">
        <v>4</v>
      </c>
      <c r="MHE92" s="1261" t="s">
        <v>4</v>
      </c>
      <c r="MHF92" s="1261" t="s">
        <v>4</v>
      </c>
      <c r="MHG92" s="1261" t="s">
        <v>4</v>
      </c>
      <c r="MHH92" s="1261" t="s">
        <v>4</v>
      </c>
      <c r="MHI92" s="1261" t="s">
        <v>4</v>
      </c>
      <c r="MHJ92" s="1261" t="s">
        <v>4</v>
      </c>
      <c r="MHK92" s="1261" t="s">
        <v>4</v>
      </c>
      <c r="MHL92" s="1261" t="s">
        <v>4</v>
      </c>
      <c r="MHM92" s="1261" t="s">
        <v>4</v>
      </c>
      <c r="MHN92" s="1261" t="s">
        <v>4</v>
      </c>
      <c r="MHO92" s="1261" t="s">
        <v>4</v>
      </c>
      <c r="MHP92" s="1261" t="s">
        <v>4</v>
      </c>
      <c r="MHQ92" s="1261" t="s">
        <v>4</v>
      </c>
      <c r="MHR92" s="1261" t="s">
        <v>4</v>
      </c>
      <c r="MHS92" s="1261" t="s">
        <v>4</v>
      </c>
      <c r="MHT92" s="1261" t="s">
        <v>4</v>
      </c>
      <c r="MHU92" s="1261" t="s">
        <v>4</v>
      </c>
      <c r="MHV92" s="1261" t="s">
        <v>4</v>
      </c>
      <c r="MHW92" s="1261" t="s">
        <v>4</v>
      </c>
      <c r="MHX92" s="1261" t="s">
        <v>4</v>
      </c>
      <c r="MHY92" s="1261" t="s">
        <v>4</v>
      </c>
      <c r="MHZ92" s="1261" t="s">
        <v>4</v>
      </c>
      <c r="MIA92" s="1261" t="s">
        <v>4</v>
      </c>
      <c r="MIB92" s="1261" t="s">
        <v>4</v>
      </c>
      <c r="MIC92" s="1261" t="s">
        <v>4</v>
      </c>
      <c r="MID92" s="1261" t="s">
        <v>4</v>
      </c>
      <c r="MIE92" s="1261" t="s">
        <v>4</v>
      </c>
      <c r="MIF92" s="1261" t="s">
        <v>4</v>
      </c>
      <c r="MIG92" s="1261" t="s">
        <v>4</v>
      </c>
      <c r="MIH92" s="1261" t="s">
        <v>4</v>
      </c>
      <c r="MII92" s="1261" t="s">
        <v>4</v>
      </c>
      <c r="MIJ92" s="1261" t="s">
        <v>4</v>
      </c>
      <c r="MIK92" s="1261" t="s">
        <v>4</v>
      </c>
      <c r="MIL92" s="1261" t="s">
        <v>4</v>
      </c>
      <c r="MIM92" s="1261" t="s">
        <v>4</v>
      </c>
      <c r="MIN92" s="1261" t="s">
        <v>4</v>
      </c>
      <c r="MIO92" s="1261" t="s">
        <v>4</v>
      </c>
      <c r="MIP92" s="1261" t="s">
        <v>4</v>
      </c>
      <c r="MIQ92" s="1261" t="s">
        <v>4</v>
      </c>
      <c r="MIR92" s="1261" t="s">
        <v>4</v>
      </c>
      <c r="MIS92" s="1261" t="s">
        <v>4</v>
      </c>
      <c r="MIT92" s="1261" t="s">
        <v>4</v>
      </c>
      <c r="MIU92" s="1261" t="s">
        <v>4</v>
      </c>
      <c r="MIV92" s="1261" t="s">
        <v>4</v>
      </c>
      <c r="MIW92" s="1261" t="s">
        <v>4</v>
      </c>
      <c r="MIX92" s="1261" t="s">
        <v>4</v>
      </c>
      <c r="MIY92" s="1261" t="s">
        <v>4</v>
      </c>
      <c r="MIZ92" s="1261" t="s">
        <v>4</v>
      </c>
      <c r="MJA92" s="1261" t="s">
        <v>4</v>
      </c>
      <c r="MJB92" s="1261" t="s">
        <v>4</v>
      </c>
      <c r="MJC92" s="1261" t="s">
        <v>4</v>
      </c>
      <c r="MJD92" s="1261" t="s">
        <v>4</v>
      </c>
      <c r="MJE92" s="1261" t="s">
        <v>4</v>
      </c>
      <c r="MJF92" s="1261" t="s">
        <v>4</v>
      </c>
      <c r="MJG92" s="1261" t="s">
        <v>4</v>
      </c>
      <c r="MJH92" s="1261" t="s">
        <v>4</v>
      </c>
      <c r="MJI92" s="1261" t="s">
        <v>4</v>
      </c>
      <c r="MJJ92" s="1261" t="s">
        <v>4</v>
      </c>
      <c r="MJK92" s="1261" t="s">
        <v>4</v>
      </c>
      <c r="MJL92" s="1261" t="s">
        <v>4</v>
      </c>
      <c r="MJM92" s="1261" t="s">
        <v>4</v>
      </c>
      <c r="MJN92" s="1261" t="s">
        <v>4</v>
      </c>
      <c r="MJO92" s="1261" t="s">
        <v>4</v>
      </c>
      <c r="MJP92" s="1261" t="s">
        <v>4</v>
      </c>
      <c r="MJQ92" s="1261" t="s">
        <v>4</v>
      </c>
      <c r="MJR92" s="1261" t="s">
        <v>4</v>
      </c>
      <c r="MJS92" s="1261" t="s">
        <v>4</v>
      </c>
      <c r="MJT92" s="1261" t="s">
        <v>4</v>
      </c>
      <c r="MJU92" s="1261" t="s">
        <v>4</v>
      </c>
      <c r="MJV92" s="1261" t="s">
        <v>4</v>
      </c>
      <c r="MJW92" s="1261" t="s">
        <v>4</v>
      </c>
      <c r="MJX92" s="1261" t="s">
        <v>4</v>
      </c>
      <c r="MJY92" s="1261" t="s">
        <v>4</v>
      </c>
      <c r="MJZ92" s="1261" t="s">
        <v>4</v>
      </c>
      <c r="MKA92" s="1261" t="s">
        <v>4</v>
      </c>
      <c r="MKB92" s="1261" t="s">
        <v>4</v>
      </c>
      <c r="MKC92" s="1261" t="s">
        <v>4</v>
      </c>
      <c r="MKD92" s="1261" t="s">
        <v>4</v>
      </c>
      <c r="MKE92" s="1261" t="s">
        <v>4</v>
      </c>
      <c r="MKF92" s="1261" t="s">
        <v>4</v>
      </c>
      <c r="MKG92" s="1261" t="s">
        <v>4</v>
      </c>
      <c r="MKH92" s="1261" t="s">
        <v>4</v>
      </c>
      <c r="MKI92" s="1261" t="s">
        <v>4</v>
      </c>
      <c r="MKJ92" s="1261" t="s">
        <v>4</v>
      </c>
      <c r="MKK92" s="1261" t="s">
        <v>4</v>
      </c>
      <c r="MKL92" s="1261" t="s">
        <v>4</v>
      </c>
      <c r="MKM92" s="1261" t="s">
        <v>4</v>
      </c>
      <c r="MKN92" s="1261" t="s">
        <v>4</v>
      </c>
      <c r="MKO92" s="1261" t="s">
        <v>4</v>
      </c>
      <c r="MKP92" s="1261" t="s">
        <v>4</v>
      </c>
      <c r="MKQ92" s="1261" t="s">
        <v>4</v>
      </c>
      <c r="MKR92" s="1261" t="s">
        <v>4</v>
      </c>
      <c r="MKS92" s="1261" t="s">
        <v>4</v>
      </c>
      <c r="MKT92" s="1261" t="s">
        <v>4</v>
      </c>
      <c r="MKU92" s="1261" t="s">
        <v>4</v>
      </c>
      <c r="MKV92" s="1261" t="s">
        <v>4</v>
      </c>
      <c r="MKW92" s="1261" t="s">
        <v>4</v>
      </c>
      <c r="MKX92" s="1261" t="s">
        <v>4</v>
      </c>
      <c r="MKY92" s="1261" t="s">
        <v>4</v>
      </c>
      <c r="MKZ92" s="1261" t="s">
        <v>4</v>
      </c>
      <c r="MLA92" s="1261" t="s">
        <v>4</v>
      </c>
      <c r="MLB92" s="1261" t="s">
        <v>4</v>
      </c>
      <c r="MLC92" s="1261" t="s">
        <v>4</v>
      </c>
      <c r="MLD92" s="1261" t="s">
        <v>4</v>
      </c>
      <c r="MLE92" s="1261" t="s">
        <v>4</v>
      </c>
      <c r="MLF92" s="1261" t="s">
        <v>4</v>
      </c>
      <c r="MLG92" s="1261" t="s">
        <v>4</v>
      </c>
      <c r="MLH92" s="1261" t="s">
        <v>4</v>
      </c>
      <c r="MLI92" s="1261" t="s">
        <v>4</v>
      </c>
      <c r="MLJ92" s="1261" t="s">
        <v>4</v>
      </c>
      <c r="MLK92" s="1261" t="s">
        <v>4</v>
      </c>
      <c r="MLL92" s="1261" t="s">
        <v>4</v>
      </c>
      <c r="MLM92" s="1261" t="s">
        <v>4</v>
      </c>
      <c r="MLN92" s="1261" t="s">
        <v>4</v>
      </c>
      <c r="MLO92" s="1261" t="s">
        <v>4</v>
      </c>
      <c r="MLP92" s="1261" t="s">
        <v>4</v>
      </c>
      <c r="MLQ92" s="1261" t="s">
        <v>4</v>
      </c>
      <c r="MLR92" s="1261" t="s">
        <v>4</v>
      </c>
      <c r="MLS92" s="1261" t="s">
        <v>4</v>
      </c>
      <c r="MLT92" s="1261" t="s">
        <v>4</v>
      </c>
      <c r="MLU92" s="1261" t="s">
        <v>4</v>
      </c>
      <c r="MLV92" s="1261" t="s">
        <v>4</v>
      </c>
      <c r="MLW92" s="1261" t="s">
        <v>4</v>
      </c>
      <c r="MLX92" s="1261" t="s">
        <v>4</v>
      </c>
      <c r="MLY92" s="1261" t="s">
        <v>4</v>
      </c>
      <c r="MLZ92" s="1261" t="s">
        <v>4</v>
      </c>
      <c r="MMA92" s="1261" t="s">
        <v>4</v>
      </c>
      <c r="MMB92" s="1261" t="s">
        <v>4</v>
      </c>
      <c r="MMC92" s="1261" t="s">
        <v>4</v>
      </c>
      <c r="MMD92" s="1261" t="s">
        <v>4</v>
      </c>
      <c r="MME92" s="1261" t="s">
        <v>4</v>
      </c>
      <c r="MMF92" s="1261" t="s">
        <v>4</v>
      </c>
      <c r="MMG92" s="1261" t="s">
        <v>4</v>
      </c>
      <c r="MMH92" s="1261" t="s">
        <v>4</v>
      </c>
      <c r="MMI92" s="1261" t="s">
        <v>4</v>
      </c>
      <c r="MMJ92" s="1261" t="s">
        <v>4</v>
      </c>
      <c r="MMK92" s="1261" t="s">
        <v>4</v>
      </c>
      <c r="MML92" s="1261" t="s">
        <v>4</v>
      </c>
      <c r="MMM92" s="1261" t="s">
        <v>4</v>
      </c>
      <c r="MMN92" s="1261" t="s">
        <v>4</v>
      </c>
      <c r="MMO92" s="1261" t="s">
        <v>4</v>
      </c>
      <c r="MMP92" s="1261" t="s">
        <v>4</v>
      </c>
      <c r="MMQ92" s="1261" t="s">
        <v>4</v>
      </c>
      <c r="MMR92" s="1261" t="s">
        <v>4</v>
      </c>
      <c r="MMS92" s="1261" t="s">
        <v>4</v>
      </c>
      <c r="MMT92" s="1261" t="s">
        <v>4</v>
      </c>
      <c r="MMU92" s="1261" t="s">
        <v>4</v>
      </c>
      <c r="MMV92" s="1261" t="s">
        <v>4</v>
      </c>
      <c r="MMW92" s="1261" t="s">
        <v>4</v>
      </c>
      <c r="MMX92" s="1261" t="s">
        <v>4</v>
      </c>
      <c r="MMY92" s="1261" t="s">
        <v>4</v>
      </c>
      <c r="MMZ92" s="1261" t="s">
        <v>4</v>
      </c>
      <c r="MNA92" s="1261" t="s">
        <v>4</v>
      </c>
      <c r="MNB92" s="1261" t="s">
        <v>4</v>
      </c>
      <c r="MNC92" s="1261" t="s">
        <v>4</v>
      </c>
      <c r="MND92" s="1261" t="s">
        <v>4</v>
      </c>
      <c r="MNE92" s="1261" t="s">
        <v>4</v>
      </c>
      <c r="MNF92" s="1261" t="s">
        <v>4</v>
      </c>
      <c r="MNG92" s="1261" t="s">
        <v>4</v>
      </c>
      <c r="MNH92" s="1261" t="s">
        <v>4</v>
      </c>
      <c r="MNI92" s="1261" t="s">
        <v>4</v>
      </c>
      <c r="MNJ92" s="1261" t="s">
        <v>4</v>
      </c>
      <c r="MNK92" s="1261" t="s">
        <v>4</v>
      </c>
      <c r="MNL92" s="1261" t="s">
        <v>4</v>
      </c>
      <c r="MNM92" s="1261" t="s">
        <v>4</v>
      </c>
      <c r="MNN92" s="1261" t="s">
        <v>4</v>
      </c>
      <c r="MNO92" s="1261" t="s">
        <v>4</v>
      </c>
      <c r="MNP92" s="1261" t="s">
        <v>4</v>
      </c>
      <c r="MNQ92" s="1261" t="s">
        <v>4</v>
      </c>
      <c r="MNR92" s="1261" t="s">
        <v>4</v>
      </c>
      <c r="MNS92" s="1261" t="s">
        <v>4</v>
      </c>
      <c r="MNT92" s="1261" t="s">
        <v>4</v>
      </c>
      <c r="MNU92" s="1261" t="s">
        <v>4</v>
      </c>
      <c r="MNV92" s="1261" t="s">
        <v>4</v>
      </c>
      <c r="MNW92" s="1261" t="s">
        <v>4</v>
      </c>
      <c r="MNX92" s="1261" t="s">
        <v>4</v>
      </c>
      <c r="MNY92" s="1261" t="s">
        <v>4</v>
      </c>
      <c r="MNZ92" s="1261" t="s">
        <v>4</v>
      </c>
      <c r="MOA92" s="1261" t="s">
        <v>4</v>
      </c>
      <c r="MOB92" s="1261" t="s">
        <v>4</v>
      </c>
      <c r="MOC92" s="1261" t="s">
        <v>4</v>
      </c>
      <c r="MOD92" s="1261" t="s">
        <v>4</v>
      </c>
      <c r="MOE92" s="1261" t="s">
        <v>4</v>
      </c>
      <c r="MOF92" s="1261" t="s">
        <v>4</v>
      </c>
      <c r="MOG92" s="1261" t="s">
        <v>4</v>
      </c>
      <c r="MOH92" s="1261" t="s">
        <v>4</v>
      </c>
      <c r="MOI92" s="1261" t="s">
        <v>4</v>
      </c>
      <c r="MOJ92" s="1261" t="s">
        <v>4</v>
      </c>
      <c r="MOK92" s="1261" t="s">
        <v>4</v>
      </c>
      <c r="MOL92" s="1261" t="s">
        <v>4</v>
      </c>
      <c r="MOM92" s="1261" t="s">
        <v>4</v>
      </c>
      <c r="MON92" s="1261" t="s">
        <v>4</v>
      </c>
      <c r="MOO92" s="1261" t="s">
        <v>4</v>
      </c>
      <c r="MOP92" s="1261" t="s">
        <v>4</v>
      </c>
      <c r="MOQ92" s="1261" t="s">
        <v>4</v>
      </c>
      <c r="MOR92" s="1261" t="s">
        <v>4</v>
      </c>
      <c r="MOS92" s="1261" t="s">
        <v>4</v>
      </c>
      <c r="MOT92" s="1261" t="s">
        <v>4</v>
      </c>
      <c r="MOU92" s="1261" t="s">
        <v>4</v>
      </c>
      <c r="MOV92" s="1261" t="s">
        <v>4</v>
      </c>
      <c r="MOW92" s="1261" t="s">
        <v>4</v>
      </c>
      <c r="MOX92" s="1261" t="s">
        <v>4</v>
      </c>
      <c r="MOY92" s="1261" t="s">
        <v>4</v>
      </c>
      <c r="MOZ92" s="1261" t="s">
        <v>4</v>
      </c>
      <c r="MPA92" s="1261" t="s">
        <v>4</v>
      </c>
      <c r="MPB92" s="1261" t="s">
        <v>4</v>
      </c>
      <c r="MPC92" s="1261" t="s">
        <v>4</v>
      </c>
      <c r="MPD92" s="1261" t="s">
        <v>4</v>
      </c>
      <c r="MPE92" s="1261" t="s">
        <v>4</v>
      </c>
      <c r="MPF92" s="1261" t="s">
        <v>4</v>
      </c>
      <c r="MPG92" s="1261" t="s">
        <v>4</v>
      </c>
      <c r="MPH92" s="1261" t="s">
        <v>4</v>
      </c>
      <c r="MPI92" s="1261" t="s">
        <v>4</v>
      </c>
      <c r="MPJ92" s="1261" t="s">
        <v>4</v>
      </c>
      <c r="MPK92" s="1261" t="s">
        <v>4</v>
      </c>
      <c r="MPL92" s="1261" t="s">
        <v>4</v>
      </c>
      <c r="MPM92" s="1261" t="s">
        <v>4</v>
      </c>
      <c r="MPN92" s="1261" t="s">
        <v>4</v>
      </c>
      <c r="MPO92" s="1261" t="s">
        <v>4</v>
      </c>
      <c r="MPP92" s="1261" t="s">
        <v>4</v>
      </c>
      <c r="MPQ92" s="1261" t="s">
        <v>4</v>
      </c>
      <c r="MPR92" s="1261" t="s">
        <v>4</v>
      </c>
      <c r="MPS92" s="1261" t="s">
        <v>4</v>
      </c>
      <c r="MPT92" s="1261" t="s">
        <v>4</v>
      </c>
      <c r="MPU92" s="1261" t="s">
        <v>4</v>
      </c>
      <c r="MPV92" s="1261" t="s">
        <v>4</v>
      </c>
      <c r="MPW92" s="1261" t="s">
        <v>4</v>
      </c>
      <c r="MPX92" s="1261" t="s">
        <v>4</v>
      </c>
      <c r="MPY92" s="1261" t="s">
        <v>4</v>
      </c>
      <c r="MPZ92" s="1261" t="s">
        <v>4</v>
      </c>
      <c r="MQA92" s="1261" t="s">
        <v>4</v>
      </c>
      <c r="MQB92" s="1261" t="s">
        <v>4</v>
      </c>
      <c r="MQC92" s="1261" t="s">
        <v>4</v>
      </c>
      <c r="MQD92" s="1261" t="s">
        <v>4</v>
      </c>
      <c r="MQE92" s="1261" t="s">
        <v>4</v>
      </c>
      <c r="MQF92" s="1261" t="s">
        <v>4</v>
      </c>
      <c r="MQG92" s="1261" t="s">
        <v>4</v>
      </c>
      <c r="MQH92" s="1261" t="s">
        <v>4</v>
      </c>
      <c r="MQI92" s="1261" t="s">
        <v>4</v>
      </c>
      <c r="MQJ92" s="1261" t="s">
        <v>4</v>
      </c>
      <c r="MQK92" s="1261" t="s">
        <v>4</v>
      </c>
      <c r="MQL92" s="1261" t="s">
        <v>4</v>
      </c>
      <c r="MQM92" s="1261" t="s">
        <v>4</v>
      </c>
      <c r="MQN92" s="1261" t="s">
        <v>4</v>
      </c>
      <c r="MQO92" s="1261" t="s">
        <v>4</v>
      </c>
      <c r="MQP92" s="1261" t="s">
        <v>4</v>
      </c>
      <c r="MQQ92" s="1261" t="s">
        <v>4</v>
      </c>
      <c r="MQR92" s="1261" t="s">
        <v>4</v>
      </c>
      <c r="MQS92" s="1261" t="s">
        <v>4</v>
      </c>
      <c r="MQT92" s="1261" t="s">
        <v>4</v>
      </c>
      <c r="MQU92" s="1261" t="s">
        <v>4</v>
      </c>
      <c r="MQV92" s="1261" t="s">
        <v>4</v>
      </c>
      <c r="MQW92" s="1261" t="s">
        <v>4</v>
      </c>
      <c r="MQX92" s="1261" t="s">
        <v>4</v>
      </c>
      <c r="MQY92" s="1261" t="s">
        <v>4</v>
      </c>
      <c r="MQZ92" s="1261" t="s">
        <v>4</v>
      </c>
      <c r="MRA92" s="1261" t="s">
        <v>4</v>
      </c>
      <c r="MRB92" s="1261" t="s">
        <v>4</v>
      </c>
      <c r="MRC92" s="1261" t="s">
        <v>4</v>
      </c>
      <c r="MRD92" s="1261" t="s">
        <v>4</v>
      </c>
      <c r="MRE92" s="1261" t="s">
        <v>4</v>
      </c>
      <c r="MRF92" s="1261" t="s">
        <v>4</v>
      </c>
      <c r="MRG92" s="1261" t="s">
        <v>4</v>
      </c>
      <c r="MRH92" s="1261" t="s">
        <v>4</v>
      </c>
      <c r="MRI92" s="1261" t="s">
        <v>4</v>
      </c>
      <c r="MRJ92" s="1261" t="s">
        <v>4</v>
      </c>
      <c r="MRK92" s="1261" t="s">
        <v>4</v>
      </c>
      <c r="MRL92" s="1261" t="s">
        <v>4</v>
      </c>
      <c r="MRM92" s="1261" t="s">
        <v>4</v>
      </c>
      <c r="MRN92" s="1261" t="s">
        <v>4</v>
      </c>
      <c r="MRO92" s="1261" t="s">
        <v>4</v>
      </c>
      <c r="MRP92" s="1261" t="s">
        <v>4</v>
      </c>
      <c r="MRQ92" s="1261" t="s">
        <v>4</v>
      </c>
      <c r="MRR92" s="1261" t="s">
        <v>4</v>
      </c>
      <c r="MRS92" s="1261" t="s">
        <v>4</v>
      </c>
      <c r="MRT92" s="1261" t="s">
        <v>4</v>
      </c>
      <c r="MRU92" s="1261" t="s">
        <v>4</v>
      </c>
      <c r="MRV92" s="1261" t="s">
        <v>4</v>
      </c>
      <c r="MRW92" s="1261" t="s">
        <v>4</v>
      </c>
      <c r="MRX92" s="1261" t="s">
        <v>4</v>
      </c>
      <c r="MRY92" s="1261" t="s">
        <v>4</v>
      </c>
      <c r="MRZ92" s="1261" t="s">
        <v>4</v>
      </c>
      <c r="MSA92" s="1261" t="s">
        <v>4</v>
      </c>
      <c r="MSB92" s="1261" t="s">
        <v>4</v>
      </c>
      <c r="MSC92" s="1261" t="s">
        <v>4</v>
      </c>
      <c r="MSD92" s="1261" t="s">
        <v>4</v>
      </c>
      <c r="MSE92" s="1261" t="s">
        <v>4</v>
      </c>
      <c r="MSF92" s="1261" t="s">
        <v>4</v>
      </c>
      <c r="MSG92" s="1261" t="s">
        <v>4</v>
      </c>
      <c r="MSH92" s="1261" t="s">
        <v>4</v>
      </c>
      <c r="MSI92" s="1261" t="s">
        <v>4</v>
      </c>
      <c r="MSJ92" s="1261" t="s">
        <v>4</v>
      </c>
      <c r="MSK92" s="1261" t="s">
        <v>4</v>
      </c>
      <c r="MSL92" s="1261" t="s">
        <v>4</v>
      </c>
      <c r="MSM92" s="1261" t="s">
        <v>4</v>
      </c>
      <c r="MSN92" s="1261" t="s">
        <v>4</v>
      </c>
      <c r="MSO92" s="1261" t="s">
        <v>4</v>
      </c>
      <c r="MSP92" s="1261" t="s">
        <v>4</v>
      </c>
      <c r="MSQ92" s="1261" t="s">
        <v>4</v>
      </c>
      <c r="MSR92" s="1261" t="s">
        <v>4</v>
      </c>
      <c r="MSS92" s="1261" t="s">
        <v>4</v>
      </c>
      <c r="MST92" s="1261" t="s">
        <v>4</v>
      </c>
      <c r="MSU92" s="1261" t="s">
        <v>4</v>
      </c>
      <c r="MSV92" s="1261" t="s">
        <v>4</v>
      </c>
      <c r="MSW92" s="1261" t="s">
        <v>4</v>
      </c>
      <c r="MSX92" s="1261" t="s">
        <v>4</v>
      </c>
      <c r="MSY92" s="1261" t="s">
        <v>4</v>
      </c>
      <c r="MSZ92" s="1261" t="s">
        <v>4</v>
      </c>
      <c r="MTA92" s="1261" t="s">
        <v>4</v>
      </c>
      <c r="MTB92" s="1261" t="s">
        <v>4</v>
      </c>
      <c r="MTC92" s="1261" t="s">
        <v>4</v>
      </c>
      <c r="MTD92" s="1261" t="s">
        <v>4</v>
      </c>
      <c r="MTE92" s="1261" t="s">
        <v>4</v>
      </c>
      <c r="MTF92" s="1261" t="s">
        <v>4</v>
      </c>
      <c r="MTG92" s="1261" t="s">
        <v>4</v>
      </c>
      <c r="MTH92" s="1261" t="s">
        <v>4</v>
      </c>
      <c r="MTI92" s="1261" t="s">
        <v>4</v>
      </c>
      <c r="MTJ92" s="1261" t="s">
        <v>4</v>
      </c>
      <c r="MTK92" s="1261" t="s">
        <v>4</v>
      </c>
      <c r="MTL92" s="1261" t="s">
        <v>4</v>
      </c>
      <c r="MTM92" s="1261" t="s">
        <v>4</v>
      </c>
      <c r="MTN92" s="1261" t="s">
        <v>4</v>
      </c>
      <c r="MTO92" s="1261" t="s">
        <v>4</v>
      </c>
      <c r="MTP92" s="1261" t="s">
        <v>4</v>
      </c>
      <c r="MTQ92" s="1261" t="s">
        <v>4</v>
      </c>
      <c r="MTR92" s="1261" t="s">
        <v>4</v>
      </c>
      <c r="MTS92" s="1261" t="s">
        <v>4</v>
      </c>
      <c r="MTT92" s="1261" t="s">
        <v>4</v>
      </c>
      <c r="MTU92" s="1261" t="s">
        <v>4</v>
      </c>
      <c r="MTV92" s="1261" t="s">
        <v>4</v>
      </c>
      <c r="MTW92" s="1261" t="s">
        <v>4</v>
      </c>
      <c r="MTX92" s="1261" t="s">
        <v>4</v>
      </c>
      <c r="MTY92" s="1261" t="s">
        <v>4</v>
      </c>
      <c r="MTZ92" s="1261" t="s">
        <v>4</v>
      </c>
      <c r="MUA92" s="1261" t="s">
        <v>4</v>
      </c>
      <c r="MUB92" s="1261" t="s">
        <v>4</v>
      </c>
      <c r="MUC92" s="1261" t="s">
        <v>4</v>
      </c>
      <c r="MUD92" s="1261" t="s">
        <v>4</v>
      </c>
      <c r="MUE92" s="1261" t="s">
        <v>4</v>
      </c>
      <c r="MUF92" s="1261" t="s">
        <v>4</v>
      </c>
      <c r="MUG92" s="1261" t="s">
        <v>4</v>
      </c>
      <c r="MUH92" s="1261" t="s">
        <v>4</v>
      </c>
      <c r="MUI92" s="1261" t="s">
        <v>4</v>
      </c>
      <c r="MUJ92" s="1261" t="s">
        <v>4</v>
      </c>
      <c r="MUK92" s="1261" t="s">
        <v>4</v>
      </c>
      <c r="MUL92" s="1261" t="s">
        <v>4</v>
      </c>
      <c r="MUM92" s="1261" t="s">
        <v>4</v>
      </c>
      <c r="MUN92" s="1261" t="s">
        <v>4</v>
      </c>
      <c r="MUO92" s="1261" t="s">
        <v>4</v>
      </c>
      <c r="MUP92" s="1261" t="s">
        <v>4</v>
      </c>
      <c r="MUQ92" s="1261" t="s">
        <v>4</v>
      </c>
      <c r="MUR92" s="1261" t="s">
        <v>4</v>
      </c>
      <c r="MUS92" s="1261" t="s">
        <v>4</v>
      </c>
      <c r="MUT92" s="1261" t="s">
        <v>4</v>
      </c>
      <c r="MUU92" s="1261" t="s">
        <v>4</v>
      </c>
      <c r="MUV92" s="1261" t="s">
        <v>4</v>
      </c>
      <c r="MUW92" s="1261" t="s">
        <v>4</v>
      </c>
      <c r="MUX92" s="1261" t="s">
        <v>4</v>
      </c>
      <c r="MUY92" s="1261" t="s">
        <v>4</v>
      </c>
      <c r="MUZ92" s="1261" t="s">
        <v>4</v>
      </c>
      <c r="MVA92" s="1261" t="s">
        <v>4</v>
      </c>
      <c r="MVB92" s="1261" t="s">
        <v>4</v>
      </c>
      <c r="MVC92" s="1261" t="s">
        <v>4</v>
      </c>
      <c r="MVD92" s="1261" t="s">
        <v>4</v>
      </c>
      <c r="MVE92" s="1261" t="s">
        <v>4</v>
      </c>
      <c r="MVF92" s="1261" t="s">
        <v>4</v>
      </c>
      <c r="MVG92" s="1261" t="s">
        <v>4</v>
      </c>
      <c r="MVH92" s="1261" t="s">
        <v>4</v>
      </c>
      <c r="MVI92" s="1261" t="s">
        <v>4</v>
      </c>
      <c r="MVJ92" s="1261" t="s">
        <v>4</v>
      </c>
      <c r="MVK92" s="1261" t="s">
        <v>4</v>
      </c>
      <c r="MVL92" s="1261" t="s">
        <v>4</v>
      </c>
      <c r="MVM92" s="1261" t="s">
        <v>4</v>
      </c>
      <c r="MVN92" s="1261" t="s">
        <v>4</v>
      </c>
      <c r="MVO92" s="1261" t="s">
        <v>4</v>
      </c>
      <c r="MVP92" s="1261" t="s">
        <v>4</v>
      </c>
      <c r="MVQ92" s="1261" t="s">
        <v>4</v>
      </c>
      <c r="MVR92" s="1261" t="s">
        <v>4</v>
      </c>
      <c r="MVS92" s="1261" t="s">
        <v>4</v>
      </c>
      <c r="MVT92" s="1261" t="s">
        <v>4</v>
      </c>
      <c r="MVU92" s="1261" t="s">
        <v>4</v>
      </c>
      <c r="MVV92" s="1261" t="s">
        <v>4</v>
      </c>
      <c r="MVW92" s="1261" t="s">
        <v>4</v>
      </c>
      <c r="MVX92" s="1261" t="s">
        <v>4</v>
      </c>
      <c r="MVY92" s="1261" t="s">
        <v>4</v>
      </c>
      <c r="MVZ92" s="1261" t="s">
        <v>4</v>
      </c>
      <c r="MWA92" s="1261" t="s">
        <v>4</v>
      </c>
      <c r="MWB92" s="1261" t="s">
        <v>4</v>
      </c>
      <c r="MWC92" s="1261" t="s">
        <v>4</v>
      </c>
      <c r="MWD92" s="1261" t="s">
        <v>4</v>
      </c>
      <c r="MWE92" s="1261" t="s">
        <v>4</v>
      </c>
      <c r="MWF92" s="1261" t="s">
        <v>4</v>
      </c>
      <c r="MWG92" s="1261" t="s">
        <v>4</v>
      </c>
      <c r="MWH92" s="1261" t="s">
        <v>4</v>
      </c>
      <c r="MWI92" s="1261" t="s">
        <v>4</v>
      </c>
      <c r="MWJ92" s="1261" t="s">
        <v>4</v>
      </c>
      <c r="MWK92" s="1261" t="s">
        <v>4</v>
      </c>
      <c r="MWL92" s="1261" t="s">
        <v>4</v>
      </c>
      <c r="MWM92" s="1261" t="s">
        <v>4</v>
      </c>
      <c r="MWN92" s="1261" t="s">
        <v>4</v>
      </c>
      <c r="MWO92" s="1261" t="s">
        <v>4</v>
      </c>
      <c r="MWP92" s="1261" t="s">
        <v>4</v>
      </c>
      <c r="MWQ92" s="1261" t="s">
        <v>4</v>
      </c>
      <c r="MWR92" s="1261" t="s">
        <v>4</v>
      </c>
      <c r="MWS92" s="1261" t="s">
        <v>4</v>
      </c>
      <c r="MWT92" s="1261" t="s">
        <v>4</v>
      </c>
      <c r="MWU92" s="1261" t="s">
        <v>4</v>
      </c>
      <c r="MWV92" s="1261" t="s">
        <v>4</v>
      </c>
      <c r="MWW92" s="1261" t="s">
        <v>4</v>
      </c>
      <c r="MWX92" s="1261" t="s">
        <v>4</v>
      </c>
      <c r="MWY92" s="1261" t="s">
        <v>4</v>
      </c>
      <c r="MWZ92" s="1261" t="s">
        <v>4</v>
      </c>
      <c r="MXA92" s="1261" t="s">
        <v>4</v>
      </c>
      <c r="MXB92" s="1261" t="s">
        <v>4</v>
      </c>
      <c r="MXC92" s="1261" t="s">
        <v>4</v>
      </c>
      <c r="MXD92" s="1261" t="s">
        <v>4</v>
      </c>
      <c r="MXE92" s="1261" t="s">
        <v>4</v>
      </c>
      <c r="MXF92" s="1261" t="s">
        <v>4</v>
      </c>
      <c r="MXG92" s="1261" t="s">
        <v>4</v>
      </c>
      <c r="MXH92" s="1261" t="s">
        <v>4</v>
      </c>
      <c r="MXI92" s="1261" t="s">
        <v>4</v>
      </c>
      <c r="MXJ92" s="1261" t="s">
        <v>4</v>
      </c>
      <c r="MXK92" s="1261" t="s">
        <v>4</v>
      </c>
      <c r="MXL92" s="1261" t="s">
        <v>4</v>
      </c>
      <c r="MXM92" s="1261" t="s">
        <v>4</v>
      </c>
      <c r="MXN92" s="1261" t="s">
        <v>4</v>
      </c>
      <c r="MXO92" s="1261" t="s">
        <v>4</v>
      </c>
      <c r="MXP92" s="1261" t="s">
        <v>4</v>
      </c>
      <c r="MXQ92" s="1261" t="s">
        <v>4</v>
      </c>
      <c r="MXR92" s="1261" t="s">
        <v>4</v>
      </c>
      <c r="MXS92" s="1261" t="s">
        <v>4</v>
      </c>
      <c r="MXT92" s="1261" t="s">
        <v>4</v>
      </c>
      <c r="MXU92" s="1261" t="s">
        <v>4</v>
      </c>
      <c r="MXV92" s="1261" t="s">
        <v>4</v>
      </c>
      <c r="MXW92" s="1261" t="s">
        <v>4</v>
      </c>
      <c r="MXX92" s="1261" t="s">
        <v>4</v>
      </c>
      <c r="MXY92" s="1261" t="s">
        <v>4</v>
      </c>
      <c r="MXZ92" s="1261" t="s">
        <v>4</v>
      </c>
      <c r="MYA92" s="1261" t="s">
        <v>4</v>
      </c>
      <c r="MYB92" s="1261" t="s">
        <v>4</v>
      </c>
      <c r="MYC92" s="1261" t="s">
        <v>4</v>
      </c>
      <c r="MYD92" s="1261" t="s">
        <v>4</v>
      </c>
      <c r="MYE92" s="1261" t="s">
        <v>4</v>
      </c>
      <c r="MYF92" s="1261" t="s">
        <v>4</v>
      </c>
      <c r="MYG92" s="1261" t="s">
        <v>4</v>
      </c>
      <c r="MYH92" s="1261" t="s">
        <v>4</v>
      </c>
      <c r="MYI92" s="1261" t="s">
        <v>4</v>
      </c>
      <c r="MYJ92" s="1261" t="s">
        <v>4</v>
      </c>
      <c r="MYK92" s="1261" t="s">
        <v>4</v>
      </c>
      <c r="MYL92" s="1261" t="s">
        <v>4</v>
      </c>
      <c r="MYM92" s="1261" t="s">
        <v>4</v>
      </c>
      <c r="MYN92" s="1261" t="s">
        <v>4</v>
      </c>
      <c r="MYO92" s="1261" t="s">
        <v>4</v>
      </c>
      <c r="MYP92" s="1261" t="s">
        <v>4</v>
      </c>
      <c r="MYQ92" s="1261" t="s">
        <v>4</v>
      </c>
      <c r="MYR92" s="1261" t="s">
        <v>4</v>
      </c>
      <c r="MYS92" s="1261" t="s">
        <v>4</v>
      </c>
      <c r="MYT92" s="1261" t="s">
        <v>4</v>
      </c>
      <c r="MYU92" s="1261" t="s">
        <v>4</v>
      </c>
      <c r="MYV92" s="1261" t="s">
        <v>4</v>
      </c>
      <c r="MYW92" s="1261" t="s">
        <v>4</v>
      </c>
      <c r="MYX92" s="1261" t="s">
        <v>4</v>
      </c>
      <c r="MYY92" s="1261" t="s">
        <v>4</v>
      </c>
      <c r="MYZ92" s="1261" t="s">
        <v>4</v>
      </c>
      <c r="MZA92" s="1261" t="s">
        <v>4</v>
      </c>
      <c r="MZB92" s="1261" t="s">
        <v>4</v>
      </c>
      <c r="MZC92" s="1261" t="s">
        <v>4</v>
      </c>
      <c r="MZD92" s="1261" t="s">
        <v>4</v>
      </c>
      <c r="MZE92" s="1261" t="s">
        <v>4</v>
      </c>
      <c r="MZF92" s="1261" t="s">
        <v>4</v>
      </c>
      <c r="MZG92" s="1261" t="s">
        <v>4</v>
      </c>
      <c r="MZH92" s="1261" t="s">
        <v>4</v>
      </c>
      <c r="MZI92" s="1261" t="s">
        <v>4</v>
      </c>
      <c r="MZJ92" s="1261" t="s">
        <v>4</v>
      </c>
      <c r="MZK92" s="1261" t="s">
        <v>4</v>
      </c>
      <c r="MZL92" s="1261" t="s">
        <v>4</v>
      </c>
      <c r="MZM92" s="1261" t="s">
        <v>4</v>
      </c>
      <c r="MZN92" s="1261" t="s">
        <v>4</v>
      </c>
      <c r="MZO92" s="1261" t="s">
        <v>4</v>
      </c>
      <c r="MZP92" s="1261" t="s">
        <v>4</v>
      </c>
      <c r="MZQ92" s="1261" t="s">
        <v>4</v>
      </c>
      <c r="MZR92" s="1261" t="s">
        <v>4</v>
      </c>
      <c r="MZS92" s="1261" t="s">
        <v>4</v>
      </c>
      <c r="MZT92" s="1261" t="s">
        <v>4</v>
      </c>
      <c r="MZU92" s="1261" t="s">
        <v>4</v>
      </c>
      <c r="MZV92" s="1261" t="s">
        <v>4</v>
      </c>
      <c r="MZW92" s="1261" t="s">
        <v>4</v>
      </c>
      <c r="MZX92" s="1261" t="s">
        <v>4</v>
      </c>
      <c r="MZY92" s="1261" t="s">
        <v>4</v>
      </c>
      <c r="MZZ92" s="1261" t="s">
        <v>4</v>
      </c>
      <c r="NAA92" s="1261" t="s">
        <v>4</v>
      </c>
      <c r="NAB92" s="1261" t="s">
        <v>4</v>
      </c>
      <c r="NAC92" s="1261" t="s">
        <v>4</v>
      </c>
      <c r="NAD92" s="1261" t="s">
        <v>4</v>
      </c>
      <c r="NAE92" s="1261" t="s">
        <v>4</v>
      </c>
      <c r="NAF92" s="1261" t="s">
        <v>4</v>
      </c>
      <c r="NAG92" s="1261" t="s">
        <v>4</v>
      </c>
      <c r="NAH92" s="1261" t="s">
        <v>4</v>
      </c>
      <c r="NAI92" s="1261" t="s">
        <v>4</v>
      </c>
      <c r="NAJ92" s="1261" t="s">
        <v>4</v>
      </c>
      <c r="NAK92" s="1261" t="s">
        <v>4</v>
      </c>
      <c r="NAL92" s="1261" t="s">
        <v>4</v>
      </c>
      <c r="NAM92" s="1261" t="s">
        <v>4</v>
      </c>
      <c r="NAN92" s="1261" t="s">
        <v>4</v>
      </c>
      <c r="NAO92" s="1261" t="s">
        <v>4</v>
      </c>
      <c r="NAP92" s="1261" t="s">
        <v>4</v>
      </c>
      <c r="NAQ92" s="1261" t="s">
        <v>4</v>
      </c>
      <c r="NAR92" s="1261" t="s">
        <v>4</v>
      </c>
      <c r="NAS92" s="1261" t="s">
        <v>4</v>
      </c>
      <c r="NAT92" s="1261" t="s">
        <v>4</v>
      </c>
      <c r="NAU92" s="1261" t="s">
        <v>4</v>
      </c>
      <c r="NAV92" s="1261" t="s">
        <v>4</v>
      </c>
      <c r="NAW92" s="1261" t="s">
        <v>4</v>
      </c>
      <c r="NAX92" s="1261" t="s">
        <v>4</v>
      </c>
      <c r="NAY92" s="1261" t="s">
        <v>4</v>
      </c>
      <c r="NAZ92" s="1261" t="s">
        <v>4</v>
      </c>
      <c r="NBA92" s="1261" t="s">
        <v>4</v>
      </c>
      <c r="NBB92" s="1261" t="s">
        <v>4</v>
      </c>
      <c r="NBC92" s="1261" t="s">
        <v>4</v>
      </c>
      <c r="NBD92" s="1261" t="s">
        <v>4</v>
      </c>
      <c r="NBE92" s="1261" t="s">
        <v>4</v>
      </c>
      <c r="NBF92" s="1261" t="s">
        <v>4</v>
      </c>
      <c r="NBG92" s="1261" t="s">
        <v>4</v>
      </c>
      <c r="NBH92" s="1261" t="s">
        <v>4</v>
      </c>
      <c r="NBI92" s="1261" t="s">
        <v>4</v>
      </c>
      <c r="NBJ92" s="1261" t="s">
        <v>4</v>
      </c>
      <c r="NBK92" s="1261" t="s">
        <v>4</v>
      </c>
      <c r="NBL92" s="1261" t="s">
        <v>4</v>
      </c>
      <c r="NBM92" s="1261" t="s">
        <v>4</v>
      </c>
      <c r="NBN92" s="1261" t="s">
        <v>4</v>
      </c>
      <c r="NBO92" s="1261" t="s">
        <v>4</v>
      </c>
      <c r="NBP92" s="1261" t="s">
        <v>4</v>
      </c>
      <c r="NBQ92" s="1261" t="s">
        <v>4</v>
      </c>
      <c r="NBR92" s="1261" t="s">
        <v>4</v>
      </c>
      <c r="NBS92" s="1261" t="s">
        <v>4</v>
      </c>
      <c r="NBT92" s="1261" t="s">
        <v>4</v>
      </c>
      <c r="NBU92" s="1261" t="s">
        <v>4</v>
      </c>
      <c r="NBV92" s="1261" t="s">
        <v>4</v>
      </c>
      <c r="NBW92" s="1261" t="s">
        <v>4</v>
      </c>
      <c r="NBX92" s="1261" t="s">
        <v>4</v>
      </c>
      <c r="NBY92" s="1261" t="s">
        <v>4</v>
      </c>
      <c r="NBZ92" s="1261" t="s">
        <v>4</v>
      </c>
      <c r="NCA92" s="1261" t="s">
        <v>4</v>
      </c>
      <c r="NCB92" s="1261" t="s">
        <v>4</v>
      </c>
      <c r="NCC92" s="1261" t="s">
        <v>4</v>
      </c>
      <c r="NCD92" s="1261" t="s">
        <v>4</v>
      </c>
      <c r="NCE92" s="1261" t="s">
        <v>4</v>
      </c>
      <c r="NCF92" s="1261" t="s">
        <v>4</v>
      </c>
      <c r="NCG92" s="1261" t="s">
        <v>4</v>
      </c>
      <c r="NCH92" s="1261" t="s">
        <v>4</v>
      </c>
      <c r="NCI92" s="1261" t="s">
        <v>4</v>
      </c>
      <c r="NCJ92" s="1261" t="s">
        <v>4</v>
      </c>
      <c r="NCK92" s="1261" t="s">
        <v>4</v>
      </c>
      <c r="NCL92" s="1261" t="s">
        <v>4</v>
      </c>
      <c r="NCM92" s="1261" t="s">
        <v>4</v>
      </c>
      <c r="NCN92" s="1261" t="s">
        <v>4</v>
      </c>
      <c r="NCO92" s="1261" t="s">
        <v>4</v>
      </c>
      <c r="NCP92" s="1261" t="s">
        <v>4</v>
      </c>
      <c r="NCQ92" s="1261" t="s">
        <v>4</v>
      </c>
      <c r="NCR92" s="1261" t="s">
        <v>4</v>
      </c>
      <c r="NCS92" s="1261" t="s">
        <v>4</v>
      </c>
      <c r="NCT92" s="1261" t="s">
        <v>4</v>
      </c>
      <c r="NCU92" s="1261" t="s">
        <v>4</v>
      </c>
      <c r="NCV92" s="1261" t="s">
        <v>4</v>
      </c>
      <c r="NCW92" s="1261" t="s">
        <v>4</v>
      </c>
      <c r="NCX92" s="1261" t="s">
        <v>4</v>
      </c>
      <c r="NCY92" s="1261" t="s">
        <v>4</v>
      </c>
      <c r="NCZ92" s="1261" t="s">
        <v>4</v>
      </c>
      <c r="NDA92" s="1261" t="s">
        <v>4</v>
      </c>
      <c r="NDB92" s="1261" t="s">
        <v>4</v>
      </c>
      <c r="NDC92" s="1261" t="s">
        <v>4</v>
      </c>
      <c r="NDD92" s="1261" t="s">
        <v>4</v>
      </c>
      <c r="NDE92" s="1261" t="s">
        <v>4</v>
      </c>
      <c r="NDF92" s="1261" t="s">
        <v>4</v>
      </c>
      <c r="NDG92" s="1261" t="s">
        <v>4</v>
      </c>
      <c r="NDH92" s="1261" t="s">
        <v>4</v>
      </c>
      <c r="NDI92" s="1261" t="s">
        <v>4</v>
      </c>
      <c r="NDJ92" s="1261" t="s">
        <v>4</v>
      </c>
      <c r="NDK92" s="1261" t="s">
        <v>4</v>
      </c>
      <c r="NDL92" s="1261" t="s">
        <v>4</v>
      </c>
      <c r="NDM92" s="1261" t="s">
        <v>4</v>
      </c>
      <c r="NDN92" s="1261" t="s">
        <v>4</v>
      </c>
      <c r="NDO92" s="1261" t="s">
        <v>4</v>
      </c>
      <c r="NDP92" s="1261" t="s">
        <v>4</v>
      </c>
      <c r="NDQ92" s="1261" t="s">
        <v>4</v>
      </c>
      <c r="NDR92" s="1261" t="s">
        <v>4</v>
      </c>
      <c r="NDS92" s="1261" t="s">
        <v>4</v>
      </c>
      <c r="NDT92" s="1261" t="s">
        <v>4</v>
      </c>
      <c r="NDU92" s="1261" t="s">
        <v>4</v>
      </c>
      <c r="NDV92" s="1261" t="s">
        <v>4</v>
      </c>
      <c r="NDW92" s="1261" t="s">
        <v>4</v>
      </c>
      <c r="NDX92" s="1261" t="s">
        <v>4</v>
      </c>
      <c r="NDY92" s="1261" t="s">
        <v>4</v>
      </c>
      <c r="NDZ92" s="1261" t="s">
        <v>4</v>
      </c>
      <c r="NEA92" s="1261" t="s">
        <v>4</v>
      </c>
      <c r="NEB92" s="1261" t="s">
        <v>4</v>
      </c>
      <c r="NEC92" s="1261" t="s">
        <v>4</v>
      </c>
      <c r="NED92" s="1261" t="s">
        <v>4</v>
      </c>
      <c r="NEE92" s="1261" t="s">
        <v>4</v>
      </c>
      <c r="NEF92" s="1261" t="s">
        <v>4</v>
      </c>
      <c r="NEG92" s="1261" t="s">
        <v>4</v>
      </c>
      <c r="NEH92" s="1261" t="s">
        <v>4</v>
      </c>
      <c r="NEI92" s="1261" t="s">
        <v>4</v>
      </c>
      <c r="NEJ92" s="1261" t="s">
        <v>4</v>
      </c>
      <c r="NEK92" s="1261" t="s">
        <v>4</v>
      </c>
      <c r="NEL92" s="1261" t="s">
        <v>4</v>
      </c>
      <c r="NEM92" s="1261" t="s">
        <v>4</v>
      </c>
      <c r="NEN92" s="1261" t="s">
        <v>4</v>
      </c>
      <c r="NEO92" s="1261" t="s">
        <v>4</v>
      </c>
      <c r="NEP92" s="1261" t="s">
        <v>4</v>
      </c>
      <c r="NEQ92" s="1261" t="s">
        <v>4</v>
      </c>
      <c r="NER92" s="1261" t="s">
        <v>4</v>
      </c>
      <c r="NES92" s="1261" t="s">
        <v>4</v>
      </c>
      <c r="NET92" s="1261" t="s">
        <v>4</v>
      </c>
      <c r="NEU92" s="1261" t="s">
        <v>4</v>
      </c>
      <c r="NEV92" s="1261" t="s">
        <v>4</v>
      </c>
      <c r="NEW92" s="1261" t="s">
        <v>4</v>
      </c>
      <c r="NEX92" s="1261" t="s">
        <v>4</v>
      </c>
      <c r="NEY92" s="1261" t="s">
        <v>4</v>
      </c>
      <c r="NEZ92" s="1261" t="s">
        <v>4</v>
      </c>
      <c r="NFA92" s="1261" t="s">
        <v>4</v>
      </c>
      <c r="NFB92" s="1261" t="s">
        <v>4</v>
      </c>
      <c r="NFC92" s="1261" t="s">
        <v>4</v>
      </c>
      <c r="NFD92" s="1261" t="s">
        <v>4</v>
      </c>
      <c r="NFE92" s="1261" t="s">
        <v>4</v>
      </c>
      <c r="NFF92" s="1261" t="s">
        <v>4</v>
      </c>
      <c r="NFG92" s="1261" t="s">
        <v>4</v>
      </c>
      <c r="NFH92" s="1261" t="s">
        <v>4</v>
      </c>
      <c r="NFI92" s="1261" t="s">
        <v>4</v>
      </c>
      <c r="NFJ92" s="1261" t="s">
        <v>4</v>
      </c>
      <c r="NFK92" s="1261" t="s">
        <v>4</v>
      </c>
      <c r="NFL92" s="1261" t="s">
        <v>4</v>
      </c>
      <c r="NFM92" s="1261" t="s">
        <v>4</v>
      </c>
      <c r="NFN92" s="1261" t="s">
        <v>4</v>
      </c>
      <c r="NFO92" s="1261" t="s">
        <v>4</v>
      </c>
      <c r="NFP92" s="1261" t="s">
        <v>4</v>
      </c>
      <c r="NFQ92" s="1261" t="s">
        <v>4</v>
      </c>
      <c r="NFR92" s="1261" t="s">
        <v>4</v>
      </c>
      <c r="NFS92" s="1261" t="s">
        <v>4</v>
      </c>
      <c r="NFT92" s="1261" t="s">
        <v>4</v>
      </c>
      <c r="NFU92" s="1261" t="s">
        <v>4</v>
      </c>
      <c r="NFV92" s="1261" t="s">
        <v>4</v>
      </c>
      <c r="NFW92" s="1261" t="s">
        <v>4</v>
      </c>
      <c r="NFX92" s="1261" t="s">
        <v>4</v>
      </c>
      <c r="NFY92" s="1261" t="s">
        <v>4</v>
      </c>
      <c r="NFZ92" s="1261" t="s">
        <v>4</v>
      </c>
      <c r="NGA92" s="1261" t="s">
        <v>4</v>
      </c>
      <c r="NGB92" s="1261" t="s">
        <v>4</v>
      </c>
      <c r="NGC92" s="1261" t="s">
        <v>4</v>
      </c>
      <c r="NGD92" s="1261" t="s">
        <v>4</v>
      </c>
      <c r="NGE92" s="1261" t="s">
        <v>4</v>
      </c>
      <c r="NGF92" s="1261" t="s">
        <v>4</v>
      </c>
      <c r="NGG92" s="1261" t="s">
        <v>4</v>
      </c>
      <c r="NGH92" s="1261" t="s">
        <v>4</v>
      </c>
      <c r="NGI92" s="1261" t="s">
        <v>4</v>
      </c>
      <c r="NGJ92" s="1261" t="s">
        <v>4</v>
      </c>
      <c r="NGK92" s="1261" t="s">
        <v>4</v>
      </c>
      <c r="NGL92" s="1261" t="s">
        <v>4</v>
      </c>
      <c r="NGM92" s="1261" t="s">
        <v>4</v>
      </c>
      <c r="NGN92" s="1261" t="s">
        <v>4</v>
      </c>
      <c r="NGO92" s="1261" t="s">
        <v>4</v>
      </c>
      <c r="NGP92" s="1261" t="s">
        <v>4</v>
      </c>
      <c r="NGQ92" s="1261" t="s">
        <v>4</v>
      </c>
      <c r="NGR92" s="1261" t="s">
        <v>4</v>
      </c>
      <c r="NGS92" s="1261" t="s">
        <v>4</v>
      </c>
      <c r="NGT92" s="1261" t="s">
        <v>4</v>
      </c>
      <c r="NGU92" s="1261" t="s">
        <v>4</v>
      </c>
      <c r="NGV92" s="1261" t="s">
        <v>4</v>
      </c>
      <c r="NGW92" s="1261" t="s">
        <v>4</v>
      </c>
      <c r="NGX92" s="1261" t="s">
        <v>4</v>
      </c>
      <c r="NGY92" s="1261" t="s">
        <v>4</v>
      </c>
      <c r="NGZ92" s="1261" t="s">
        <v>4</v>
      </c>
      <c r="NHA92" s="1261" t="s">
        <v>4</v>
      </c>
      <c r="NHB92" s="1261" t="s">
        <v>4</v>
      </c>
      <c r="NHC92" s="1261" t="s">
        <v>4</v>
      </c>
      <c r="NHD92" s="1261" t="s">
        <v>4</v>
      </c>
      <c r="NHE92" s="1261" t="s">
        <v>4</v>
      </c>
      <c r="NHF92" s="1261" t="s">
        <v>4</v>
      </c>
      <c r="NHG92" s="1261" t="s">
        <v>4</v>
      </c>
      <c r="NHH92" s="1261" t="s">
        <v>4</v>
      </c>
      <c r="NHI92" s="1261" t="s">
        <v>4</v>
      </c>
      <c r="NHJ92" s="1261" t="s">
        <v>4</v>
      </c>
      <c r="NHK92" s="1261" t="s">
        <v>4</v>
      </c>
      <c r="NHL92" s="1261" t="s">
        <v>4</v>
      </c>
      <c r="NHM92" s="1261" t="s">
        <v>4</v>
      </c>
      <c r="NHN92" s="1261" t="s">
        <v>4</v>
      </c>
      <c r="NHO92" s="1261" t="s">
        <v>4</v>
      </c>
      <c r="NHP92" s="1261" t="s">
        <v>4</v>
      </c>
      <c r="NHQ92" s="1261" t="s">
        <v>4</v>
      </c>
      <c r="NHR92" s="1261" t="s">
        <v>4</v>
      </c>
      <c r="NHS92" s="1261" t="s">
        <v>4</v>
      </c>
      <c r="NHT92" s="1261" t="s">
        <v>4</v>
      </c>
      <c r="NHU92" s="1261" t="s">
        <v>4</v>
      </c>
      <c r="NHV92" s="1261" t="s">
        <v>4</v>
      </c>
      <c r="NHW92" s="1261" t="s">
        <v>4</v>
      </c>
      <c r="NHX92" s="1261" t="s">
        <v>4</v>
      </c>
      <c r="NHY92" s="1261" t="s">
        <v>4</v>
      </c>
      <c r="NHZ92" s="1261" t="s">
        <v>4</v>
      </c>
      <c r="NIA92" s="1261" t="s">
        <v>4</v>
      </c>
      <c r="NIB92" s="1261" t="s">
        <v>4</v>
      </c>
      <c r="NIC92" s="1261" t="s">
        <v>4</v>
      </c>
      <c r="NID92" s="1261" t="s">
        <v>4</v>
      </c>
      <c r="NIE92" s="1261" t="s">
        <v>4</v>
      </c>
      <c r="NIF92" s="1261" t="s">
        <v>4</v>
      </c>
      <c r="NIG92" s="1261" t="s">
        <v>4</v>
      </c>
      <c r="NIH92" s="1261" t="s">
        <v>4</v>
      </c>
      <c r="NII92" s="1261" t="s">
        <v>4</v>
      </c>
      <c r="NIJ92" s="1261" t="s">
        <v>4</v>
      </c>
      <c r="NIK92" s="1261" t="s">
        <v>4</v>
      </c>
      <c r="NIL92" s="1261" t="s">
        <v>4</v>
      </c>
      <c r="NIM92" s="1261" t="s">
        <v>4</v>
      </c>
      <c r="NIN92" s="1261" t="s">
        <v>4</v>
      </c>
      <c r="NIO92" s="1261" t="s">
        <v>4</v>
      </c>
      <c r="NIP92" s="1261" t="s">
        <v>4</v>
      </c>
      <c r="NIQ92" s="1261" t="s">
        <v>4</v>
      </c>
      <c r="NIR92" s="1261" t="s">
        <v>4</v>
      </c>
      <c r="NIS92" s="1261" t="s">
        <v>4</v>
      </c>
      <c r="NIT92" s="1261" t="s">
        <v>4</v>
      </c>
      <c r="NIU92" s="1261" t="s">
        <v>4</v>
      </c>
      <c r="NIV92" s="1261" t="s">
        <v>4</v>
      </c>
      <c r="NIW92" s="1261" t="s">
        <v>4</v>
      </c>
      <c r="NIX92" s="1261" t="s">
        <v>4</v>
      </c>
      <c r="NIY92" s="1261" t="s">
        <v>4</v>
      </c>
      <c r="NIZ92" s="1261" t="s">
        <v>4</v>
      </c>
      <c r="NJA92" s="1261" t="s">
        <v>4</v>
      </c>
      <c r="NJB92" s="1261" t="s">
        <v>4</v>
      </c>
      <c r="NJC92" s="1261" t="s">
        <v>4</v>
      </c>
      <c r="NJD92" s="1261" t="s">
        <v>4</v>
      </c>
      <c r="NJE92" s="1261" t="s">
        <v>4</v>
      </c>
      <c r="NJF92" s="1261" t="s">
        <v>4</v>
      </c>
      <c r="NJG92" s="1261" t="s">
        <v>4</v>
      </c>
      <c r="NJH92" s="1261" t="s">
        <v>4</v>
      </c>
      <c r="NJI92" s="1261" t="s">
        <v>4</v>
      </c>
      <c r="NJJ92" s="1261" t="s">
        <v>4</v>
      </c>
      <c r="NJK92" s="1261" t="s">
        <v>4</v>
      </c>
      <c r="NJL92" s="1261" t="s">
        <v>4</v>
      </c>
      <c r="NJM92" s="1261" t="s">
        <v>4</v>
      </c>
      <c r="NJN92" s="1261" t="s">
        <v>4</v>
      </c>
      <c r="NJO92" s="1261" t="s">
        <v>4</v>
      </c>
      <c r="NJP92" s="1261" t="s">
        <v>4</v>
      </c>
      <c r="NJQ92" s="1261" t="s">
        <v>4</v>
      </c>
      <c r="NJR92" s="1261" t="s">
        <v>4</v>
      </c>
      <c r="NJS92" s="1261" t="s">
        <v>4</v>
      </c>
      <c r="NJT92" s="1261" t="s">
        <v>4</v>
      </c>
      <c r="NJU92" s="1261" t="s">
        <v>4</v>
      </c>
      <c r="NJV92" s="1261" t="s">
        <v>4</v>
      </c>
      <c r="NJW92" s="1261" t="s">
        <v>4</v>
      </c>
      <c r="NJX92" s="1261" t="s">
        <v>4</v>
      </c>
      <c r="NJY92" s="1261" t="s">
        <v>4</v>
      </c>
      <c r="NJZ92" s="1261" t="s">
        <v>4</v>
      </c>
      <c r="NKA92" s="1261" t="s">
        <v>4</v>
      </c>
      <c r="NKB92" s="1261" t="s">
        <v>4</v>
      </c>
      <c r="NKC92" s="1261" t="s">
        <v>4</v>
      </c>
      <c r="NKD92" s="1261" t="s">
        <v>4</v>
      </c>
      <c r="NKE92" s="1261" t="s">
        <v>4</v>
      </c>
      <c r="NKF92" s="1261" t="s">
        <v>4</v>
      </c>
      <c r="NKG92" s="1261" t="s">
        <v>4</v>
      </c>
      <c r="NKH92" s="1261" t="s">
        <v>4</v>
      </c>
      <c r="NKI92" s="1261" t="s">
        <v>4</v>
      </c>
      <c r="NKJ92" s="1261" t="s">
        <v>4</v>
      </c>
      <c r="NKK92" s="1261" t="s">
        <v>4</v>
      </c>
      <c r="NKL92" s="1261" t="s">
        <v>4</v>
      </c>
      <c r="NKM92" s="1261" t="s">
        <v>4</v>
      </c>
      <c r="NKN92" s="1261" t="s">
        <v>4</v>
      </c>
      <c r="NKO92" s="1261" t="s">
        <v>4</v>
      </c>
      <c r="NKP92" s="1261" t="s">
        <v>4</v>
      </c>
      <c r="NKQ92" s="1261" t="s">
        <v>4</v>
      </c>
      <c r="NKR92" s="1261" t="s">
        <v>4</v>
      </c>
      <c r="NKS92" s="1261" t="s">
        <v>4</v>
      </c>
      <c r="NKT92" s="1261" t="s">
        <v>4</v>
      </c>
      <c r="NKU92" s="1261" t="s">
        <v>4</v>
      </c>
      <c r="NKV92" s="1261" t="s">
        <v>4</v>
      </c>
      <c r="NKW92" s="1261" t="s">
        <v>4</v>
      </c>
      <c r="NKX92" s="1261" t="s">
        <v>4</v>
      </c>
      <c r="NKY92" s="1261" t="s">
        <v>4</v>
      </c>
      <c r="NKZ92" s="1261" t="s">
        <v>4</v>
      </c>
      <c r="NLA92" s="1261" t="s">
        <v>4</v>
      </c>
      <c r="NLB92" s="1261" t="s">
        <v>4</v>
      </c>
      <c r="NLC92" s="1261" t="s">
        <v>4</v>
      </c>
      <c r="NLD92" s="1261" t="s">
        <v>4</v>
      </c>
      <c r="NLE92" s="1261" t="s">
        <v>4</v>
      </c>
      <c r="NLF92" s="1261" t="s">
        <v>4</v>
      </c>
      <c r="NLG92" s="1261" t="s">
        <v>4</v>
      </c>
      <c r="NLH92" s="1261" t="s">
        <v>4</v>
      </c>
      <c r="NLI92" s="1261" t="s">
        <v>4</v>
      </c>
      <c r="NLJ92" s="1261" t="s">
        <v>4</v>
      </c>
      <c r="NLK92" s="1261" t="s">
        <v>4</v>
      </c>
      <c r="NLL92" s="1261" t="s">
        <v>4</v>
      </c>
      <c r="NLM92" s="1261" t="s">
        <v>4</v>
      </c>
      <c r="NLN92" s="1261" t="s">
        <v>4</v>
      </c>
      <c r="NLO92" s="1261" t="s">
        <v>4</v>
      </c>
      <c r="NLP92" s="1261" t="s">
        <v>4</v>
      </c>
      <c r="NLQ92" s="1261" t="s">
        <v>4</v>
      </c>
      <c r="NLR92" s="1261" t="s">
        <v>4</v>
      </c>
      <c r="NLS92" s="1261" t="s">
        <v>4</v>
      </c>
      <c r="NLT92" s="1261" t="s">
        <v>4</v>
      </c>
      <c r="NLU92" s="1261" t="s">
        <v>4</v>
      </c>
      <c r="NLV92" s="1261" t="s">
        <v>4</v>
      </c>
      <c r="NLW92" s="1261" t="s">
        <v>4</v>
      </c>
      <c r="NLX92" s="1261" t="s">
        <v>4</v>
      </c>
      <c r="NLY92" s="1261" t="s">
        <v>4</v>
      </c>
      <c r="NLZ92" s="1261" t="s">
        <v>4</v>
      </c>
      <c r="NMA92" s="1261" t="s">
        <v>4</v>
      </c>
      <c r="NMB92" s="1261" t="s">
        <v>4</v>
      </c>
      <c r="NMC92" s="1261" t="s">
        <v>4</v>
      </c>
      <c r="NMD92" s="1261" t="s">
        <v>4</v>
      </c>
      <c r="NME92" s="1261" t="s">
        <v>4</v>
      </c>
      <c r="NMF92" s="1261" t="s">
        <v>4</v>
      </c>
      <c r="NMG92" s="1261" t="s">
        <v>4</v>
      </c>
      <c r="NMH92" s="1261" t="s">
        <v>4</v>
      </c>
      <c r="NMI92" s="1261" t="s">
        <v>4</v>
      </c>
      <c r="NMJ92" s="1261" t="s">
        <v>4</v>
      </c>
      <c r="NMK92" s="1261" t="s">
        <v>4</v>
      </c>
      <c r="NML92" s="1261" t="s">
        <v>4</v>
      </c>
      <c r="NMM92" s="1261" t="s">
        <v>4</v>
      </c>
      <c r="NMN92" s="1261" t="s">
        <v>4</v>
      </c>
      <c r="NMO92" s="1261" t="s">
        <v>4</v>
      </c>
      <c r="NMP92" s="1261" t="s">
        <v>4</v>
      </c>
      <c r="NMQ92" s="1261" t="s">
        <v>4</v>
      </c>
      <c r="NMR92" s="1261" t="s">
        <v>4</v>
      </c>
      <c r="NMS92" s="1261" t="s">
        <v>4</v>
      </c>
      <c r="NMT92" s="1261" t="s">
        <v>4</v>
      </c>
      <c r="NMU92" s="1261" t="s">
        <v>4</v>
      </c>
      <c r="NMV92" s="1261" t="s">
        <v>4</v>
      </c>
      <c r="NMW92" s="1261" t="s">
        <v>4</v>
      </c>
      <c r="NMX92" s="1261" t="s">
        <v>4</v>
      </c>
      <c r="NMY92" s="1261" t="s">
        <v>4</v>
      </c>
      <c r="NMZ92" s="1261" t="s">
        <v>4</v>
      </c>
      <c r="NNA92" s="1261" t="s">
        <v>4</v>
      </c>
      <c r="NNB92" s="1261" t="s">
        <v>4</v>
      </c>
      <c r="NNC92" s="1261" t="s">
        <v>4</v>
      </c>
      <c r="NND92" s="1261" t="s">
        <v>4</v>
      </c>
      <c r="NNE92" s="1261" t="s">
        <v>4</v>
      </c>
      <c r="NNF92" s="1261" t="s">
        <v>4</v>
      </c>
      <c r="NNG92" s="1261" t="s">
        <v>4</v>
      </c>
      <c r="NNH92" s="1261" t="s">
        <v>4</v>
      </c>
      <c r="NNI92" s="1261" t="s">
        <v>4</v>
      </c>
      <c r="NNJ92" s="1261" t="s">
        <v>4</v>
      </c>
      <c r="NNK92" s="1261" t="s">
        <v>4</v>
      </c>
      <c r="NNL92" s="1261" t="s">
        <v>4</v>
      </c>
      <c r="NNM92" s="1261" t="s">
        <v>4</v>
      </c>
      <c r="NNN92" s="1261" t="s">
        <v>4</v>
      </c>
      <c r="NNO92" s="1261" t="s">
        <v>4</v>
      </c>
      <c r="NNP92" s="1261" t="s">
        <v>4</v>
      </c>
      <c r="NNQ92" s="1261" t="s">
        <v>4</v>
      </c>
      <c r="NNR92" s="1261" t="s">
        <v>4</v>
      </c>
      <c r="NNS92" s="1261" t="s">
        <v>4</v>
      </c>
      <c r="NNT92" s="1261" t="s">
        <v>4</v>
      </c>
      <c r="NNU92" s="1261" t="s">
        <v>4</v>
      </c>
      <c r="NNV92" s="1261" t="s">
        <v>4</v>
      </c>
      <c r="NNW92" s="1261" t="s">
        <v>4</v>
      </c>
      <c r="NNX92" s="1261" t="s">
        <v>4</v>
      </c>
      <c r="NNY92" s="1261" t="s">
        <v>4</v>
      </c>
      <c r="NNZ92" s="1261" t="s">
        <v>4</v>
      </c>
      <c r="NOA92" s="1261" t="s">
        <v>4</v>
      </c>
      <c r="NOB92" s="1261" t="s">
        <v>4</v>
      </c>
      <c r="NOC92" s="1261" t="s">
        <v>4</v>
      </c>
      <c r="NOD92" s="1261" t="s">
        <v>4</v>
      </c>
      <c r="NOE92" s="1261" t="s">
        <v>4</v>
      </c>
      <c r="NOF92" s="1261" t="s">
        <v>4</v>
      </c>
      <c r="NOG92" s="1261" t="s">
        <v>4</v>
      </c>
      <c r="NOH92" s="1261" t="s">
        <v>4</v>
      </c>
      <c r="NOI92" s="1261" t="s">
        <v>4</v>
      </c>
      <c r="NOJ92" s="1261" t="s">
        <v>4</v>
      </c>
      <c r="NOK92" s="1261" t="s">
        <v>4</v>
      </c>
      <c r="NOL92" s="1261" t="s">
        <v>4</v>
      </c>
      <c r="NOM92" s="1261" t="s">
        <v>4</v>
      </c>
      <c r="NON92" s="1261" t="s">
        <v>4</v>
      </c>
      <c r="NOO92" s="1261" t="s">
        <v>4</v>
      </c>
      <c r="NOP92" s="1261" t="s">
        <v>4</v>
      </c>
      <c r="NOQ92" s="1261" t="s">
        <v>4</v>
      </c>
      <c r="NOR92" s="1261" t="s">
        <v>4</v>
      </c>
      <c r="NOS92" s="1261" t="s">
        <v>4</v>
      </c>
      <c r="NOT92" s="1261" t="s">
        <v>4</v>
      </c>
      <c r="NOU92" s="1261" t="s">
        <v>4</v>
      </c>
      <c r="NOV92" s="1261" t="s">
        <v>4</v>
      </c>
      <c r="NOW92" s="1261" t="s">
        <v>4</v>
      </c>
      <c r="NOX92" s="1261" t="s">
        <v>4</v>
      </c>
      <c r="NOY92" s="1261" t="s">
        <v>4</v>
      </c>
      <c r="NOZ92" s="1261" t="s">
        <v>4</v>
      </c>
      <c r="NPA92" s="1261" t="s">
        <v>4</v>
      </c>
      <c r="NPB92" s="1261" t="s">
        <v>4</v>
      </c>
      <c r="NPC92" s="1261" t="s">
        <v>4</v>
      </c>
      <c r="NPD92" s="1261" t="s">
        <v>4</v>
      </c>
      <c r="NPE92" s="1261" t="s">
        <v>4</v>
      </c>
      <c r="NPF92" s="1261" t="s">
        <v>4</v>
      </c>
      <c r="NPG92" s="1261" t="s">
        <v>4</v>
      </c>
      <c r="NPH92" s="1261" t="s">
        <v>4</v>
      </c>
      <c r="NPI92" s="1261" t="s">
        <v>4</v>
      </c>
      <c r="NPJ92" s="1261" t="s">
        <v>4</v>
      </c>
      <c r="NPK92" s="1261" t="s">
        <v>4</v>
      </c>
      <c r="NPL92" s="1261" t="s">
        <v>4</v>
      </c>
      <c r="NPM92" s="1261" t="s">
        <v>4</v>
      </c>
      <c r="NPN92" s="1261" t="s">
        <v>4</v>
      </c>
      <c r="NPO92" s="1261" t="s">
        <v>4</v>
      </c>
      <c r="NPP92" s="1261" t="s">
        <v>4</v>
      </c>
      <c r="NPQ92" s="1261" t="s">
        <v>4</v>
      </c>
      <c r="NPR92" s="1261" t="s">
        <v>4</v>
      </c>
      <c r="NPS92" s="1261" t="s">
        <v>4</v>
      </c>
      <c r="NPT92" s="1261" t="s">
        <v>4</v>
      </c>
      <c r="NPU92" s="1261" t="s">
        <v>4</v>
      </c>
      <c r="NPV92" s="1261" t="s">
        <v>4</v>
      </c>
      <c r="NPW92" s="1261" t="s">
        <v>4</v>
      </c>
      <c r="NPX92" s="1261" t="s">
        <v>4</v>
      </c>
      <c r="NPY92" s="1261" t="s">
        <v>4</v>
      </c>
      <c r="NPZ92" s="1261" t="s">
        <v>4</v>
      </c>
      <c r="NQA92" s="1261" t="s">
        <v>4</v>
      </c>
      <c r="NQB92" s="1261" t="s">
        <v>4</v>
      </c>
      <c r="NQC92" s="1261" t="s">
        <v>4</v>
      </c>
      <c r="NQD92" s="1261" t="s">
        <v>4</v>
      </c>
      <c r="NQE92" s="1261" t="s">
        <v>4</v>
      </c>
      <c r="NQF92" s="1261" t="s">
        <v>4</v>
      </c>
      <c r="NQG92" s="1261" t="s">
        <v>4</v>
      </c>
      <c r="NQH92" s="1261" t="s">
        <v>4</v>
      </c>
      <c r="NQI92" s="1261" t="s">
        <v>4</v>
      </c>
      <c r="NQJ92" s="1261" t="s">
        <v>4</v>
      </c>
      <c r="NQK92" s="1261" t="s">
        <v>4</v>
      </c>
      <c r="NQL92" s="1261" t="s">
        <v>4</v>
      </c>
      <c r="NQM92" s="1261" t="s">
        <v>4</v>
      </c>
      <c r="NQN92" s="1261" t="s">
        <v>4</v>
      </c>
      <c r="NQO92" s="1261" t="s">
        <v>4</v>
      </c>
      <c r="NQP92" s="1261" t="s">
        <v>4</v>
      </c>
      <c r="NQQ92" s="1261" t="s">
        <v>4</v>
      </c>
      <c r="NQR92" s="1261" t="s">
        <v>4</v>
      </c>
      <c r="NQS92" s="1261" t="s">
        <v>4</v>
      </c>
      <c r="NQT92" s="1261" t="s">
        <v>4</v>
      </c>
      <c r="NQU92" s="1261" t="s">
        <v>4</v>
      </c>
      <c r="NQV92" s="1261" t="s">
        <v>4</v>
      </c>
      <c r="NQW92" s="1261" t="s">
        <v>4</v>
      </c>
      <c r="NQX92" s="1261" t="s">
        <v>4</v>
      </c>
      <c r="NQY92" s="1261" t="s">
        <v>4</v>
      </c>
      <c r="NQZ92" s="1261" t="s">
        <v>4</v>
      </c>
      <c r="NRA92" s="1261" t="s">
        <v>4</v>
      </c>
      <c r="NRB92" s="1261" t="s">
        <v>4</v>
      </c>
      <c r="NRC92" s="1261" t="s">
        <v>4</v>
      </c>
      <c r="NRD92" s="1261" t="s">
        <v>4</v>
      </c>
      <c r="NRE92" s="1261" t="s">
        <v>4</v>
      </c>
      <c r="NRF92" s="1261" t="s">
        <v>4</v>
      </c>
      <c r="NRG92" s="1261" t="s">
        <v>4</v>
      </c>
      <c r="NRH92" s="1261" t="s">
        <v>4</v>
      </c>
      <c r="NRI92" s="1261" t="s">
        <v>4</v>
      </c>
      <c r="NRJ92" s="1261" t="s">
        <v>4</v>
      </c>
      <c r="NRK92" s="1261" t="s">
        <v>4</v>
      </c>
      <c r="NRL92" s="1261" t="s">
        <v>4</v>
      </c>
      <c r="NRM92" s="1261" t="s">
        <v>4</v>
      </c>
      <c r="NRN92" s="1261" t="s">
        <v>4</v>
      </c>
      <c r="NRO92" s="1261" t="s">
        <v>4</v>
      </c>
      <c r="NRP92" s="1261" t="s">
        <v>4</v>
      </c>
      <c r="NRQ92" s="1261" t="s">
        <v>4</v>
      </c>
      <c r="NRR92" s="1261" t="s">
        <v>4</v>
      </c>
      <c r="NRS92" s="1261" t="s">
        <v>4</v>
      </c>
      <c r="NRT92" s="1261" t="s">
        <v>4</v>
      </c>
      <c r="NRU92" s="1261" t="s">
        <v>4</v>
      </c>
      <c r="NRV92" s="1261" t="s">
        <v>4</v>
      </c>
      <c r="NRW92" s="1261" t="s">
        <v>4</v>
      </c>
      <c r="NRX92" s="1261" t="s">
        <v>4</v>
      </c>
      <c r="NRY92" s="1261" t="s">
        <v>4</v>
      </c>
      <c r="NRZ92" s="1261" t="s">
        <v>4</v>
      </c>
      <c r="NSA92" s="1261" t="s">
        <v>4</v>
      </c>
      <c r="NSB92" s="1261" t="s">
        <v>4</v>
      </c>
      <c r="NSC92" s="1261" t="s">
        <v>4</v>
      </c>
      <c r="NSD92" s="1261" t="s">
        <v>4</v>
      </c>
      <c r="NSE92" s="1261" t="s">
        <v>4</v>
      </c>
      <c r="NSF92" s="1261" t="s">
        <v>4</v>
      </c>
      <c r="NSG92" s="1261" t="s">
        <v>4</v>
      </c>
      <c r="NSH92" s="1261" t="s">
        <v>4</v>
      </c>
      <c r="NSI92" s="1261" t="s">
        <v>4</v>
      </c>
      <c r="NSJ92" s="1261" t="s">
        <v>4</v>
      </c>
      <c r="NSK92" s="1261" t="s">
        <v>4</v>
      </c>
      <c r="NSL92" s="1261" t="s">
        <v>4</v>
      </c>
      <c r="NSM92" s="1261" t="s">
        <v>4</v>
      </c>
      <c r="NSN92" s="1261" t="s">
        <v>4</v>
      </c>
      <c r="NSO92" s="1261" t="s">
        <v>4</v>
      </c>
      <c r="NSP92" s="1261" t="s">
        <v>4</v>
      </c>
      <c r="NSQ92" s="1261" t="s">
        <v>4</v>
      </c>
      <c r="NSR92" s="1261" t="s">
        <v>4</v>
      </c>
      <c r="NSS92" s="1261" t="s">
        <v>4</v>
      </c>
      <c r="NST92" s="1261" t="s">
        <v>4</v>
      </c>
      <c r="NSU92" s="1261" t="s">
        <v>4</v>
      </c>
      <c r="NSV92" s="1261" t="s">
        <v>4</v>
      </c>
      <c r="NSW92" s="1261" t="s">
        <v>4</v>
      </c>
      <c r="NSX92" s="1261" t="s">
        <v>4</v>
      </c>
      <c r="NSY92" s="1261" t="s">
        <v>4</v>
      </c>
      <c r="NSZ92" s="1261" t="s">
        <v>4</v>
      </c>
      <c r="NTA92" s="1261" t="s">
        <v>4</v>
      </c>
      <c r="NTB92" s="1261" t="s">
        <v>4</v>
      </c>
      <c r="NTC92" s="1261" t="s">
        <v>4</v>
      </c>
      <c r="NTD92" s="1261" t="s">
        <v>4</v>
      </c>
      <c r="NTE92" s="1261" t="s">
        <v>4</v>
      </c>
      <c r="NTF92" s="1261" t="s">
        <v>4</v>
      </c>
      <c r="NTG92" s="1261" t="s">
        <v>4</v>
      </c>
      <c r="NTH92" s="1261" t="s">
        <v>4</v>
      </c>
      <c r="NTI92" s="1261" t="s">
        <v>4</v>
      </c>
      <c r="NTJ92" s="1261" t="s">
        <v>4</v>
      </c>
      <c r="NTK92" s="1261" t="s">
        <v>4</v>
      </c>
      <c r="NTL92" s="1261" t="s">
        <v>4</v>
      </c>
      <c r="NTM92" s="1261" t="s">
        <v>4</v>
      </c>
      <c r="NTN92" s="1261" t="s">
        <v>4</v>
      </c>
      <c r="NTO92" s="1261" t="s">
        <v>4</v>
      </c>
      <c r="NTP92" s="1261" t="s">
        <v>4</v>
      </c>
      <c r="NTQ92" s="1261" t="s">
        <v>4</v>
      </c>
      <c r="NTR92" s="1261" t="s">
        <v>4</v>
      </c>
      <c r="NTS92" s="1261" t="s">
        <v>4</v>
      </c>
      <c r="NTT92" s="1261" t="s">
        <v>4</v>
      </c>
      <c r="NTU92" s="1261" t="s">
        <v>4</v>
      </c>
      <c r="NTV92" s="1261" t="s">
        <v>4</v>
      </c>
      <c r="NTW92" s="1261" t="s">
        <v>4</v>
      </c>
      <c r="NTX92" s="1261" t="s">
        <v>4</v>
      </c>
      <c r="NTY92" s="1261" t="s">
        <v>4</v>
      </c>
      <c r="NTZ92" s="1261" t="s">
        <v>4</v>
      </c>
      <c r="NUA92" s="1261" t="s">
        <v>4</v>
      </c>
      <c r="NUB92" s="1261" t="s">
        <v>4</v>
      </c>
      <c r="NUC92" s="1261" t="s">
        <v>4</v>
      </c>
      <c r="NUD92" s="1261" t="s">
        <v>4</v>
      </c>
      <c r="NUE92" s="1261" t="s">
        <v>4</v>
      </c>
      <c r="NUF92" s="1261" t="s">
        <v>4</v>
      </c>
      <c r="NUG92" s="1261" t="s">
        <v>4</v>
      </c>
      <c r="NUH92" s="1261" t="s">
        <v>4</v>
      </c>
      <c r="NUI92" s="1261" t="s">
        <v>4</v>
      </c>
      <c r="NUJ92" s="1261" t="s">
        <v>4</v>
      </c>
      <c r="NUK92" s="1261" t="s">
        <v>4</v>
      </c>
      <c r="NUL92" s="1261" t="s">
        <v>4</v>
      </c>
      <c r="NUM92" s="1261" t="s">
        <v>4</v>
      </c>
      <c r="NUN92" s="1261" t="s">
        <v>4</v>
      </c>
      <c r="NUO92" s="1261" t="s">
        <v>4</v>
      </c>
      <c r="NUP92" s="1261" t="s">
        <v>4</v>
      </c>
      <c r="NUQ92" s="1261" t="s">
        <v>4</v>
      </c>
      <c r="NUR92" s="1261" t="s">
        <v>4</v>
      </c>
      <c r="NUS92" s="1261" t="s">
        <v>4</v>
      </c>
      <c r="NUT92" s="1261" t="s">
        <v>4</v>
      </c>
      <c r="NUU92" s="1261" t="s">
        <v>4</v>
      </c>
      <c r="NUV92" s="1261" t="s">
        <v>4</v>
      </c>
      <c r="NUW92" s="1261" t="s">
        <v>4</v>
      </c>
      <c r="NUX92" s="1261" t="s">
        <v>4</v>
      </c>
      <c r="NUY92" s="1261" t="s">
        <v>4</v>
      </c>
      <c r="NUZ92" s="1261" t="s">
        <v>4</v>
      </c>
      <c r="NVA92" s="1261" t="s">
        <v>4</v>
      </c>
      <c r="NVB92" s="1261" t="s">
        <v>4</v>
      </c>
      <c r="NVC92" s="1261" t="s">
        <v>4</v>
      </c>
      <c r="NVD92" s="1261" t="s">
        <v>4</v>
      </c>
      <c r="NVE92" s="1261" t="s">
        <v>4</v>
      </c>
      <c r="NVF92" s="1261" t="s">
        <v>4</v>
      </c>
      <c r="NVG92" s="1261" t="s">
        <v>4</v>
      </c>
      <c r="NVH92" s="1261" t="s">
        <v>4</v>
      </c>
      <c r="NVI92" s="1261" t="s">
        <v>4</v>
      </c>
      <c r="NVJ92" s="1261" t="s">
        <v>4</v>
      </c>
      <c r="NVK92" s="1261" t="s">
        <v>4</v>
      </c>
      <c r="NVL92" s="1261" t="s">
        <v>4</v>
      </c>
      <c r="NVM92" s="1261" t="s">
        <v>4</v>
      </c>
      <c r="NVN92" s="1261" t="s">
        <v>4</v>
      </c>
      <c r="NVO92" s="1261" t="s">
        <v>4</v>
      </c>
      <c r="NVP92" s="1261" t="s">
        <v>4</v>
      </c>
      <c r="NVQ92" s="1261" t="s">
        <v>4</v>
      </c>
      <c r="NVR92" s="1261" t="s">
        <v>4</v>
      </c>
      <c r="NVS92" s="1261" t="s">
        <v>4</v>
      </c>
      <c r="NVT92" s="1261" t="s">
        <v>4</v>
      </c>
      <c r="NVU92" s="1261" t="s">
        <v>4</v>
      </c>
      <c r="NVV92" s="1261" t="s">
        <v>4</v>
      </c>
      <c r="NVW92" s="1261" t="s">
        <v>4</v>
      </c>
      <c r="NVX92" s="1261" t="s">
        <v>4</v>
      </c>
      <c r="NVY92" s="1261" t="s">
        <v>4</v>
      </c>
      <c r="NVZ92" s="1261" t="s">
        <v>4</v>
      </c>
      <c r="NWA92" s="1261" t="s">
        <v>4</v>
      </c>
      <c r="NWB92" s="1261" t="s">
        <v>4</v>
      </c>
      <c r="NWC92" s="1261" t="s">
        <v>4</v>
      </c>
      <c r="NWD92" s="1261" t="s">
        <v>4</v>
      </c>
      <c r="NWE92" s="1261" t="s">
        <v>4</v>
      </c>
      <c r="NWF92" s="1261" t="s">
        <v>4</v>
      </c>
      <c r="NWG92" s="1261" t="s">
        <v>4</v>
      </c>
      <c r="NWH92" s="1261" t="s">
        <v>4</v>
      </c>
      <c r="NWI92" s="1261" t="s">
        <v>4</v>
      </c>
      <c r="NWJ92" s="1261" t="s">
        <v>4</v>
      </c>
      <c r="NWK92" s="1261" t="s">
        <v>4</v>
      </c>
      <c r="NWL92" s="1261" t="s">
        <v>4</v>
      </c>
      <c r="NWM92" s="1261" t="s">
        <v>4</v>
      </c>
      <c r="NWN92" s="1261" t="s">
        <v>4</v>
      </c>
      <c r="NWO92" s="1261" t="s">
        <v>4</v>
      </c>
      <c r="NWP92" s="1261" t="s">
        <v>4</v>
      </c>
      <c r="NWQ92" s="1261" t="s">
        <v>4</v>
      </c>
      <c r="NWR92" s="1261" t="s">
        <v>4</v>
      </c>
      <c r="NWS92" s="1261" t="s">
        <v>4</v>
      </c>
      <c r="NWT92" s="1261" t="s">
        <v>4</v>
      </c>
      <c r="NWU92" s="1261" t="s">
        <v>4</v>
      </c>
      <c r="NWV92" s="1261" t="s">
        <v>4</v>
      </c>
      <c r="NWW92" s="1261" t="s">
        <v>4</v>
      </c>
      <c r="NWX92" s="1261" t="s">
        <v>4</v>
      </c>
      <c r="NWY92" s="1261" t="s">
        <v>4</v>
      </c>
      <c r="NWZ92" s="1261" t="s">
        <v>4</v>
      </c>
      <c r="NXA92" s="1261" t="s">
        <v>4</v>
      </c>
      <c r="NXB92" s="1261" t="s">
        <v>4</v>
      </c>
      <c r="NXC92" s="1261" t="s">
        <v>4</v>
      </c>
      <c r="NXD92" s="1261" t="s">
        <v>4</v>
      </c>
      <c r="NXE92" s="1261" t="s">
        <v>4</v>
      </c>
      <c r="NXF92" s="1261" t="s">
        <v>4</v>
      </c>
      <c r="NXG92" s="1261" t="s">
        <v>4</v>
      </c>
      <c r="NXH92" s="1261" t="s">
        <v>4</v>
      </c>
      <c r="NXI92" s="1261" t="s">
        <v>4</v>
      </c>
      <c r="NXJ92" s="1261" t="s">
        <v>4</v>
      </c>
      <c r="NXK92" s="1261" t="s">
        <v>4</v>
      </c>
      <c r="NXL92" s="1261" t="s">
        <v>4</v>
      </c>
      <c r="NXM92" s="1261" t="s">
        <v>4</v>
      </c>
      <c r="NXN92" s="1261" t="s">
        <v>4</v>
      </c>
      <c r="NXO92" s="1261" t="s">
        <v>4</v>
      </c>
      <c r="NXP92" s="1261" t="s">
        <v>4</v>
      </c>
      <c r="NXQ92" s="1261" t="s">
        <v>4</v>
      </c>
      <c r="NXR92" s="1261" t="s">
        <v>4</v>
      </c>
      <c r="NXS92" s="1261" t="s">
        <v>4</v>
      </c>
      <c r="NXT92" s="1261" t="s">
        <v>4</v>
      </c>
      <c r="NXU92" s="1261" t="s">
        <v>4</v>
      </c>
      <c r="NXV92" s="1261" t="s">
        <v>4</v>
      </c>
      <c r="NXW92" s="1261" t="s">
        <v>4</v>
      </c>
      <c r="NXX92" s="1261" t="s">
        <v>4</v>
      </c>
      <c r="NXY92" s="1261" t="s">
        <v>4</v>
      </c>
      <c r="NXZ92" s="1261" t="s">
        <v>4</v>
      </c>
      <c r="NYA92" s="1261" t="s">
        <v>4</v>
      </c>
      <c r="NYB92" s="1261" t="s">
        <v>4</v>
      </c>
      <c r="NYC92" s="1261" t="s">
        <v>4</v>
      </c>
      <c r="NYD92" s="1261" t="s">
        <v>4</v>
      </c>
      <c r="NYE92" s="1261" t="s">
        <v>4</v>
      </c>
      <c r="NYF92" s="1261" t="s">
        <v>4</v>
      </c>
      <c r="NYG92" s="1261" t="s">
        <v>4</v>
      </c>
      <c r="NYH92" s="1261" t="s">
        <v>4</v>
      </c>
      <c r="NYI92" s="1261" t="s">
        <v>4</v>
      </c>
      <c r="NYJ92" s="1261" t="s">
        <v>4</v>
      </c>
      <c r="NYK92" s="1261" t="s">
        <v>4</v>
      </c>
      <c r="NYL92" s="1261" t="s">
        <v>4</v>
      </c>
      <c r="NYM92" s="1261" t="s">
        <v>4</v>
      </c>
      <c r="NYN92" s="1261" t="s">
        <v>4</v>
      </c>
      <c r="NYO92" s="1261" t="s">
        <v>4</v>
      </c>
      <c r="NYP92" s="1261" t="s">
        <v>4</v>
      </c>
      <c r="NYQ92" s="1261" t="s">
        <v>4</v>
      </c>
      <c r="NYR92" s="1261" t="s">
        <v>4</v>
      </c>
      <c r="NYS92" s="1261" t="s">
        <v>4</v>
      </c>
      <c r="NYT92" s="1261" t="s">
        <v>4</v>
      </c>
      <c r="NYU92" s="1261" t="s">
        <v>4</v>
      </c>
      <c r="NYV92" s="1261" t="s">
        <v>4</v>
      </c>
      <c r="NYW92" s="1261" t="s">
        <v>4</v>
      </c>
      <c r="NYX92" s="1261" t="s">
        <v>4</v>
      </c>
      <c r="NYY92" s="1261" t="s">
        <v>4</v>
      </c>
      <c r="NYZ92" s="1261" t="s">
        <v>4</v>
      </c>
      <c r="NZA92" s="1261" t="s">
        <v>4</v>
      </c>
      <c r="NZB92" s="1261" t="s">
        <v>4</v>
      </c>
      <c r="NZC92" s="1261" t="s">
        <v>4</v>
      </c>
      <c r="NZD92" s="1261" t="s">
        <v>4</v>
      </c>
      <c r="NZE92" s="1261" t="s">
        <v>4</v>
      </c>
      <c r="NZF92" s="1261" t="s">
        <v>4</v>
      </c>
      <c r="NZG92" s="1261" t="s">
        <v>4</v>
      </c>
      <c r="NZH92" s="1261" t="s">
        <v>4</v>
      </c>
      <c r="NZI92" s="1261" t="s">
        <v>4</v>
      </c>
      <c r="NZJ92" s="1261" t="s">
        <v>4</v>
      </c>
      <c r="NZK92" s="1261" t="s">
        <v>4</v>
      </c>
      <c r="NZL92" s="1261" t="s">
        <v>4</v>
      </c>
      <c r="NZM92" s="1261" t="s">
        <v>4</v>
      </c>
      <c r="NZN92" s="1261" t="s">
        <v>4</v>
      </c>
      <c r="NZO92" s="1261" t="s">
        <v>4</v>
      </c>
      <c r="NZP92" s="1261" t="s">
        <v>4</v>
      </c>
      <c r="NZQ92" s="1261" t="s">
        <v>4</v>
      </c>
      <c r="NZR92" s="1261" t="s">
        <v>4</v>
      </c>
      <c r="NZS92" s="1261" t="s">
        <v>4</v>
      </c>
      <c r="NZT92" s="1261" t="s">
        <v>4</v>
      </c>
      <c r="NZU92" s="1261" t="s">
        <v>4</v>
      </c>
      <c r="NZV92" s="1261" t="s">
        <v>4</v>
      </c>
      <c r="NZW92" s="1261" t="s">
        <v>4</v>
      </c>
      <c r="NZX92" s="1261" t="s">
        <v>4</v>
      </c>
      <c r="NZY92" s="1261" t="s">
        <v>4</v>
      </c>
      <c r="NZZ92" s="1261" t="s">
        <v>4</v>
      </c>
      <c r="OAA92" s="1261" t="s">
        <v>4</v>
      </c>
      <c r="OAB92" s="1261" t="s">
        <v>4</v>
      </c>
      <c r="OAC92" s="1261" t="s">
        <v>4</v>
      </c>
      <c r="OAD92" s="1261" t="s">
        <v>4</v>
      </c>
      <c r="OAE92" s="1261" t="s">
        <v>4</v>
      </c>
      <c r="OAF92" s="1261" t="s">
        <v>4</v>
      </c>
      <c r="OAG92" s="1261" t="s">
        <v>4</v>
      </c>
      <c r="OAH92" s="1261" t="s">
        <v>4</v>
      </c>
      <c r="OAI92" s="1261" t="s">
        <v>4</v>
      </c>
      <c r="OAJ92" s="1261" t="s">
        <v>4</v>
      </c>
      <c r="OAK92" s="1261" t="s">
        <v>4</v>
      </c>
      <c r="OAL92" s="1261" t="s">
        <v>4</v>
      </c>
      <c r="OAM92" s="1261" t="s">
        <v>4</v>
      </c>
      <c r="OAN92" s="1261" t="s">
        <v>4</v>
      </c>
      <c r="OAO92" s="1261" t="s">
        <v>4</v>
      </c>
      <c r="OAP92" s="1261" t="s">
        <v>4</v>
      </c>
      <c r="OAQ92" s="1261" t="s">
        <v>4</v>
      </c>
      <c r="OAR92" s="1261" t="s">
        <v>4</v>
      </c>
      <c r="OAS92" s="1261" t="s">
        <v>4</v>
      </c>
      <c r="OAT92" s="1261" t="s">
        <v>4</v>
      </c>
      <c r="OAU92" s="1261" t="s">
        <v>4</v>
      </c>
      <c r="OAV92" s="1261" t="s">
        <v>4</v>
      </c>
      <c r="OAW92" s="1261" t="s">
        <v>4</v>
      </c>
      <c r="OAX92" s="1261" t="s">
        <v>4</v>
      </c>
      <c r="OAY92" s="1261" t="s">
        <v>4</v>
      </c>
      <c r="OAZ92" s="1261" t="s">
        <v>4</v>
      </c>
      <c r="OBA92" s="1261" t="s">
        <v>4</v>
      </c>
      <c r="OBB92" s="1261" t="s">
        <v>4</v>
      </c>
      <c r="OBC92" s="1261" t="s">
        <v>4</v>
      </c>
      <c r="OBD92" s="1261" t="s">
        <v>4</v>
      </c>
      <c r="OBE92" s="1261" t="s">
        <v>4</v>
      </c>
      <c r="OBF92" s="1261" t="s">
        <v>4</v>
      </c>
      <c r="OBG92" s="1261" t="s">
        <v>4</v>
      </c>
      <c r="OBH92" s="1261" t="s">
        <v>4</v>
      </c>
      <c r="OBI92" s="1261" t="s">
        <v>4</v>
      </c>
      <c r="OBJ92" s="1261" t="s">
        <v>4</v>
      </c>
      <c r="OBK92" s="1261" t="s">
        <v>4</v>
      </c>
      <c r="OBL92" s="1261" t="s">
        <v>4</v>
      </c>
      <c r="OBM92" s="1261" t="s">
        <v>4</v>
      </c>
      <c r="OBN92" s="1261" t="s">
        <v>4</v>
      </c>
      <c r="OBO92" s="1261" t="s">
        <v>4</v>
      </c>
      <c r="OBP92" s="1261" t="s">
        <v>4</v>
      </c>
      <c r="OBQ92" s="1261" t="s">
        <v>4</v>
      </c>
      <c r="OBR92" s="1261" t="s">
        <v>4</v>
      </c>
      <c r="OBS92" s="1261" t="s">
        <v>4</v>
      </c>
      <c r="OBT92" s="1261" t="s">
        <v>4</v>
      </c>
      <c r="OBU92" s="1261" t="s">
        <v>4</v>
      </c>
      <c r="OBV92" s="1261" t="s">
        <v>4</v>
      </c>
      <c r="OBW92" s="1261" t="s">
        <v>4</v>
      </c>
      <c r="OBX92" s="1261" t="s">
        <v>4</v>
      </c>
      <c r="OBY92" s="1261" t="s">
        <v>4</v>
      </c>
      <c r="OBZ92" s="1261" t="s">
        <v>4</v>
      </c>
      <c r="OCA92" s="1261" t="s">
        <v>4</v>
      </c>
      <c r="OCB92" s="1261" t="s">
        <v>4</v>
      </c>
      <c r="OCC92" s="1261" t="s">
        <v>4</v>
      </c>
      <c r="OCD92" s="1261" t="s">
        <v>4</v>
      </c>
      <c r="OCE92" s="1261" t="s">
        <v>4</v>
      </c>
      <c r="OCF92" s="1261" t="s">
        <v>4</v>
      </c>
      <c r="OCG92" s="1261" t="s">
        <v>4</v>
      </c>
      <c r="OCH92" s="1261" t="s">
        <v>4</v>
      </c>
      <c r="OCI92" s="1261" t="s">
        <v>4</v>
      </c>
      <c r="OCJ92" s="1261" t="s">
        <v>4</v>
      </c>
      <c r="OCK92" s="1261" t="s">
        <v>4</v>
      </c>
      <c r="OCL92" s="1261" t="s">
        <v>4</v>
      </c>
      <c r="OCM92" s="1261" t="s">
        <v>4</v>
      </c>
      <c r="OCN92" s="1261" t="s">
        <v>4</v>
      </c>
      <c r="OCO92" s="1261" t="s">
        <v>4</v>
      </c>
      <c r="OCP92" s="1261" t="s">
        <v>4</v>
      </c>
      <c r="OCQ92" s="1261" t="s">
        <v>4</v>
      </c>
      <c r="OCR92" s="1261" t="s">
        <v>4</v>
      </c>
      <c r="OCS92" s="1261" t="s">
        <v>4</v>
      </c>
      <c r="OCT92" s="1261" t="s">
        <v>4</v>
      </c>
      <c r="OCU92" s="1261" t="s">
        <v>4</v>
      </c>
      <c r="OCV92" s="1261" t="s">
        <v>4</v>
      </c>
      <c r="OCW92" s="1261" t="s">
        <v>4</v>
      </c>
      <c r="OCX92" s="1261" t="s">
        <v>4</v>
      </c>
      <c r="OCY92" s="1261" t="s">
        <v>4</v>
      </c>
      <c r="OCZ92" s="1261" t="s">
        <v>4</v>
      </c>
      <c r="ODA92" s="1261" t="s">
        <v>4</v>
      </c>
      <c r="ODB92" s="1261" t="s">
        <v>4</v>
      </c>
      <c r="ODC92" s="1261" t="s">
        <v>4</v>
      </c>
      <c r="ODD92" s="1261" t="s">
        <v>4</v>
      </c>
      <c r="ODE92" s="1261" t="s">
        <v>4</v>
      </c>
      <c r="ODF92" s="1261" t="s">
        <v>4</v>
      </c>
      <c r="ODG92" s="1261" t="s">
        <v>4</v>
      </c>
      <c r="ODH92" s="1261" t="s">
        <v>4</v>
      </c>
      <c r="ODI92" s="1261" t="s">
        <v>4</v>
      </c>
      <c r="ODJ92" s="1261" t="s">
        <v>4</v>
      </c>
      <c r="ODK92" s="1261" t="s">
        <v>4</v>
      </c>
      <c r="ODL92" s="1261" t="s">
        <v>4</v>
      </c>
      <c r="ODM92" s="1261" t="s">
        <v>4</v>
      </c>
      <c r="ODN92" s="1261" t="s">
        <v>4</v>
      </c>
      <c r="ODO92" s="1261" t="s">
        <v>4</v>
      </c>
      <c r="ODP92" s="1261" t="s">
        <v>4</v>
      </c>
      <c r="ODQ92" s="1261" t="s">
        <v>4</v>
      </c>
      <c r="ODR92" s="1261" t="s">
        <v>4</v>
      </c>
      <c r="ODS92" s="1261" t="s">
        <v>4</v>
      </c>
      <c r="ODT92" s="1261" t="s">
        <v>4</v>
      </c>
      <c r="ODU92" s="1261" t="s">
        <v>4</v>
      </c>
      <c r="ODV92" s="1261" t="s">
        <v>4</v>
      </c>
      <c r="ODW92" s="1261" t="s">
        <v>4</v>
      </c>
      <c r="ODX92" s="1261" t="s">
        <v>4</v>
      </c>
      <c r="ODY92" s="1261" t="s">
        <v>4</v>
      </c>
      <c r="ODZ92" s="1261" t="s">
        <v>4</v>
      </c>
      <c r="OEA92" s="1261" t="s">
        <v>4</v>
      </c>
      <c r="OEB92" s="1261" t="s">
        <v>4</v>
      </c>
      <c r="OEC92" s="1261" t="s">
        <v>4</v>
      </c>
      <c r="OED92" s="1261" t="s">
        <v>4</v>
      </c>
      <c r="OEE92" s="1261" t="s">
        <v>4</v>
      </c>
      <c r="OEF92" s="1261" t="s">
        <v>4</v>
      </c>
      <c r="OEG92" s="1261" t="s">
        <v>4</v>
      </c>
      <c r="OEH92" s="1261" t="s">
        <v>4</v>
      </c>
      <c r="OEI92" s="1261" t="s">
        <v>4</v>
      </c>
      <c r="OEJ92" s="1261" t="s">
        <v>4</v>
      </c>
      <c r="OEK92" s="1261" t="s">
        <v>4</v>
      </c>
      <c r="OEL92" s="1261" t="s">
        <v>4</v>
      </c>
      <c r="OEM92" s="1261" t="s">
        <v>4</v>
      </c>
      <c r="OEN92" s="1261" t="s">
        <v>4</v>
      </c>
      <c r="OEO92" s="1261" t="s">
        <v>4</v>
      </c>
      <c r="OEP92" s="1261" t="s">
        <v>4</v>
      </c>
      <c r="OEQ92" s="1261" t="s">
        <v>4</v>
      </c>
      <c r="OER92" s="1261" t="s">
        <v>4</v>
      </c>
      <c r="OES92" s="1261" t="s">
        <v>4</v>
      </c>
      <c r="OET92" s="1261" t="s">
        <v>4</v>
      </c>
      <c r="OEU92" s="1261" t="s">
        <v>4</v>
      </c>
      <c r="OEV92" s="1261" t="s">
        <v>4</v>
      </c>
      <c r="OEW92" s="1261" t="s">
        <v>4</v>
      </c>
      <c r="OEX92" s="1261" t="s">
        <v>4</v>
      </c>
      <c r="OEY92" s="1261" t="s">
        <v>4</v>
      </c>
      <c r="OEZ92" s="1261" t="s">
        <v>4</v>
      </c>
      <c r="OFA92" s="1261" t="s">
        <v>4</v>
      </c>
      <c r="OFB92" s="1261" t="s">
        <v>4</v>
      </c>
      <c r="OFC92" s="1261" t="s">
        <v>4</v>
      </c>
      <c r="OFD92" s="1261" t="s">
        <v>4</v>
      </c>
      <c r="OFE92" s="1261" t="s">
        <v>4</v>
      </c>
      <c r="OFF92" s="1261" t="s">
        <v>4</v>
      </c>
      <c r="OFG92" s="1261" t="s">
        <v>4</v>
      </c>
      <c r="OFH92" s="1261" t="s">
        <v>4</v>
      </c>
      <c r="OFI92" s="1261" t="s">
        <v>4</v>
      </c>
      <c r="OFJ92" s="1261" t="s">
        <v>4</v>
      </c>
      <c r="OFK92" s="1261" t="s">
        <v>4</v>
      </c>
      <c r="OFL92" s="1261" t="s">
        <v>4</v>
      </c>
      <c r="OFM92" s="1261" t="s">
        <v>4</v>
      </c>
      <c r="OFN92" s="1261" t="s">
        <v>4</v>
      </c>
      <c r="OFO92" s="1261" t="s">
        <v>4</v>
      </c>
      <c r="OFP92" s="1261" t="s">
        <v>4</v>
      </c>
      <c r="OFQ92" s="1261" t="s">
        <v>4</v>
      </c>
      <c r="OFR92" s="1261" t="s">
        <v>4</v>
      </c>
      <c r="OFS92" s="1261" t="s">
        <v>4</v>
      </c>
      <c r="OFT92" s="1261" t="s">
        <v>4</v>
      </c>
      <c r="OFU92" s="1261" t="s">
        <v>4</v>
      </c>
      <c r="OFV92" s="1261" t="s">
        <v>4</v>
      </c>
      <c r="OFW92" s="1261" t="s">
        <v>4</v>
      </c>
      <c r="OFX92" s="1261" t="s">
        <v>4</v>
      </c>
      <c r="OFY92" s="1261" t="s">
        <v>4</v>
      </c>
      <c r="OFZ92" s="1261" t="s">
        <v>4</v>
      </c>
      <c r="OGA92" s="1261" t="s">
        <v>4</v>
      </c>
      <c r="OGB92" s="1261" t="s">
        <v>4</v>
      </c>
      <c r="OGC92" s="1261" t="s">
        <v>4</v>
      </c>
      <c r="OGD92" s="1261" t="s">
        <v>4</v>
      </c>
      <c r="OGE92" s="1261" t="s">
        <v>4</v>
      </c>
      <c r="OGF92" s="1261" t="s">
        <v>4</v>
      </c>
      <c r="OGG92" s="1261" t="s">
        <v>4</v>
      </c>
      <c r="OGH92" s="1261" t="s">
        <v>4</v>
      </c>
      <c r="OGI92" s="1261" t="s">
        <v>4</v>
      </c>
      <c r="OGJ92" s="1261" t="s">
        <v>4</v>
      </c>
      <c r="OGK92" s="1261" t="s">
        <v>4</v>
      </c>
      <c r="OGL92" s="1261" t="s">
        <v>4</v>
      </c>
      <c r="OGM92" s="1261" t="s">
        <v>4</v>
      </c>
      <c r="OGN92" s="1261" t="s">
        <v>4</v>
      </c>
      <c r="OGO92" s="1261" t="s">
        <v>4</v>
      </c>
      <c r="OGP92" s="1261" t="s">
        <v>4</v>
      </c>
      <c r="OGQ92" s="1261" t="s">
        <v>4</v>
      </c>
      <c r="OGR92" s="1261" t="s">
        <v>4</v>
      </c>
      <c r="OGS92" s="1261" t="s">
        <v>4</v>
      </c>
      <c r="OGT92" s="1261" t="s">
        <v>4</v>
      </c>
      <c r="OGU92" s="1261" t="s">
        <v>4</v>
      </c>
      <c r="OGV92" s="1261" t="s">
        <v>4</v>
      </c>
      <c r="OGW92" s="1261" t="s">
        <v>4</v>
      </c>
      <c r="OGX92" s="1261" t="s">
        <v>4</v>
      </c>
      <c r="OGY92" s="1261" t="s">
        <v>4</v>
      </c>
      <c r="OGZ92" s="1261" t="s">
        <v>4</v>
      </c>
      <c r="OHA92" s="1261" t="s">
        <v>4</v>
      </c>
      <c r="OHB92" s="1261" t="s">
        <v>4</v>
      </c>
      <c r="OHC92" s="1261" t="s">
        <v>4</v>
      </c>
      <c r="OHD92" s="1261" t="s">
        <v>4</v>
      </c>
      <c r="OHE92" s="1261" t="s">
        <v>4</v>
      </c>
      <c r="OHF92" s="1261" t="s">
        <v>4</v>
      </c>
      <c r="OHG92" s="1261" t="s">
        <v>4</v>
      </c>
      <c r="OHH92" s="1261" t="s">
        <v>4</v>
      </c>
      <c r="OHI92" s="1261" t="s">
        <v>4</v>
      </c>
      <c r="OHJ92" s="1261" t="s">
        <v>4</v>
      </c>
      <c r="OHK92" s="1261" t="s">
        <v>4</v>
      </c>
      <c r="OHL92" s="1261" t="s">
        <v>4</v>
      </c>
      <c r="OHM92" s="1261" t="s">
        <v>4</v>
      </c>
      <c r="OHN92" s="1261" t="s">
        <v>4</v>
      </c>
      <c r="OHO92" s="1261" t="s">
        <v>4</v>
      </c>
      <c r="OHP92" s="1261" t="s">
        <v>4</v>
      </c>
      <c r="OHQ92" s="1261" t="s">
        <v>4</v>
      </c>
      <c r="OHR92" s="1261" t="s">
        <v>4</v>
      </c>
      <c r="OHS92" s="1261" t="s">
        <v>4</v>
      </c>
      <c r="OHT92" s="1261" t="s">
        <v>4</v>
      </c>
      <c r="OHU92" s="1261" t="s">
        <v>4</v>
      </c>
      <c r="OHV92" s="1261" t="s">
        <v>4</v>
      </c>
      <c r="OHW92" s="1261" t="s">
        <v>4</v>
      </c>
      <c r="OHX92" s="1261" t="s">
        <v>4</v>
      </c>
      <c r="OHY92" s="1261" t="s">
        <v>4</v>
      </c>
      <c r="OHZ92" s="1261" t="s">
        <v>4</v>
      </c>
      <c r="OIA92" s="1261" t="s">
        <v>4</v>
      </c>
      <c r="OIB92" s="1261" t="s">
        <v>4</v>
      </c>
      <c r="OIC92" s="1261" t="s">
        <v>4</v>
      </c>
      <c r="OID92" s="1261" t="s">
        <v>4</v>
      </c>
      <c r="OIE92" s="1261" t="s">
        <v>4</v>
      </c>
      <c r="OIF92" s="1261" t="s">
        <v>4</v>
      </c>
      <c r="OIG92" s="1261" t="s">
        <v>4</v>
      </c>
      <c r="OIH92" s="1261" t="s">
        <v>4</v>
      </c>
      <c r="OII92" s="1261" t="s">
        <v>4</v>
      </c>
      <c r="OIJ92" s="1261" t="s">
        <v>4</v>
      </c>
      <c r="OIK92" s="1261" t="s">
        <v>4</v>
      </c>
      <c r="OIL92" s="1261" t="s">
        <v>4</v>
      </c>
      <c r="OIM92" s="1261" t="s">
        <v>4</v>
      </c>
      <c r="OIN92" s="1261" t="s">
        <v>4</v>
      </c>
      <c r="OIO92" s="1261" t="s">
        <v>4</v>
      </c>
      <c r="OIP92" s="1261" t="s">
        <v>4</v>
      </c>
      <c r="OIQ92" s="1261" t="s">
        <v>4</v>
      </c>
      <c r="OIR92" s="1261" t="s">
        <v>4</v>
      </c>
      <c r="OIS92" s="1261" t="s">
        <v>4</v>
      </c>
      <c r="OIT92" s="1261" t="s">
        <v>4</v>
      </c>
      <c r="OIU92" s="1261" t="s">
        <v>4</v>
      </c>
      <c r="OIV92" s="1261" t="s">
        <v>4</v>
      </c>
      <c r="OIW92" s="1261" t="s">
        <v>4</v>
      </c>
      <c r="OIX92" s="1261" t="s">
        <v>4</v>
      </c>
      <c r="OIY92" s="1261" t="s">
        <v>4</v>
      </c>
      <c r="OIZ92" s="1261" t="s">
        <v>4</v>
      </c>
      <c r="OJA92" s="1261" t="s">
        <v>4</v>
      </c>
      <c r="OJB92" s="1261" t="s">
        <v>4</v>
      </c>
      <c r="OJC92" s="1261" t="s">
        <v>4</v>
      </c>
      <c r="OJD92" s="1261" t="s">
        <v>4</v>
      </c>
      <c r="OJE92" s="1261" t="s">
        <v>4</v>
      </c>
      <c r="OJF92" s="1261" t="s">
        <v>4</v>
      </c>
      <c r="OJG92" s="1261" t="s">
        <v>4</v>
      </c>
      <c r="OJH92" s="1261" t="s">
        <v>4</v>
      </c>
      <c r="OJI92" s="1261" t="s">
        <v>4</v>
      </c>
      <c r="OJJ92" s="1261" t="s">
        <v>4</v>
      </c>
      <c r="OJK92" s="1261" t="s">
        <v>4</v>
      </c>
      <c r="OJL92" s="1261" t="s">
        <v>4</v>
      </c>
      <c r="OJM92" s="1261" t="s">
        <v>4</v>
      </c>
      <c r="OJN92" s="1261" t="s">
        <v>4</v>
      </c>
      <c r="OJO92" s="1261" t="s">
        <v>4</v>
      </c>
      <c r="OJP92" s="1261" t="s">
        <v>4</v>
      </c>
      <c r="OJQ92" s="1261" t="s">
        <v>4</v>
      </c>
      <c r="OJR92" s="1261" t="s">
        <v>4</v>
      </c>
      <c r="OJS92" s="1261" t="s">
        <v>4</v>
      </c>
      <c r="OJT92" s="1261" t="s">
        <v>4</v>
      </c>
      <c r="OJU92" s="1261" t="s">
        <v>4</v>
      </c>
      <c r="OJV92" s="1261" t="s">
        <v>4</v>
      </c>
      <c r="OJW92" s="1261" t="s">
        <v>4</v>
      </c>
      <c r="OJX92" s="1261" t="s">
        <v>4</v>
      </c>
      <c r="OJY92" s="1261" t="s">
        <v>4</v>
      </c>
      <c r="OJZ92" s="1261" t="s">
        <v>4</v>
      </c>
      <c r="OKA92" s="1261" t="s">
        <v>4</v>
      </c>
      <c r="OKB92" s="1261" t="s">
        <v>4</v>
      </c>
      <c r="OKC92" s="1261" t="s">
        <v>4</v>
      </c>
      <c r="OKD92" s="1261" t="s">
        <v>4</v>
      </c>
      <c r="OKE92" s="1261" t="s">
        <v>4</v>
      </c>
      <c r="OKF92" s="1261" t="s">
        <v>4</v>
      </c>
      <c r="OKG92" s="1261" t="s">
        <v>4</v>
      </c>
      <c r="OKH92" s="1261" t="s">
        <v>4</v>
      </c>
      <c r="OKI92" s="1261" t="s">
        <v>4</v>
      </c>
      <c r="OKJ92" s="1261" t="s">
        <v>4</v>
      </c>
      <c r="OKK92" s="1261" t="s">
        <v>4</v>
      </c>
      <c r="OKL92" s="1261" t="s">
        <v>4</v>
      </c>
      <c r="OKM92" s="1261" t="s">
        <v>4</v>
      </c>
      <c r="OKN92" s="1261" t="s">
        <v>4</v>
      </c>
      <c r="OKO92" s="1261" t="s">
        <v>4</v>
      </c>
      <c r="OKP92" s="1261" t="s">
        <v>4</v>
      </c>
      <c r="OKQ92" s="1261" t="s">
        <v>4</v>
      </c>
      <c r="OKR92" s="1261" t="s">
        <v>4</v>
      </c>
      <c r="OKS92" s="1261" t="s">
        <v>4</v>
      </c>
      <c r="OKT92" s="1261" t="s">
        <v>4</v>
      </c>
      <c r="OKU92" s="1261" t="s">
        <v>4</v>
      </c>
      <c r="OKV92" s="1261" t="s">
        <v>4</v>
      </c>
      <c r="OKW92" s="1261" t="s">
        <v>4</v>
      </c>
      <c r="OKX92" s="1261" t="s">
        <v>4</v>
      </c>
      <c r="OKY92" s="1261" t="s">
        <v>4</v>
      </c>
      <c r="OKZ92" s="1261" t="s">
        <v>4</v>
      </c>
      <c r="OLA92" s="1261" t="s">
        <v>4</v>
      </c>
      <c r="OLB92" s="1261" t="s">
        <v>4</v>
      </c>
      <c r="OLC92" s="1261" t="s">
        <v>4</v>
      </c>
      <c r="OLD92" s="1261" t="s">
        <v>4</v>
      </c>
      <c r="OLE92" s="1261" t="s">
        <v>4</v>
      </c>
      <c r="OLF92" s="1261" t="s">
        <v>4</v>
      </c>
      <c r="OLG92" s="1261" t="s">
        <v>4</v>
      </c>
      <c r="OLH92" s="1261" t="s">
        <v>4</v>
      </c>
      <c r="OLI92" s="1261" t="s">
        <v>4</v>
      </c>
      <c r="OLJ92" s="1261" t="s">
        <v>4</v>
      </c>
      <c r="OLK92" s="1261" t="s">
        <v>4</v>
      </c>
      <c r="OLL92" s="1261" t="s">
        <v>4</v>
      </c>
      <c r="OLM92" s="1261" t="s">
        <v>4</v>
      </c>
      <c r="OLN92" s="1261" t="s">
        <v>4</v>
      </c>
      <c r="OLO92" s="1261" t="s">
        <v>4</v>
      </c>
      <c r="OLP92" s="1261" t="s">
        <v>4</v>
      </c>
      <c r="OLQ92" s="1261" t="s">
        <v>4</v>
      </c>
      <c r="OLR92" s="1261" t="s">
        <v>4</v>
      </c>
      <c r="OLS92" s="1261" t="s">
        <v>4</v>
      </c>
      <c r="OLT92" s="1261" t="s">
        <v>4</v>
      </c>
      <c r="OLU92" s="1261" t="s">
        <v>4</v>
      </c>
      <c r="OLV92" s="1261" t="s">
        <v>4</v>
      </c>
      <c r="OLW92" s="1261" t="s">
        <v>4</v>
      </c>
      <c r="OLX92" s="1261" t="s">
        <v>4</v>
      </c>
      <c r="OLY92" s="1261" t="s">
        <v>4</v>
      </c>
      <c r="OLZ92" s="1261" t="s">
        <v>4</v>
      </c>
      <c r="OMA92" s="1261" t="s">
        <v>4</v>
      </c>
      <c r="OMB92" s="1261" t="s">
        <v>4</v>
      </c>
      <c r="OMC92" s="1261" t="s">
        <v>4</v>
      </c>
      <c r="OMD92" s="1261" t="s">
        <v>4</v>
      </c>
      <c r="OME92" s="1261" t="s">
        <v>4</v>
      </c>
      <c r="OMF92" s="1261" t="s">
        <v>4</v>
      </c>
      <c r="OMG92" s="1261" t="s">
        <v>4</v>
      </c>
      <c r="OMH92" s="1261" t="s">
        <v>4</v>
      </c>
      <c r="OMI92" s="1261" t="s">
        <v>4</v>
      </c>
      <c r="OMJ92" s="1261" t="s">
        <v>4</v>
      </c>
      <c r="OMK92" s="1261" t="s">
        <v>4</v>
      </c>
      <c r="OML92" s="1261" t="s">
        <v>4</v>
      </c>
      <c r="OMM92" s="1261" t="s">
        <v>4</v>
      </c>
      <c r="OMN92" s="1261" t="s">
        <v>4</v>
      </c>
      <c r="OMO92" s="1261" t="s">
        <v>4</v>
      </c>
      <c r="OMP92" s="1261" t="s">
        <v>4</v>
      </c>
      <c r="OMQ92" s="1261" t="s">
        <v>4</v>
      </c>
      <c r="OMR92" s="1261" t="s">
        <v>4</v>
      </c>
      <c r="OMS92" s="1261" t="s">
        <v>4</v>
      </c>
      <c r="OMT92" s="1261" t="s">
        <v>4</v>
      </c>
      <c r="OMU92" s="1261" t="s">
        <v>4</v>
      </c>
      <c r="OMV92" s="1261" t="s">
        <v>4</v>
      </c>
      <c r="OMW92" s="1261" t="s">
        <v>4</v>
      </c>
      <c r="OMX92" s="1261" t="s">
        <v>4</v>
      </c>
      <c r="OMY92" s="1261" t="s">
        <v>4</v>
      </c>
      <c r="OMZ92" s="1261" t="s">
        <v>4</v>
      </c>
      <c r="ONA92" s="1261" t="s">
        <v>4</v>
      </c>
      <c r="ONB92" s="1261" t="s">
        <v>4</v>
      </c>
      <c r="ONC92" s="1261" t="s">
        <v>4</v>
      </c>
      <c r="OND92" s="1261" t="s">
        <v>4</v>
      </c>
      <c r="ONE92" s="1261" t="s">
        <v>4</v>
      </c>
      <c r="ONF92" s="1261" t="s">
        <v>4</v>
      </c>
      <c r="ONG92" s="1261" t="s">
        <v>4</v>
      </c>
      <c r="ONH92" s="1261" t="s">
        <v>4</v>
      </c>
      <c r="ONI92" s="1261" t="s">
        <v>4</v>
      </c>
      <c r="ONJ92" s="1261" t="s">
        <v>4</v>
      </c>
      <c r="ONK92" s="1261" t="s">
        <v>4</v>
      </c>
      <c r="ONL92" s="1261" t="s">
        <v>4</v>
      </c>
      <c r="ONM92" s="1261" t="s">
        <v>4</v>
      </c>
      <c r="ONN92" s="1261" t="s">
        <v>4</v>
      </c>
      <c r="ONO92" s="1261" t="s">
        <v>4</v>
      </c>
      <c r="ONP92" s="1261" t="s">
        <v>4</v>
      </c>
      <c r="ONQ92" s="1261" t="s">
        <v>4</v>
      </c>
      <c r="ONR92" s="1261" t="s">
        <v>4</v>
      </c>
      <c r="ONS92" s="1261" t="s">
        <v>4</v>
      </c>
      <c r="ONT92" s="1261" t="s">
        <v>4</v>
      </c>
      <c r="ONU92" s="1261" t="s">
        <v>4</v>
      </c>
      <c r="ONV92" s="1261" t="s">
        <v>4</v>
      </c>
      <c r="ONW92" s="1261" t="s">
        <v>4</v>
      </c>
      <c r="ONX92" s="1261" t="s">
        <v>4</v>
      </c>
      <c r="ONY92" s="1261" t="s">
        <v>4</v>
      </c>
      <c r="ONZ92" s="1261" t="s">
        <v>4</v>
      </c>
      <c r="OOA92" s="1261" t="s">
        <v>4</v>
      </c>
      <c r="OOB92" s="1261" t="s">
        <v>4</v>
      </c>
      <c r="OOC92" s="1261" t="s">
        <v>4</v>
      </c>
      <c r="OOD92" s="1261" t="s">
        <v>4</v>
      </c>
      <c r="OOE92" s="1261" t="s">
        <v>4</v>
      </c>
      <c r="OOF92" s="1261" t="s">
        <v>4</v>
      </c>
      <c r="OOG92" s="1261" t="s">
        <v>4</v>
      </c>
      <c r="OOH92" s="1261" t="s">
        <v>4</v>
      </c>
      <c r="OOI92" s="1261" t="s">
        <v>4</v>
      </c>
      <c r="OOJ92" s="1261" t="s">
        <v>4</v>
      </c>
      <c r="OOK92" s="1261" t="s">
        <v>4</v>
      </c>
      <c r="OOL92" s="1261" t="s">
        <v>4</v>
      </c>
      <c r="OOM92" s="1261" t="s">
        <v>4</v>
      </c>
      <c r="OON92" s="1261" t="s">
        <v>4</v>
      </c>
      <c r="OOO92" s="1261" t="s">
        <v>4</v>
      </c>
      <c r="OOP92" s="1261" t="s">
        <v>4</v>
      </c>
      <c r="OOQ92" s="1261" t="s">
        <v>4</v>
      </c>
      <c r="OOR92" s="1261" t="s">
        <v>4</v>
      </c>
      <c r="OOS92" s="1261" t="s">
        <v>4</v>
      </c>
      <c r="OOT92" s="1261" t="s">
        <v>4</v>
      </c>
      <c r="OOU92" s="1261" t="s">
        <v>4</v>
      </c>
      <c r="OOV92" s="1261" t="s">
        <v>4</v>
      </c>
      <c r="OOW92" s="1261" t="s">
        <v>4</v>
      </c>
      <c r="OOX92" s="1261" t="s">
        <v>4</v>
      </c>
      <c r="OOY92" s="1261" t="s">
        <v>4</v>
      </c>
      <c r="OOZ92" s="1261" t="s">
        <v>4</v>
      </c>
      <c r="OPA92" s="1261" t="s">
        <v>4</v>
      </c>
      <c r="OPB92" s="1261" t="s">
        <v>4</v>
      </c>
      <c r="OPC92" s="1261" t="s">
        <v>4</v>
      </c>
      <c r="OPD92" s="1261" t="s">
        <v>4</v>
      </c>
      <c r="OPE92" s="1261" t="s">
        <v>4</v>
      </c>
      <c r="OPF92" s="1261" t="s">
        <v>4</v>
      </c>
      <c r="OPG92" s="1261" t="s">
        <v>4</v>
      </c>
      <c r="OPH92" s="1261" t="s">
        <v>4</v>
      </c>
      <c r="OPI92" s="1261" t="s">
        <v>4</v>
      </c>
      <c r="OPJ92" s="1261" t="s">
        <v>4</v>
      </c>
      <c r="OPK92" s="1261" t="s">
        <v>4</v>
      </c>
      <c r="OPL92" s="1261" t="s">
        <v>4</v>
      </c>
      <c r="OPM92" s="1261" t="s">
        <v>4</v>
      </c>
      <c r="OPN92" s="1261" t="s">
        <v>4</v>
      </c>
      <c r="OPO92" s="1261" t="s">
        <v>4</v>
      </c>
      <c r="OPP92" s="1261" t="s">
        <v>4</v>
      </c>
      <c r="OPQ92" s="1261" t="s">
        <v>4</v>
      </c>
      <c r="OPR92" s="1261" t="s">
        <v>4</v>
      </c>
      <c r="OPS92" s="1261" t="s">
        <v>4</v>
      </c>
      <c r="OPT92" s="1261" t="s">
        <v>4</v>
      </c>
      <c r="OPU92" s="1261" t="s">
        <v>4</v>
      </c>
      <c r="OPV92" s="1261" t="s">
        <v>4</v>
      </c>
      <c r="OPW92" s="1261" t="s">
        <v>4</v>
      </c>
      <c r="OPX92" s="1261" t="s">
        <v>4</v>
      </c>
      <c r="OPY92" s="1261" t="s">
        <v>4</v>
      </c>
      <c r="OPZ92" s="1261" t="s">
        <v>4</v>
      </c>
      <c r="OQA92" s="1261" t="s">
        <v>4</v>
      </c>
      <c r="OQB92" s="1261" t="s">
        <v>4</v>
      </c>
      <c r="OQC92" s="1261" t="s">
        <v>4</v>
      </c>
      <c r="OQD92" s="1261" t="s">
        <v>4</v>
      </c>
      <c r="OQE92" s="1261" t="s">
        <v>4</v>
      </c>
      <c r="OQF92" s="1261" t="s">
        <v>4</v>
      </c>
      <c r="OQG92" s="1261" t="s">
        <v>4</v>
      </c>
      <c r="OQH92" s="1261" t="s">
        <v>4</v>
      </c>
      <c r="OQI92" s="1261" t="s">
        <v>4</v>
      </c>
      <c r="OQJ92" s="1261" t="s">
        <v>4</v>
      </c>
      <c r="OQK92" s="1261" t="s">
        <v>4</v>
      </c>
      <c r="OQL92" s="1261" t="s">
        <v>4</v>
      </c>
      <c r="OQM92" s="1261" t="s">
        <v>4</v>
      </c>
      <c r="OQN92" s="1261" t="s">
        <v>4</v>
      </c>
      <c r="OQO92" s="1261" t="s">
        <v>4</v>
      </c>
      <c r="OQP92" s="1261" t="s">
        <v>4</v>
      </c>
      <c r="OQQ92" s="1261" t="s">
        <v>4</v>
      </c>
      <c r="OQR92" s="1261" t="s">
        <v>4</v>
      </c>
      <c r="OQS92" s="1261" t="s">
        <v>4</v>
      </c>
      <c r="OQT92" s="1261" t="s">
        <v>4</v>
      </c>
      <c r="OQU92" s="1261" t="s">
        <v>4</v>
      </c>
      <c r="OQV92" s="1261" t="s">
        <v>4</v>
      </c>
      <c r="OQW92" s="1261" t="s">
        <v>4</v>
      </c>
      <c r="OQX92" s="1261" t="s">
        <v>4</v>
      </c>
      <c r="OQY92" s="1261" t="s">
        <v>4</v>
      </c>
      <c r="OQZ92" s="1261" t="s">
        <v>4</v>
      </c>
      <c r="ORA92" s="1261" t="s">
        <v>4</v>
      </c>
      <c r="ORB92" s="1261" t="s">
        <v>4</v>
      </c>
      <c r="ORC92" s="1261" t="s">
        <v>4</v>
      </c>
      <c r="ORD92" s="1261" t="s">
        <v>4</v>
      </c>
      <c r="ORE92" s="1261" t="s">
        <v>4</v>
      </c>
      <c r="ORF92" s="1261" t="s">
        <v>4</v>
      </c>
      <c r="ORG92" s="1261" t="s">
        <v>4</v>
      </c>
      <c r="ORH92" s="1261" t="s">
        <v>4</v>
      </c>
      <c r="ORI92" s="1261" t="s">
        <v>4</v>
      </c>
      <c r="ORJ92" s="1261" t="s">
        <v>4</v>
      </c>
      <c r="ORK92" s="1261" t="s">
        <v>4</v>
      </c>
      <c r="ORL92" s="1261" t="s">
        <v>4</v>
      </c>
      <c r="ORM92" s="1261" t="s">
        <v>4</v>
      </c>
      <c r="ORN92" s="1261" t="s">
        <v>4</v>
      </c>
      <c r="ORO92" s="1261" t="s">
        <v>4</v>
      </c>
      <c r="ORP92" s="1261" t="s">
        <v>4</v>
      </c>
      <c r="ORQ92" s="1261" t="s">
        <v>4</v>
      </c>
      <c r="ORR92" s="1261" t="s">
        <v>4</v>
      </c>
      <c r="ORS92" s="1261" t="s">
        <v>4</v>
      </c>
      <c r="ORT92" s="1261" t="s">
        <v>4</v>
      </c>
      <c r="ORU92" s="1261" t="s">
        <v>4</v>
      </c>
      <c r="ORV92" s="1261" t="s">
        <v>4</v>
      </c>
      <c r="ORW92" s="1261" t="s">
        <v>4</v>
      </c>
      <c r="ORX92" s="1261" t="s">
        <v>4</v>
      </c>
      <c r="ORY92" s="1261" t="s">
        <v>4</v>
      </c>
      <c r="ORZ92" s="1261" t="s">
        <v>4</v>
      </c>
      <c r="OSA92" s="1261" t="s">
        <v>4</v>
      </c>
      <c r="OSB92" s="1261" t="s">
        <v>4</v>
      </c>
      <c r="OSC92" s="1261" t="s">
        <v>4</v>
      </c>
      <c r="OSD92" s="1261" t="s">
        <v>4</v>
      </c>
      <c r="OSE92" s="1261" t="s">
        <v>4</v>
      </c>
      <c r="OSF92" s="1261" t="s">
        <v>4</v>
      </c>
      <c r="OSG92" s="1261" t="s">
        <v>4</v>
      </c>
      <c r="OSH92" s="1261" t="s">
        <v>4</v>
      </c>
      <c r="OSI92" s="1261" t="s">
        <v>4</v>
      </c>
      <c r="OSJ92" s="1261" t="s">
        <v>4</v>
      </c>
      <c r="OSK92" s="1261" t="s">
        <v>4</v>
      </c>
      <c r="OSL92" s="1261" t="s">
        <v>4</v>
      </c>
      <c r="OSM92" s="1261" t="s">
        <v>4</v>
      </c>
      <c r="OSN92" s="1261" t="s">
        <v>4</v>
      </c>
      <c r="OSO92" s="1261" t="s">
        <v>4</v>
      </c>
      <c r="OSP92" s="1261" t="s">
        <v>4</v>
      </c>
      <c r="OSQ92" s="1261" t="s">
        <v>4</v>
      </c>
      <c r="OSR92" s="1261" t="s">
        <v>4</v>
      </c>
      <c r="OSS92" s="1261" t="s">
        <v>4</v>
      </c>
      <c r="OST92" s="1261" t="s">
        <v>4</v>
      </c>
      <c r="OSU92" s="1261" t="s">
        <v>4</v>
      </c>
      <c r="OSV92" s="1261" t="s">
        <v>4</v>
      </c>
      <c r="OSW92" s="1261" t="s">
        <v>4</v>
      </c>
      <c r="OSX92" s="1261" t="s">
        <v>4</v>
      </c>
      <c r="OSY92" s="1261" t="s">
        <v>4</v>
      </c>
      <c r="OSZ92" s="1261" t="s">
        <v>4</v>
      </c>
      <c r="OTA92" s="1261" t="s">
        <v>4</v>
      </c>
      <c r="OTB92" s="1261" t="s">
        <v>4</v>
      </c>
      <c r="OTC92" s="1261" t="s">
        <v>4</v>
      </c>
      <c r="OTD92" s="1261" t="s">
        <v>4</v>
      </c>
      <c r="OTE92" s="1261" t="s">
        <v>4</v>
      </c>
      <c r="OTF92" s="1261" t="s">
        <v>4</v>
      </c>
      <c r="OTG92" s="1261" t="s">
        <v>4</v>
      </c>
      <c r="OTH92" s="1261" t="s">
        <v>4</v>
      </c>
      <c r="OTI92" s="1261" t="s">
        <v>4</v>
      </c>
      <c r="OTJ92" s="1261" t="s">
        <v>4</v>
      </c>
      <c r="OTK92" s="1261" t="s">
        <v>4</v>
      </c>
      <c r="OTL92" s="1261" t="s">
        <v>4</v>
      </c>
      <c r="OTM92" s="1261" t="s">
        <v>4</v>
      </c>
      <c r="OTN92" s="1261" t="s">
        <v>4</v>
      </c>
      <c r="OTO92" s="1261" t="s">
        <v>4</v>
      </c>
      <c r="OTP92" s="1261" t="s">
        <v>4</v>
      </c>
      <c r="OTQ92" s="1261" t="s">
        <v>4</v>
      </c>
      <c r="OTR92" s="1261" t="s">
        <v>4</v>
      </c>
      <c r="OTS92" s="1261" t="s">
        <v>4</v>
      </c>
      <c r="OTT92" s="1261" t="s">
        <v>4</v>
      </c>
      <c r="OTU92" s="1261" t="s">
        <v>4</v>
      </c>
      <c r="OTV92" s="1261" t="s">
        <v>4</v>
      </c>
      <c r="OTW92" s="1261" t="s">
        <v>4</v>
      </c>
      <c r="OTX92" s="1261" t="s">
        <v>4</v>
      </c>
      <c r="OTY92" s="1261" t="s">
        <v>4</v>
      </c>
      <c r="OTZ92" s="1261" t="s">
        <v>4</v>
      </c>
      <c r="OUA92" s="1261" t="s">
        <v>4</v>
      </c>
      <c r="OUB92" s="1261" t="s">
        <v>4</v>
      </c>
      <c r="OUC92" s="1261" t="s">
        <v>4</v>
      </c>
      <c r="OUD92" s="1261" t="s">
        <v>4</v>
      </c>
      <c r="OUE92" s="1261" t="s">
        <v>4</v>
      </c>
      <c r="OUF92" s="1261" t="s">
        <v>4</v>
      </c>
      <c r="OUG92" s="1261" t="s">
        <v>4</v>
      </c>
      <c r="OUH92" s="1261" t="s">
        <v>4</v>
      </c>
      <c r="OUI92" s="1261" t="s">
        <v>4</v>
      </c>
      <c r="OUJ92" s="1261" t="s">
        <v>4</v>
      </c>
      <c r="OUK92" s="1261" t="s">
        <v>4</v>
      </c>
      <c r="OUL92" s="1261" t="s">
        <v>4</v>
      </c>
      <c r="OUM92" s="1261" t="s">
        <v>4</v>
      </c>
      <c r="OUN92" s="1261" t="s">
        <v>4</v>
      </c>
      <c r="OUO92" s="1261" t="s">
        <v>4</v>
      </c>
      <c r="OUP92" s="1261" t="s">
        <v>4</v>
      </c>
      <c r="OUQ92" s="1261" t="s">
        <v>4</v>
      </c>
      <c r="OUR92" s="1261" t="s">
        <v>4</v>
      </c>
      <c r="OUS92" s="1261" t="s">
        <v>4</v>
      </c>
      <c r="OUT92" s="1261" t="s">
        <v>4</v>
      </c>
      <c r="OUU92" s="1261" t="s">
        <v>4</v>
      </c>
      <c r="OUV92" s="1261" t="s">
        <v>4</v>
      </c>
      <c r="OUW92" s="1261" t="s">
        <v>4</v>
      </c>
      <c r="OUX92" s="1261" t="s">
        <v>4</v>
      </c>
      <c r="OUY92" s="1261" t="s">
        <v>4</v>
      </c>
      <c r="OUZ92" s="1261" t="s">
        <v>4</v>
      </c>
      <c r="OVA92" s="1261" t="s">
        <v>4</v>
      </c>
      <c r="OVB92" s="1261" t="s">
        <v>4</v>
      </c>
      <c r="OVC92" s="1261" t="s">
        <v>4</v>
      </c>
      <c r="OVD92" s="1261" t="s">
        <v>4</v>
      </c>
      <c r="OVE92" s="1261" t="s">
        <v>4</v>
      </c>
      <c r="OVF92" s="1261" t="s">
        <v>4</v>
      </c>
      <c r="OVG92" s="1261" t="s">
        <v>4</v>
      </c>
      <c r="OVH92" s="1261" t="s">
        <v>4</v>
      </c>
      <c r="OVI92" s="1261" t="s">
        <v>4</v>
      </c>
      <c r="OVJ92" s="1261" t="s">
        <v>4</v>
      </c>
      <c r="OVK92" s="1261" t="s">
        <v>4</v>
      </c>
      <c r="OVL92" s="1261" t="s">
        <v>4</v>
      </c>
      <c r="OVM92" s="1261" t="s">
        <v>4</v>
      </c>
      <c r="OVN92" s="1261" t="s">
        <v>4</v>
      </c>
      <c r="OVO92" s="1261" t="s">
        <v>4</v>
      </c>
      <c r="OVP92" s="1261" t="s">
        <v>4</v>
      </c>
      <c r="OVQ92" s="1261" t="s">
        <v>4</v>
      </c>
      <c r="OVR92" s="1261" t="s">
        <v>4</v>
      </c>
      <c r="OVS92" s="1261" t="s">
        <v>4</v>
      </c>
      <c r="OVT92" s="1261" t="s">
        <v>4</v>
      </c>
      <c r="OVU92" s="1261" t="s">
        <v>4</v>
      </c>
      <c r="OVV92" s="1261" t="s">
        <v>4</v>
      </c>
      <c r="OVW92" s="1261" t="s">
        <v>4</v>
      </c>
      <c r="OVX92" s="1261" t="s">
        <v>4</v>
      </c>
      <c r="OVY92" s="1261" t="s">
        <v>4</v>
      </c>
      <c r="OVZ92" s="1261" t="s">
        <v>4</v>
      </c>
      <c r="OWA92" s="1261" t="s">
        <v>4</v>
      </c>
      <c r="OWB92" s="1261" t="s">
        <v>4</v>
      </c>
      <c r="OWC92" s="1261" t="s">
        <v>4</v>
      </c>
      <c r="OWD92" s="1261" t="s">
        <v>4</v>
      </c>
      <c r="OWE92" s="1261" t="s">
        <v>4</v>
      </c>
      <c r="OWF92" s="1261" t="s">
        <v>4</v>
      </c>
      <c r="OWG92" s="1261" t="s">
        <v>4</v>
      </c>
      <c r="OWH92" s="1261" t="s">
        <v>4</v>
      </c>
      <c r="OWI92" s="1261" t="s">
        <v>4</v>
      </c>
      <c r="OWJ92" s="1261" t="s">
        <v>4</v>
      </c>
      <c r="OWK92" s="1261" t="s">
        <v>4</v>
      </c>
      <c r="OWL92" s="1261" t="s">
        <v>4</v>
      </c>
      <c r="OWM92" s="1261" t="s">
        <v>4</v>
      </c>
      <c r="OWN92" s="1261" t="s">
        <v>4</v>
      </c>
      <c r="OWO92" s="1261" t="s">
        <v>4</v>
      </c>
      <c r="OWP92" s="1261" t="s">
        <v>4</v>
      </c>
      <c r="OWQ92" s="1261" t="s">
        <v>4</v>
      </c>
      <c r="OWR92" s="1261" t="s">
        <v>4</v>
      </c>
      <c r="OWS92" s="1261" t="s">
        <v>4</v>
      </c>
      <c r="OWT92" s="1261" t="s">
        <v>4</v>
      </c>
      <c r="OWU92" s="1261" t="s">
        <v>4</v>
      </c>
      <c r="OWV92" s="1261" t="s">
        <v>4</v>
      </c>
      <c r="OWW92" s="1261" t="s">
        <v>4</v>
      </c>
      <c r="OWX92" s="1261" t="s">
        <v>4</v>
      </c>
      <c r="OWY92" s="1261" t="s">
        <v>4</v>
      </c>
      <c r="OWZ92" s="1261" t="s">
        <v>4</v>
      </c>
      <c r="OXA92" s="1261" t="s">
        <v>4</v>
      </c>
      <c r="OXB92" s="1261" t="s">
        <v>4</v>
      </c>
      <c r="OXC92" s="1261" t="s">
        <v>4</v>
      </c>
      <c r="OXD92" s="1261" t="s">
        <v>4</v>
      </c>
      <c r="OXE92" s="1261" t="s">
        <v>4</v>
      </c>
      <c r="OXF92" s="1261" t="s">
        <v>4</v>
      </c>
      <c r="OXG92" s="1261" t="s">
        <v>4</v>
      </c>
      <c r="OXH92" s="1261" t="s">
        <v>4</v>
      </c>
      <c r="OXI92" s="1261" t="s">
        <v>4</v>
      </c>
      <c r="OXJ92" s="1261" t="s">
        <v>4</v>
      </c>
      <c r="OXK92" s="1261" t="s">
        <v>4</v>
      </c>
      <c r="OXL92" s="1261" t="s">
        <v>4</v>
      </c>
      <c r="OXM92" s="1261" t="s">
        <v>4</v>
      </c>
      <c r="OXN92" s="1261" t="s">
        <v>4</v>
      </c>
      <c r="OXO92" s="1261" t="s">
        <v>4</v>
      </c>
      <c r="OXP92" s="1261" t="s">
        <v>4</v>
      </c>
      <c r="OXQ92" s="1261" t="s">
        <v>4</v>
      </c>
      <c r="OXR92" s="1261" t="s">
        <v>4</v>
      </c>
      <c r="OXS92" s="1261" t="s">
        <v>4</v>
      </c>
      <c r="OXT92" s="1261" t="s">
        <v>4</v>
      </c>
      <c r="OXU92" s="1261" t="s">
        <v>4</v>
      </c>
      <c r="OXV92" s="1261" t="s">
        <v>4</v>
      </c>
      <c r="OXW92" s="1261" t="s">
        <v>4</v>
      </c>
      <c r="OXX92" s="1261" t="s">
        <v>4</v>
      </c>
      <c r="OXY92" s="1261" t="s">
        <v>4</v>
      </c>
      <c r="OXZ92" s="1261" t="s">
        <v>4</v>
      </c>
      <c r="OYA92" s="1261" t="s">
        <v>4</v>
      </c>
      <c r="OYB92" s="1261" t="s">
        <v>4</v>
      </c>
      <c r="OYC92" s="1261" t="s">
        <v>4</v>
      </c>
      <c r="OYD92" s="1261" t="s">
        <v>4</v>
      </c>
      <c r="OYE92" s="1261" t="s">
        <v>4</v>
      </c>
      <c r="OYF92" s="1261" t="s">
        <v>4</v>
      </c>
      <c r="OYG92" s="1261" t="s">
        <v>4</v>
      </c>
      <c r="OYH92" s="1261" t="s">
        <v>4</v>
      </c>
      <c r="OYI92" s="1261" t="s">
        <v>4</v>
      </c>
      <c r="OYJ92" s="1261" t="s">
        <v>4</v>
      </c>
      <c r="OYK92" s="1261" t="s">
        <v>4</v>
      </c>
      <c r="OYL92" s="1261" t="s">
        <v>4</v>
      </c>
      <c r="OYM92" s="1261" t="s">
        <v>4</v>
      </c>
      <c r="OYN92" s="1261" t="s">
        <v>4</v>
      </c>
      <c r="OYO92" s="1261" t="s">
        <v>4</v>
      </c>
      <c r="OYP92" s="1261" t="s">
        <v>4</v>
      </c>
      <c r="OYQ92" s="1261" t="s">
        <v>4</v>
      </c>
      <c r="OYR92" s="1261" t="s">
        <v>4</v>
      </c>
      <c r="OYS92" s="1261" t="s">
        <v>4</v>
      </c>
      <c r="OYT92" s="1261" t="s">
        <v>4</v>
      </c>
      <c r="OYU92" s="1261" t="s">
        <v>4</v>
      </c>
      <c r="OYV92" s="1261" t="s">
        <v>4</v>
      </c>
      <c r="OYW92" s="1261" t="s">
        <v>4</v>
      </c>
      <c r="OYX92" s="1261" t="s">
        <v>4</v>
      </c>
      <c r="OYY92" s="1261" t="s">
        <v>4</v>
      </c>
      <c r="OYZ92" s="1261" t="s">
        <v>4</v>
      </c>
      <c r="OZA92" s="1261" t="s">
        <v>4</v>
      </c>
      <c r="OZB92" s="1261" t="s">
        <v>4</v>
      </c>
      <c r="OZC92" s="1261" t="s">
        <v>4</v>
      </c>
      <c r="OZD92" s="1261" t="s">
        <v>4</v>
      </c>
      <c r="OZE92" s="1261" t="s">
        <v>4</v>
      </c>
      <c r="OZF92" s="1261" t="s">
        <v>4</v>
      </c>
      <c r="OZG92" s="1261" t="s">
        <v>4</v>
      </c>
      <c r="OZH92" s="1261" t="s">
        <v>4</v>
      </c>
      <c r="OZI92" s="1261" t="s">
        <v>4</v>
      </c>
      <c r="OZJ92" s="1261" t="s">
        <v>4</v>
      </c>
      <c r="OZK92" s="1261" t="s">
        <v>4</v>
      </c>
      <c r="OZL92" s="1261" t="s">
        <v>4</v>
      </c>
      <c r="OZM92" s="1261" t="s">
        <v>4</v>
      </c>
      <c r="OZN92" s="1261" t="s">
        <v>4</v>
      </c>
      <c r="OZO92" s="1261" t="s">
        <v>4</v>
      </c>
      <c r="OZP92" s="1261" t="s">
        <v>4</v>
      </c>
      <c r="OZQ92" s="1261" t="s">
        <v>4</v>
      </c>
      <c r="OZR92" s="1261" t="s">
        <v>4</v>
      </c>
      <c r="OZS92" s="1261" t="s">
        <v>4</v>
      </c>
      <c r="OZT92" s="1261" t="s">
        <v>4</v>
      </c>
      <c r="OZU92" s="1261" t="s">
        <v>4</v>
      </c>
      <c r="OZV92" s="1261" t="s">
        <v>4</v>
      </c>
      <c r="OZW92" s="1261" t="s">
        <v>4</v>
      </c>
      <c r="OZX92" s="1261" t="s">
        <v>4</v>
      </c>
      <c r="OZY92" s="1261" t="s">
        <v>4</v>
      </c>
      <c r="OZZ92" s="1261" t="s">
        <v>4</v>
      </c>
      <c r="PAA92" s="1261" t="s">
        <v>4</v>
      </c>
      <c r="PAB92" s="1261" t="s">
        <v>4</v>
      </c>
      <c r="PAC92" s="1261" t="s">
        <v>4</v>
      </c>
      <c r="PAD92" s="1261" t="s">
        <v>4</v>
      </c>
      <c r="PAE92" s="1261" t="s">
        <v>4</v>
      </c>
      <c r="PAF92" s="1261" t="s">
        <v>4</v>
      </c>
      <c r="PAG92" s="1261" t="s">
        <v>4</v>
      </c>
      <c r="PAH92" s="1261" t="s">
        <v>4</v>
      </c>
      <c r="PAI92" s="1261" t="s">
        <v>4</v>
      </c>
      <c r="PAJ92" s="1261" t="s">
        <v>4</v>
      </c>
      <c r="PAK92" s="1261" t="s">
        <v>4</v>
      </c>
      <c r="PAL92" s="1261" t="s">
        <v>4</v>
      </c>
      <c r="PAM92" s="1261" t="s">
        <v>4</v>
      </c>
      <c r="PAN92" s="1261" t="s">
        <v>4</v>
      </c>
      <c r="PAO92" s="1261" t="s">
        <v>4</v>
      </c>
      <c r="PAP92" s="1261" t="s">
        <v>4</v>
      </c>
      <c r="PAQ92" s="1261" t="s">
        <v>4</v>
      </c>
      <c r="PAR92" s="1261" t="s">
        <v>4</v>
      </c>
      <c r="PAS92" s="1261" t="s">
        <v>4</v>
      </c>
      <c r="PAT92" s="1261" t="s">
        <v>4</v>
      </c>
      <c r="PAU92" s="1261" t="s">
        <v>4</v>
      </c>
      <c r="PAV92" s="1261" t="s">
        <v>4</v>
      </c>
      <c r="PAW92" s="1261" t="s">
        <v>4</v>
      </c>
      <c r="PAX92" s="1261" t="s">
        <v>4</v>
      </c>
      <c r="PAY92" s="1261" t="s">
        <v>4</v>
      </c>
      <c r="PAZ92" s="1261" t="s">
        <v>4</v>
      </c>
      <c r="PBA92" s="1261" t="s">
        <v>4</v>
      </c>
      <c r="PBB92" s="1261" t="s">
        <v>4</v>
      </c>
      <c r="PBC92" s="1261" t="s">
        <v>4</v>
      </c>
      <c r="PBD92" s="1261" t="s">
        <v>4</v>
      </c>
      <c r="PBE92" s="1261" t="s">
        <v>4</v>
      </c>
      <c r="PBF92" s="1261" t="s">
        <v>4</v>
      </c>
      <c r="PBG92" s="1261" t="s">
        <v>4</v>
      </c>
      <c r="PBH92" s="1261" t="s">
        <v>4</v>
      </c>
      <c r="PBI92" s="1261" t="s">
        <v>4</v>
      </c>
      <c r="PBJ92" s="1261" t="s">
        <v>4</v>
      </c>
      <c r="PBK92" s="1261" t="s">
        <v>4</v>
      </c>
      <c r="PBL92" s="1261" t="s">
        <v>4</v>
      </c>
      <c r="PBM92" s="1261" t="s">
        <v>4</v>
      </c>
      <c r="PBN92" s="1261" t="s">
        <v>4</v>
      </c>
      <c r="PBO92" s="1261" t="s">
        <v>4</v>
      </c>
      <c r="PBP92" s="1261" t="s">
        <v>4</v>
      </c>
      <c r="PBQ92" s="1261" t="s">
        <v>4</v>
      </c>
      <c r="PBR92" s="1261" t="s">
        <v>4</v>
      </c>
      <c r="PBS92" s="1261" t="s">
        <v>4</v>
      </c>
      <c r="PBT92" s="1261" t="s">
        <v>4</v>
      </c>
      <c r="PBU92" s="1261" t="s">
        <v>4</v>
      </c>
      <c r="PBV92" s="1261" t="s">
        <v>4</v>
      </c>
      <c r="PBW92" s="1261" t="s">
        <v>4</v>
      </c>
      <c r="PBX92" s="1261" t="s">
        <v>4</v>
      </c>
      <c r="PBY92" s="1261" t="s">
        <v>4</v>
      </c>
      <c r="PBZ92" s="1261" t="s">
        <v>4</v>
      </c>
      <c r="PCA92" s="1261" t="s">
        <v>4</v>
      </c>
      <c r="PCB92" s="1261" t="s">
        <v>4</v>
      </c>
      <c r="PCC92" s="1261" t="s">
        <v>4</v>
      </c>
      <c r="PCD92" s="1261" t="s">
        <v>4</v>
      </c>
      <c r="PCE92" s="1261" t="s">
        <v>4</v>
      </c>
      <c r="PCF92" s="1261" t="s">
        <v>4</v>
      </c>
      <c r="PCG92" s="1261" t="s">
        <v>4</v>
      </c>
      <c r="PCH92" s="1261" t="s">
        <v>4</v>
      </c>
      <c r="PCI92" s="1261" t="s">
        <v>4</v>
      </c>
      <c r="PCJ92" s="1261" t="s">
        <v>4</v>
      </c>
      <c r="PCK92" s="1261" t="s">
        <v>4</v>
      </c>
      <c r="PCL92" s="1261" t="s">
        <v>4</v>
      </c>
      <c r="PCM92" s="1261" t="s">
        <v>4</v>
      </c>
      <c r="PCN92" s="1261" t="s">
        <v>4</v>
      </c>
      <c r="PCO92" s="1261" t="s">
        <v>4</v>
      </c>
      <c r="PCP92" s="1261" t="s">
        <v>4</v>
      </c>
      <c r="PCQ92" s="1261" t="s">
        <v>4</v>
      </c>
      <c r="PCR92" s="1261" t="s">
        <v>4</v>
      </c>
      <c r="PCS92" s="1261" t="s">
        <v>4</v>
      </c>
      <c r="PCT92" s="1261" t="s">
        <v>4</v>
      </c>
      <c r="PCU92" s="1261" t="s">
        <v>4</v>
      </c>
      <c r="PCV92" s="1261" t="s">
        <v>4</v>
      </c>
      <c r="PCW92" s="1261" t="s">
        <v>4</v>
      </c>
      <c r="PCX92" s="1261" t="s">
        <v>4</v>
      </c>
      <c r="PCY92" s="1261" t="s">
        <v>4</v>
      </c>
      <c r="PCZ92" s="1261" t="s">
        <v>4</v>
      </c>
      <c r="PDA92" s="1261" t="s">
        <v>4</v>
      </c>
      <c r="PDB92" s="1261" t="s">
        <v>4</v>
      </c>
      <c r="PDC92" s="1261" t="s">
        <v>4</v>
      </c>
      <c r="PDD92" s="1261" t="s">
        <v>4</v>
      </c>
      <c r="PDE92" s="1261" t="s">
        <v>4</v>
      </c>
      <c r="PDF92" s="1261" t="s">
        <v>4</v>
      </c>
      <c r="PDG92" s="1261" t="s">
        <v>4</v>
      </c>
      <c r="PDH92" s="1261" t="s">
        <v>4</v>
      </c>
      <c r="PDI92" s="1261" t="s">
        <v>4</v>
      </c>
      <c r="PDJ92" s="1261" t="s">
        <v>4</v>
      </c>
      <c r="PDK92" s="1261" t="s">
        <v>4</v>
      </c>
      <c r="PDL92" s="1261" t="s">
        <v>4</v>
      </c>
      <c r="PDM92" s="1261" t="s">
        <v>4</v>
      </c>
      <c r="PDN92" s="1261" t="s">
        <v>4</v>
      </c>
      <c r="PDO92" s="1261" t="s">
        <v>4</v>
      </c>
      <c r="PDP92" s="1261" t="s">
        <v>4</v>
      </c>
      <c r="PDQ92" s="1261" t="s">
        <v>4</v>
      </c>
      <c r="PDR92" s="1261" t="s">
        <v>4</v>
      </c>
      <c r="PDS92" s="1261" t="s">
        <v>4</v>
      </c>
      <c r="PDT92" s="1261" t="s">
        <v>4</v>
      </c>
      <c r="PDU92" s="1261" t="s">
        <v>4</v>
      </c>
      <c r="PDV92" s="1261" t="s">
        <v>4</v>
      </c>
      <c r="PDW92" s="1261" t="s">
        <v>4</v>
      </c>
      <c r="PDX92" s="1261" t="s">
        <v>4</v>
      </c>
      <c r="PDY92" s="1261" t="s">
        <v>4</v>
      </c>
      <c r="PDZ92" s="1261" t="s">
        <v>4</v>
      </c>
      <c r="PEA92" s="1261" t="s">
        <v>4</v>
      </c>
      <c r="PEB92" s="1261" t="s">
        <v>4</v>
      </c>
      <c r="PEC92" s="1261" t="s">
        <v>4</v>
      </c>
      <c r="PED92" s="1261" t="s">
        <v>4</v>
      </c>
      <c r="PEE92" s="1261" t="s">
        <v>4</v>
      </c>
      <c r="PEF92" s="1261" t="s">
        <v>4</v>
      </c>
      <c r="PEG92" s="1261" t="s">
        <v>4</v>
      </c>
      <c r="PEH92" s="1261" t="s">
        <v>4</v>
      </c>
      <c r="PEI92" s="1261" t="s">
        <v>4</v>
      </c>
      <c r="PEJ92" s="1261" t="s">
        <v>4</v>
      </c>
      <c r="PEK92" s="1261" t="s">
        <v>4</v>
      </c>
      <c r="PEL92" s="1261" t="s">
        <v>4</v>
      </c>
      <c r="PEM92" s="1261" t="s">
        <v>4</v>
      </c>
      <c r="PEN92" s="1261" t="s">
        <v>4</v>
      </c>
      <c r="PEO92" s="1261" t="s">
        <v>4</v>
      </c>
      <c r="PEP92" s="1261" t="s">
        <v>4</v>
      </c>
      <c r="PEQ92" s="1261" t="s">
        <v>4</v>
      </c>
      <c r="PER92" s="1261" t="s">
        <v>4</v>
      </c>
      <c r="PES92" s="1261" t="s">
        <v>4</v>
      </c>
      <c r="PET92" s="1261" t="s">
        <v>4</v>
      </c>
      <c r="PEU92" s="1261" t="s">
        <v>4</v>
      </c>
      <c r="PEV92" s="1261" t="s">
        <v>4</v>
      </c>
      <c r="PEW92" s="1261" t="s">
        <v>4</v>
      </c>
      <c r="PEX92" s="1261" t="s">
        <v>4</v>
      </c>
      <c r="PEY92" s="1261" t="s">
        <v>4</v>
      </c>
      <c r="PEZ92" s="1261" t="s">
        <v>4</v>
      </c>
      <c r="PFA92" s="1261" t="s">
        <v>4</v>
      </c>
      <c r="PFB92" s="1261" t="s">
        <v>4</v>
      </c>
      <c r="PFC92" s="1261" t="s">
        <v>4</v>
      </c>
      <c r="PFD92" s="1261" t="s">
        <v>4</v>
      </c>
      <c r="PFE92" s="1261" t="s">
        <v>4</v>
      </c>
      <c r="PFF92" s="1261" t="s">
        <v>4</v>
      </c>
      <c r="PFG92" s="1261" t="s">
        <v>4</v>
      </c>
      <c r="PFH92" s="1261" t="s">
        <v>4</v>
      </c>
      <c r="PFI92" s="1261" t="s">
        <v>4</v>
      </c>
      <c r="PFJ92" s="1261" t="s">
        <v>4</v>
      </c>
      <c r="PFK92" s="1261" t="s">
        <v>4</v>
      </c>
      <c r="PFL92" s="1261" t="s">
        <v>4</v>
      </c>
      <c r="PFM92" s="1261" t="s">
        <v>4</v>
      </c>
      <c r="PFN92" s="1261" t="s">
        <v>4</v>
      </c>
      <c r="PFO92" s="1261" t="s">
        <v>4</v>
      </c>
      <c r="PFP92" s="1261" t="s">
        <v>4</v>
      </c>
      <c r="PFQ92" s="1261" t="s">
        <v>4</v>
      </c>
      <c r="PFR92" s="1261" t="s">
        <v>4</v>
      </c>
      <c r="PFS92" s="1261" t="s">
        <v>4</v>
      </c>
      <c r="PFT92" s="1261" t="s">
        <v>4</v>
      </c>
      <c r="PFU92" s="1261" t="s">
        <v>4</v>
      </c>
      <c r="PFV92" s="1261" t="s">
        <v>4</v>
      </c>
      <c r="PFW92" s="1261" t="s">
        <v>4</v>
      </c>
      <c r="PFX92" s="1261" t="s">
        <v>4</v>
      </c>
      <c r="PFY92" s="1261" t="s">
        <v>4</v>
      </c>
      <c r="PFZ92" s="1261" t="s">
        <v>4</v>
      </c>
      <c r="PGA92" s="1261" t="s">
        <v>4</v>
      </c>
      <c r="PGB92" s="1261" t="s">
        <v>4</v>
      </c>
      <c r="PGC92" s="1261" t="s">
        <v>4</v>
      </c>
      <c r="PGD92" s="1261" t="s">
        <v>4</v>
      </c>
      <c r="PGE92" s="1261" t="s">
        <v>4</v>
      </c>
      <c r="PGF92" s="1261" t="s">
        <v>4</v>
      </c>
      <c r="PGG92" s="1261" t="s">
        <v>4</v>
      </c>
      <c r="PGH92" s="1261" t="s">
        <v>4</v>
      </c>
      <c r="PGI92" s="1261" t="s">
        <v>4</v>
      </c>
      <c r="PGJ92" s="1261" t="s">
        <v>4</v>
      </c>
      <c r="PGK92" s="1261" t="s">
        <v>4</v>
      </c>
      <c r="PGL92" s="1261" t="s">
        <v>4</v>
      </c>
      <c r="PGM92" s="1261" t="s">
        <v>4</v>
      </c>
      <c r="PGN92" s="1261" t="s">
        <v>4</v>
      </c>
      <c r="PGO92" s="1261" t="s">
        <v>4</v>
      </c>
      <c r="PGP92" s="1261" t="s">
        <v>4</v>
      </c>
      <c r="PGQ92" s="1261" t="s">
        <v>4</v>
      </c>
      <c r="PGR92" s="1261" t="s">
        <v>4</v>
      </c>
      <c r="PGS92" s="1261" t="s">
        <v>4</v>
      </c>
      <c r="PGT92" s="1261" t="s">
        <v>4</v>
      </c>
      <c r="PGU92" s="1261" t="s">
        <v>4</v>
      </c>
      <c r="PGV92" s="1261" t="s">
        <v>4</v>
      </c>
      <c r="PGW92" s="1261" t="s">
        <v>4</v>
      </c>
      <c r="PGX92" s="1261" t="s">
        <v>4</v>
      </c>
      <c r="PGY92" s="1261" t="s">
        <v>4</v>
      </c>
      <c r="PGZ92" s="1261" t="s">
        <v>4</v>
      </c>
      <c r="PHA92" s="1261" t="s">
        <v>4</v>
      </c>
      <c r="PHB92" s="1261" t="s">
        <v>4</v>
      </c>
      <c r="PHC92" s="1261" t="s">
        <v>4</v>
      </c>
      <c r="PHD92" s="1261" t="s">
        <v>4</v>
      </c>
      <c r="PHE92" s="1261" t="s">
        <v>4</v>
      </c>
      <c r="PHF92" s="1261" t="s">
        <v>4</v>
      </c>
      <c r="PHG92" s="1261" t="s">
        <v>4</v>
      </c>
      <c r="PHH92" s="1261" t="s">
        <v>4</v>
      </c>
      <c r="PHI92" s="1261" t="s">
        <v>4</v>
      </c>
      <c r="PHJ92" s="1261" t="s">
        <v>4</v>
      </c>
      <c r="PHK92" s="1261" t="s">
        <v>4</v>
      </c>
      <c r="PHL92" s="1261" t="s">
        <v>4</v>
      </c>
      <c r="PHM92" s="1261" t="s">
        <v>4</v>
      </c>
      <c r="PHN92" s="1261" t="s">
        <v>4</v>
      </c>
      <c r="PHO92" s="1261" t="s">
        <v>4</v>
      </c>
      <c r="PHP92" s="1261" t="s">
        <v>4</v>
      </c>
      <c r="PHQ92" s="1261" t="s">
        <v>4</v>
      </c>
      <c r="PHR92" s="1261" t="s">
        <v>4</v>
      </c>
      <c r="PHS92" s="1261" t="s">
        <v>4</v>
      </c>
      <c r="PHT92" s="1261" t="s">
        <v>4</v>
      </c>
      <c r="PHU92" s="1261" t="s">
        <v>4</v>
      </c>
      <c r="PHV92" s="1261" t="s">
        <v>4</v>
      </c>
      <c r="PHW92" s="1261" t="s">
        <v>4</v>
      </c>
      <c r="PHX92" s="1261" t="s">
        <v>4</v>
      </c>
      <c r="PHY92" s="1261" t="s">
        <v>4</v>
      </c>
      <c r="PHZ92" s="1261" t="s">
        <v>4</v>
      </c>
      <c r="PIA92" s="1261" t="s">
        <v>4</v>
      </c>
      <c r="PIB92" s="1261" t="s">
        <v>4</v>
      </c>
      <c r="PIC92" s="1261" t="s">
        <v>4</v>
      </c>
      <c r="PID92" s="1261" t="s">
        <v>4</v>
      </c>
      <c r="PIE92" s="1261" t="s">
        <v>4</v>
      </c>
      <c r="PIF92" s="1261" t="s">
        <v>4</v>
      </c>
      <c r="PIG92" s="1261" t="s">
        <v>4</v>
      </c>
      <c r="PIH92" s="1261" t="s">
        <v>4</v>
      </c>
      <c r="PII92" s="1261" t="s">
        <v>4</v>
      </c>
      <c r="PIJ92" s="1261" t="s">
        <v>4</v>
      </c>
      <c r="PIK92" s="1261" t="s">
        <v>4</v>
      </c>
      <c r="PIL92" s="1261" t="s">
        <v>4</v>
      </c>
      <c r="PIM92" s="1261" t="s">
        <v>4</v>
      </c>
      <c r="PIN92" s="1261" t="s">
        <v>4</v>
      </c>
      <c r="PIO92" s="1261" t="s">
        <v>4</v>
      </c>
      <c r="PIP92" s="1261" t="s">
        <v>4</v>
      </c>
      <c r="PIQ92" s="1261" t="s">
        <v>4</v>
      </c>
      <c r="PIR92" s="1261" t="s">
        <v>4</v>
      </c>
      <c r="PIS92" s="1261" t="s">
        <v>4</v>
      </c>
      <c r="PIT92" s="1261" t="s">
        <v>4</v>
      </c>
      <c r="PIU92" s="1261" t="s">
        <v>4</v>
      </c>
      <c r="PIV92" s="1261" t="s">
        <v>4</v>
      </c>
      <c r="PIW92" s="1261" t="s">
        <v>4</v>
      </c>
      <c r="PIX92" s="1261" t="s">
        <v>4</v>
      </c>
      <c r="PIY92" s="1261" t="s">
        <v>4</v>
      </c>
      <c r="PIZ92" s="1261" t="s">
        <v>4</v>
      </c>
      <c r="PJA92" s="1261" t="s">
        <v>4</v>
      </c>
      <c r="PJB92" s="1261" t="s">
        <v>4</v>
      </c>
      <c r="PJC92" s="1261" t="s">
        <v>4</v>
      </c>
      <c r="PJD92" s="1261" t="s">
        <v>4</v>
      </c>
      <c r="PJE92" s="1261" t="s">
        <v>4</v>
      </c>
      <c r="PJF92" s="1261" t="s">
        <v>4</v>
      </c>
      <c r="PJG92" s="1261" t="s">
        <v>4</v>
      </c>
      <c r="PJH92" s="1261" t="s">
        <v>4</v>
      </c>
      <c r="PJI92" s="1261" t="s">
        <v>4</v>
      </c>
      <c r="PJJ92" s="1261" t="s">
        <v>4</v>
      </c>
      <c r="PJK92" s="1261" t="s">
        <v>4</v>
      </c>
      <c r="PJL92" s="1261" t="s">
        <v>4</v>
      </c>
      <c r="PJM92" s="1261" t="s">
        <v>4</v>
      </c>
      <c r="PJN92" s="1261" t="s">
        <v>4</v>
      </c>
      <c r="PJO92" s="1261" t="s">
        <v>4</v>
      </c>
      <c r="PJP92" s="1261" t="s">
        <v>4</v>
      </c>
      <c r="PJQ92" s="1261" t="s">
        <v>4</v>
      </c>
      <c r="PJR92" s="1261" t="s">
        <v>4</v>
      </c>
      <c r="PJS92" s="1261" t="s">
        <v>4</v>
      </c>
      <c r="PJT92" s="1261" t="s">
        <v>4</v>
      </c>
      <c r="PJU92" s="1261" t="s">
        <v>4</v>
      </c>
      <c r="PJV92" s="1261" t="s">
        <v>4</v>
      </c>
      <c r="PJW92" s="1261" t="s">
        <v>4</v>
      </c>
      <c r="PJX92" s="1261" t="s">
        <v>4</v>
      </c>
      <c r="PJY92" s="1261" t="s">
        <v>4</v>
      </c>
      <c r="PJZ92" s="1261" t="s">
        <v>4</v>
      </c>
      <c r="PKA92" s="1261" t="s">
        <v>4</v>
      </c>
      <c r="PKB92" s="1261" t="s">
        <v>4</v>
      </c>
      <c r="PKC92" s="1261" t="s">
        <v>4</v>
      </c>
      <c r="PKD92" s="1261" t="s">
        <v>4</v>
      </c>
      <c r="PKE92" s="1261" t="s">
        <v>4</v>
      </c>
      <c r="PKF92" s="1261" t="s">
        <v>4</v>
      </c>
      <c r="PKG92" s="1261" t="s">
        <v>4</v>
      </c>
      <c r="PKH92" s="1261" t="s">
        <v>4</v>
      </c>
      <c r="PKI92" s="1261" t="s">
        <v>4</v>
      </c>
      <c r="PKJ92" s="1261" t="s">
        <v>4</v>
      </c>
      <c r="PKK92" s="1261" t="s">
        <v>4</v>
      </c>
      <c r="PKL92" s="1261" t="s">
        <v>4</v>
      </c>
      <c r="PKM92" s="1261" t="s">
        <v>4</v>
      </c>
      <c r="PKN92" s="1261" t="s">
        <v>4</v>
      </c>
      <c r="PKO92" s="1261" t="s">
        <v>4</v>
      </c>
      <c r="PKP92" s="1261" t="s">
        <v>4</v>
      </c>
      <c r="PKQ92" s="1261" t="s">
        <v>4</v>
      </c>
      <c r="PKR92" s="1261" t="s">
        <v>4</v>
      </c>
      <c r="PKS92" s="1261" t="s">
        <v>4</v>
      </c>
      <c r="PKT92" s="1261" t="s">
        <v>4</v>
      </c>
      <c r="PKU92" s="1261" t="s">
        <v>4</v>
      </c>
      <c r="PKV92" s="1261" t="s">
        <v>4</v>
      </c>
      <c r="PKW92" s="1261" t="s">
        <v>4</v>
      </c>
      <c r="PKX92" s="1261" t="s">
        <v>4</v>
      </c>
      <c r="PKY92" s="1261" t="s">
        <v>4</v>
      </c>
      <c r="PKZ92" s="1261" t="s">
        <v>4</v>
      </c>
      <c r="PLA92" s="1261" t="s">
        <v>4</v>
      </c>
      <c r="PLB92" s="1261" t="s">
        <v>4</v>
      </c>
      <c r="PLC92" s="1261" t="s">
        <v>4</v>
      </c>
      <c r="PLD92" s="1261" t="s">
        <v>4</v>
      </c>
      <c r="PLE92" s="1261" t="s">
        <v>4</v>
      </c>
      <c r="PLF92" s="1261" t="s">
        <v>4</v>
      </c>
      <c r="PLG92" s="1261" t="s">
        <v>4</v>
      </c>
      <c r="PLH92" s="1261" t="s">
        <v>4</v>
      </c>
      <c r="PLI92" s="1261" t="s">
        <v>4</v>
      </c>
      <c r="PLJ92" s="1261" t="s">
        <v>4</v>
      </c>
      <c r="PLK92" s="1261" t="s">
        <v>4</v>
      </c>
      <c r="PLL92" s="1261" t="s">
        <v>4</v>
      </c>
      <c r="PLM92" s="1261" t="s">
        <v>4</v>
      </c>
      <c r="PLN92" s="1261" t="s">
        <v>4</v>
      </c>
      <c r="PLO92" s="1261" t="s">
        <v>4</v>
      </c>
      <c r="PLP92" s="1261" t="s">
        <v>4</v>
      </c>
      <c r="PLQ92" s="1261" t="s">
        <v>4</v>
      </c>
      <c r="PLR92" s="1261" t="s">
        <v>4</v>
      </c>
      <c r="PLS92" s="1261" t="s">
        <v>4</v>
      </c>
      <c r="PLT92" s="1261" t="s">
        <v>4</v>
      </c>
      <c r="PLU92" s="1261" t="s">
        <v>4</v>
      </c>
      <c r="PLV92" s="1261" t="s">
        <v>4</v>
      </c>
      <c r="PLW92" s="1261" t="s">
        <v>4</v>
      </c>
      <c r="PLX92" s="1261" t="s">
        <v>4</v>
      </c>
      <c r="PLY92" s="1261" t="s">
        <v>4</v>
      </c>
      <c r="PLZ92" s="1261" t="s">
        <v>4</v>
      </c>
      <c r="PMA92" s="1261" t="s">
        <v>4</v>
      </c>
      <c r="PMB92" s="1261" t="s">
        <v>4</v>
      </c>
      <c r="PMC92" s="1261" t="s">
        <v>4</v>
      </c>
      <c r="PMD92" s="1261" t="s">
        <v>4</v>
      </c>
      <c r="PME92" s="1261" t="s">
        <v>4</v>
      </c>
      <c r="PMF92" s="1261" t="s">
        <v>4</v>
      </c>
      <c r="PMG92" s="1261" t="s">
        <v>4</v>
      </c>
      <c r="PMH92" s="1261" t="s">
        <v>4</v>
      </c>
      <c r="PMI92" s="1261" t="s">
        <v>4</v>
      </c>
      <c r="PMJ92" s="1261" t="s">
        <v>4</v>
      </c>
      <c r="PMK92" s="1261" t="s">
        <v>4</v>
      </c>
      <c r="PML92" s="1261" t="s">
        <v>4</v>
      </c>
      <c r="PMM92" s="1261" t="s">
        <v>4</v>
      </c>
      <c r="PMN92" s="1261" t="s">
        <v>4</v>
      </c>
      <c r="PMO92" s="1261" t="s">
        <v>4</v>
      </c>
      <c r="PMP92" s="1261" t="s">
        <v>4</v>
      </c>
      <c r="PMQ92" s="1261" t="s">
        <v>4</v>
      </c>
      <c r="PMR92" s="1261" t="s">
        <v>4</v>
      </c>
      <c r="PMS92" s="1261" t="s">
        <v>4</v>
      </c>
      <c r="PMT92" s="1261" t="s">
        <v>4</v>
      </c>
      <c r="PMU92" s="1261" t="s">
        <v>4</v>
      </c>
      <c r="PMV92" s="1261" t="s">
        <v>4</v>
      </c>
      <c r="PMW92" s="1261" t="s">
        <v>4</v>
      </c>
      <c r="PMX92" s="1261" t="s">
        <v>4</v>
      </c>
      <c r="PMY92" s="1261" t="s">
        <v>4</v>
      </c>
      <c r="PMZ92" s="1261" t="s">
        <v>4</v>
      </c>
      <c r="PNA92" s="1261" t="s">
        <v>4</v>
      </c>
      <c r="PNB92" s="1261" t="s">
        <v>4</v>
      </c>
      <c r="PNC92" s="1261" t="s">
        <v>4</v>
      </c>
      <c r="PND92" s="1261" t="s">
        <v>4</v>
      </c>
      <c r="PNE92" s="1261" t="s">
        <v>4</v>
      </c>
      <c r="PNF92" s="1261" t="s">
        <v>4</v>
      </c>
      <c r="PNG92" s="1261" t="s">
        <v>4</v>
      </c>
      <c r="PNH92" s="1261" t="s">
        <v>4</v>
      </c>
      <c r="PNI92" s="1261" t="s">
        <v>4</v>
      </c>
      <c r="PNJ92" s="1261" t="s">
        <v>4</v>
      </c>
      <c r="PNK92" s="1261" t="s">
        <v>4</v>
      </c>
      <c r="PNL92" s="1261" t="s">
        <v>4</v>
      </c>
      <c r="PNM92" s="1261" t="s">
        <v>4</v>
      </c>
      <c r="PNN92" s="1261" t="s">
        <v>4</v>
      </c>
      <c r="PNO92" s="1261" t="s">
        <v>4</v>
      </c>
      <c r="PNP92" s="1261" t="s">
        <v>4</v>
      </c>
      <c r="PNQ92" s="1261" t="s">
        <v>4</v>
      </c>
      <c r="PNR92" s="1261" t="s">
        <v>4</v>
      </c>
      <c r="PNS92" s="1261" t="s">
        <v>4</v>
      </c>
      <c r="PNT92" s="1261" t="s">
        <v>4</v>
      </c>
      <c r="PNU92" s="1261" t="s">
        <v>4</v>
      </c>
      <c r="PNV92" s="1261" t="s">
        <v>4</v>
      </c>
      <c r="PNW92" s="1261" t="s">
        <v>4</v>
      </c>
      <c r="PNX92" s="1261" t="s">
        <v>4</v>
      </c>
      <c r="PNY92" s="1261" t="s">
        <v>4</v>
      </c>
      <c r="PNZ92" s="1261" t="s">
        <v>4</v>
      </c>
      <c r="POA92" s="1261" t="s">
        <v>4</v>
      </c>
      <c r="POB92" s="1261" t="s">
        <v>4</v>
      </c>
      <c r="POC92" s="1261" t="s">
        <v>4</v>
      </c>
      <c r="POD92" s="1261" t="s">
        <v>4</v>
      </c>
      <c r="POE92" s="1261" t="s">
        <v>4</v>
      </c>
      <c r="POF92" s="1261" t="s">
        <v>4</v>
      </c>
      <c r="POG92" s="1261" t="s">
        <v>4</v>
      </c>
      <c r="POH92" s="1261" t="s">
        <v>4</v>
      </c>
      <c r="POI92" s="1261" t="s">
        <v>4</v>
      </c>
      <c r="POJ92" s="1261" t="s">
        <v>4</v>
      </c>
      <c r="POK92" s="1261" t="s">
        <v>4</v>
      </c>
      <c r="POL92" s="1261" t="s">
        <v>4</v>
      </c>
      <c r="POM92" s="1261" t="s">
        <v>4</v>
      </c>
      <c r="PON92" s="1261" t="s">
        <v>4</v>
      </c>
      <c r="POO92" s="1261" t="s">
        <v>4</v>
      </c>
      <c r="POP92" s="1261" t="s">
        <v>4</v>
      </c>
      <c r="POQ92" s="1261" t="s">
        <v>4</v>
      </c>
      <c r="POR92" s="1261" t="s">
        <v>4</v>
      </c>
      <c r="POS92" s="1261" t="s">
        <v>4</v>
      </c>
      <c r="POT92" s="1261" t="s">
        <v>4</v>
      </c>
      <c r="POU92" s="1261" t="s">
        <v>4</v>
      </c>
      <c r="POV92" s="1261" t="s">
        <v>4</v>
      </c>
      <c r="POW92" s="1261" t="s">
        <v>4</v>
      </c>
      <c r="POX92" s="1261" t="s">
        <v>4</v>
      </c>
      <c r="POY92" s="1261" t="s">
        <v>4</v>
      </c>
      <c r="POZ92" s="1261" t="s">
        <v>4</v>
      </c>
      <c r="PPA92" s="1261" t="s">
        <v>4</v>
      </c>
      <c r="PPB92" s="1261" t="s">
        <v>4</v>
      </c>
      <c r="PPC92" s="1261" t="s">
        <v>4</v>
      </c>
      <c r="PPD92" s="1261" t="s">
        <v>4</v>
      </c>
      <c r="PPE92" s="1261" t="s">
        <v>4</v>
      </c>
      <c r="PPF92" s="1261" t="s">
        <v>4</v>
      </c>
      <c r="PPG92" s="1261" t="s">
        <v>4</v>
      </c>
      <c r="PPH92" s="1261" t="s">
        <v>4</v>
      </c>
      <c r="PPI92" s="1261" t="s">
        <v>4</v>
      </c>
      <c r="PPJ92" s="1261" t="s">
        <v>4</v>
      </c>
      <c r="PPK92" s="1261" t="s">
        <v>4</v>
      </c>
      <c r="PPL92" s="1261" t="s">
        <v>4</v>
      </c>
      <c r="PPM92" s="1261" t="s">
        <v>4</v>
      </c>
      <c r="PPN92" s="1261" t="s">
        <v>4</v>
      </c>
      <c r="PPO92" s="1261" t="s">
        <v>4</v>
      </c>
      <c r="PPP92" s="1261" t="s">
        <v>4</v>
      </c>
      <c r="PPQ92" s="1261" t="s">
        <v>4</v>
      </c>
      <c r="PPR92" s="1261" t="s">
        <v>4</v>
      </c>
      <c r="PPS92" s="1261" t="s">
        <v>4</v>
      </c>
      <c r="PPT92" s="1261" t="s">
        <v>4</v>
      </c>
      <c r="PPU92" s="1261" t="s">
        <v>4</v>
      </c>
      <c r="PPV92" s="1261" t="s">
        <v>4</v>
      </c>
      <c r="PPW92" s="1261" t="s">
        <v>4</v>
      </c>
      <c r="PPX92" s="1261" t="s">
        <v>4</v>
      </c>
      <c r="PPY92" s="1261" t="s">
        <v>4</v>
      </c>
      <c r="PPZ92" s="1261" t="s">
        <v>4</v>
      </c>
      <c r="PQA92" s="1261" t="s">
        <v>4</v>
      </c>
      <c r="PQB92" s="1261" t="s">
        <v>4</v>
      </c>
      <c r="PQC92" s="1261" t="s">
        <v>4</v>
      </c>
      <c r="PQD92" s="1261" t="s">
        <v>4</v>
      </c>
      <c r="PQE92" s="1261" t="s">
        <v>4</v>
      </c>
      <c r="PQF92" s="1261" t="s">
        <v>4</v>
      </c>
      <c r="PQG92" s="1261" t="s">
        <v>4</v>
      </c>
      <c r="PQH92" s="1261" t="s">
        <v>4</v>
      </c>
      <c r="PQI92" s="1261" t="s">
        <v>4</v>
      </c>
      <c r="PQJ92" s="1261" t="s">
        <v>4</v>
      </c>
      <c r="PQK92" s="1261" t="s">
        <v>4</v>
      </c>
      <c r="PQL92" s="1261" t="s">
        <v>4</v>
      </c>
      <c r="PQM92" s="1261" t="s">
        <v>4</v>
      </c>
      <c r="PQN92" s="1261" t="s">
        <v>4</v>
      </c>
      <c r="PQO92" s="1261" t="s">
        <v>4</v>
      </c>
      <c r="PQP92" s="1261" t="s">
        <v>4</v>
      </c>
      <c r="PQQ92" s="1261" t="s">
        <v>4</v>
      </c>
      <c r="PQR92" s="1261" t="s">
        <v>4</v>
      </c>
      <c r="PQS92" s="1261" t="s">
        <v>4</v>
      </c>
      <c r="PQT92" s="1261" t="s">
        <v>4</v>
      </c>
      <c r="PQU92" s="1261" t="s">
        <v>4</v>
      </c>
      <c r="PQV92" s="1261" t="s">
        <v>4</v>
      </c>
      <c r="PQW92" s="1261" t="s">
        <v>4</v>
      </c>
      <c r="PQX92" s="1261" t="s">
        <v>4</v>
      </c>
      <c r="PQY92" s="1261" t="s">
        <v>4</v>
      </c>
      <c r="PQZ92" s="1261" t="s">
        <v>4</v>
      </c>
      <c r="PRA92" s="1261" t="s">
        <v>4</v>
      </c>
      <c r="PRB92" s="1261" t="s">
        <v>4</v>
      </c>
      <c r="PRC92" s="1261" t="s">
        <v>4</v>
      </c>
      <c r="PRD92" s="1261" t="s">
        <v>4</v>
      </c>
      <c r="PRE92" s="1261" t="s">
        <v>4</v>
      </c>
      <c r="PRF92" s="1261" t="s">
        <v>4</v>
      </c>
      <c r="PRG92" s="1261" t="s">
        <v>4</v>
      </c>
      <c r="PRH92" s="1261" t="s">
        <v>4</v>
      </c>
      <c r="PRI92" s="1261" t="s">
        <v>4</v>
      </c>
      <c r="PRJ92" s="1261" t="s">
        <v>4</v>
      </c>
      <c r="PRK92" s="1261" t="s">
        <v>4</v>
      </c>
      <c r="PRL92" s="1261" t="s">
        <v>4</v>
      </c>
      <c r="PRM92" s="1261" t="s">
        <v>4</v>
      </c>
      <c r="PRN92" s="1261" t="s">
        <v>4</v>
      </c>
      <c r="PRO92" s="1261" t="s">
        <v>4</v>
      </c>
      <c r="PRP92" s="1261" t="s">
        <v>4</v>
      </c>
      <c r="PRQ92" s="1261" t="s">
        <v>4</v>
      </c>
      <c r="PRR92" s="1261" t="s">
        <v>4</v>
      </c>
      <c r="PRS92" s="1261" t="s">
        <v>4</v>
      </c>
      <c r="PRT92" s="1261" t="s">
        <v>4</v>
      </c>
      <c r="PRU92" s="1261" t="s">
        <v>4</v>
      </c>
      <c r="PRV92" s="1261" t="s">
        <v>4</v>
      </c>
      <c r="PRW92" s="1261" t="s">
        <v>4</v>
      </c>
      <c r="PRX92" s="1261" t="s">
        <v>4</v>
      </c>
      <c r="PRY92" s="1261" t="s">
        <v>4</v>
      </c>
      <c r="PRZ92" s="1261" t="s">
        <v>4</v>
      </c>
      <c r="PSA92" s="1261" t="s">
        <v>4</v>
      </c>
      <c r="PSB92" s="1261" t="s">
        <v>4</v>
      </c>
      <c r="PSC92" s="1261" t="s">
        <v>4</v>
      </c>
      <c r="PSD92" s="1261" t="s">
        <v>4</v>
      </c>
      <c r="PSE92" s="1261" t="s">
        <v>4</v>
      </c>
      <c r="PSF92" s="1261" t="s">
        <v>4</v>
      </c>
      <c r="PSG92" s="1261" t="s">
        <v>4</v>
      </c>
      <c r="PSH92" s="1261" t="s">
        <v>4</v>
      </c>
      <c r="PSI92" s="1261" t="s">
        <v>4</v>
      </c>
      <c r="PSJ92" s="1261" t="s">
        <v>4</v>
      </c>
      <c r="PSK92" s="1261" t="s">
        <v>4</v>
      </c>
      <c r="PSL92" s="1261" t="s">
        <v>4</v>
      </c>
      <c r="PSM92" s="1261" t="s">
        <v>4</v>
      </c>
      <c r="PSN92" s="1261" t="s">
        <v>4</v>
      </c>
      <c r="PSO92" s="1261" t="s">
        <v>4</v>
      </c>
      <c r="PSP92" s="1261" t="s">
        <v>4</v>
      </c>
      <c r="PSQ92" s="1261" t="s">
        <v>4</v>
      </c>
      <c r="PSR92" s="1261" t="s">
        <v>4</v>
      </c>
      <c r="PSS92" s="1261" t="s">
        <v>4</v>
      </c>
      <c r="PST92" s="1261" t="s">
        <v>4</v>
      </c>
      <c r="PSU92" s="1261" t="s">
        <v>4</v>
      </c>
      <c r="PSV92" s="1261" t="s">
        <v>4</v>
      </c>
      <c r="PSW92" s="1261" t="s">
        <v>4</v>
      </c>
      <c r="PSX92" s="1261" t="s">
        <v>4</v>
      </c>
      <c r="PSY92" s="1261" t="s">
        <v>4</v>
      </c>
      <c r="PSZ92" s="1261" t="s">
        <v>4</v>
      </c>
      <c r="PTA92" s="1261" t="s">
        <v>4</v>
      </c>
      <c r="PTB92" s="1261" t="s">
        <v>4</v>
      </c>
      <c r="PTC92" s="1261" t="s">
        <v>4</v>
      </c>
      <c r="PTD92" s="1261" t="s">
        <v>4</v>
      </c>
      <c r="PTE92" s="1261" t="s">
        <v>4</v>
      </c>
      <c r="PTF92" s="1261" t="s">
        <v>4</v>
      </c>
      <c r="PTG92" s="1261" t="s">
        <v>4</v>
      </c>
      <c r="PTH92" s="1261" t="s">
        <v>4</v>
      </c>
      <c r="PTI92" s="1261" t="s">
        <v>4</v>
      </c>
      <c r="PTJ92" s="1261" t="s">
        <v>4</v>
      </c>
      <c r="PTK92" s="1261" t="s">
        <v>4</v>
      </c>
      <c r="PTL92" s="1261" t="s">
        <v>4</v>
      </c>
      <c r="PTM92" s="1261" t="s">
        <v>4</v>
      </c>
      <c r="PTN92" s="1261" t="s">
        <v>4</v>
      </c>
      <c r="PTO92" s="1261" t="s">
        <v>4</v>
      </c>
      <c r="PTP92" s="1261" t="s">
        <v>4</v>
      </c>
      <c r="PTQ92" s="1261" t="s">
        <v>4</v>
      </c>
      <c r="PTR92" s="1261" t="s">
        <v>4</v>
      </c>
      <c r="PTS92" s="1261" t="s">
        <v>4</v>
      </c>
      <c r="PTT92" s="1261" t="s">
        <v>4</v>
      </c>
      <c r="PTU92" s="1261" t="s">
        <v>4</v>
      </c>
      <c r="PTV92" s="1261" t="s">
        <v>4</v>
      </c>
      <c r="PTW92" s="1261" t="s">
        <v>4</v>
      </c>
      <c r="PTX92" s="1261" t="s">
        <v>4</v>
      </c>
      <c r="PTY92" s="1261" t="s">
        <v>4</v>
      </c>
      <c r="PTZ92" s="1261" t="s">
        <v>4</v>
      </c>
      <c r="PUA92" s="1261" t="s">
        <v>4</v>
      </c>
      <c r="PUB92" s="1261" t="s">
        <v>4</v>
      </c>
      <c r="PUC92" s="1261" t="s">
        <v>4</v>
      </c>
      <c r="PUD92" s="1261" t="s">
        <v>4</v>
      </c>
      <c r="PUE92" s="1261" t="s">
        <v>4</v>
      </c>
      <c r="PUF92" s="1261" t="s">
        <v>4</v>
      </c>
      <c r="PUG92" s="1261" t="s">
        <v>4</v>
      </c>
      <c r="PUH92" s="1261" t="s">
        <v>4</v>
      </c>
      <c r="PUI92" s="1261" t="s">
        <v>4</v>
      </c>
      <c r="PUJ92" s="1261" t="s">
        <v>4</v>
      </c>
      <c r="PUK92" s="1261" t="s">
        <v>4</v>
      </c>
      <c r="PUL92" s="1261" t="s">
        <v>4</v>
      </c>
      <c r="PUM92" s="1261" t="s">
        <v>4</v>
      </c>
      <c r="PUN92" s="1261" t="s">
        <v>4</v>
      </c>
      <c r="PUO92" s="1261" t="s">
        <v>4</v>
      </c>
      <c r="PUP92" s="1261" t="s">
        <v>4</v>
      </c>
      <c r="PUQ92" s="1261" t="s">
        <v>4</v>
      </c>
      <c r="PUR92" s="1261" t="s">
        <v>4</v>
      </c>
      <c r="PUS92" s="1261" t="s">
        <v>4</v>
      </c>
      <c r="PUT92" s="1261" t="s">
        <v>4</v>
      </c>
      <c r="PUU92" s="1261" t="s">
        <v>4</v>
      </c>
      <c r="PUV92" s="1261" t="s">
        <v>4</v>
      </c>
      <c r="PUW92" s="1261" t="s">
        <v>4</v>
      </c>
      <c r="PUX92" s="1261" t="s">
        <v>4</v>
      </c>
      <c r="PUY92" s="1261" t="s">
        <v>4</v>
      </c>
      <c r="PUZ92" s="1261" t="s">
        <v>4</v>
      </c>
      <c r="PVA92" s="1261" t="s">
        <v>4</v>
      </c>
      <c r="PVB92" s="1261" t="s">
        <v>4</v>
      </c>
      <c r="PVC92" s="1261" t="s">
        <v>4</v>
      </c>
      <c r="PVD92" s="1261" t="s">
        <v>4</v>
      </c>
      <c r="PVE92" s="1261" t="s">
        <v>4</v>
      </c>
      <c r="PVF92" s="1261" t="s">
        <v>4</v>
      </c>
      <c r="PVG92" s="1261" t="s">
        <v>4</v>
      </c>
      <c r="PVH92" s="1261" t="s">
        <v>4</v>
      </c>
      <c r="PVI92" s="1261" t="s">
        <v>4</v>
      </c>
      <c r="PVJ92" s="1261" t="s">
        <v>4</v>
      </c>
      <c r="PVK92" s="1261" t="s">
        <v>4</v>
      </c>
      <c r="PVL92" s="1261" t="s">
        <v>4</v>
      </c>
      <c r="PVM92" s="1261" t="s">
        <v>4</v>
      </c>
      <c r="PVN92" s="1261" t="s">
        <v>4</v>
      </c>
      <c r="PVO92" s="1261" t="s">
        <v>4</v>
      </c>
      <c r="PVP92" s="1261" t="s">
        <v>4</v>
      </c>
      <c r="PVQ92" s="1261" t="s">
        <v>4</v>
      </c>
      <c r="PVR92" s="1261" t="s">
        <v>4</v>
      </c>
      <c r="PVS92" s="1261" t="s">
        <v>4</v>
      </c>
      <c r="PVT92" s="1261" t="s">
        <v>4</v>
      </c>
      <c r="PVU92" s="1261" t="s">
        <v>4</v>
      </c>
      <c r="PVV92" s="1261" t="s">
        <v>4</v>
      </c>
      <c r="PVW92" s="1261" t="s">
        <v>4</v>
      </c>
      <c r="PVX92" s="1261" t="s">
        <v>4</v>
      </c>
      <c r="PVY92" s="1261" t="s">
        <v>4</v>
      </c>
      <c r="PVZ92" s="1261" t="s">
        <v>4</v>
      </c>
      <c r="PWA92" s="1261" t="s">
        <v>4</v>
      </c>
      <c r="PWB92" s="1261" t="s">
        <v>4</v>
      </c>
      <c r="PWC92" s="1261" t="s">
        <v>4</v>
      </c>
      <c r="PWD92" s="1261" t="s">
        <v>4</v>
      </c>
      <c r="PWE92" s="1261" t="s">
        <v>4</v>
      </c>
      <c r="PWF92" s="1261" t="s">
        <v>4</v>
      </c>
      <c r="PWG92" s="1261" t="s">
        <v>4</v>
      </c>
      <c r="PWH92" s="1261" t="s">
        <v>4</v>
      </c>
      <c r="PWI92" s="1261" t="s">
        <v>4</v>
      </c>
      <c r="PWJ92" s="1261" t="s">
        <v>4</v>
      </c>
      <c r="PWK92" s="1261" t="s">
        <v>4</v>
      </c>
      <c r="PWL92" s="1261" t="s">
        <v>4</v>
      </c>
      <c r="PWM92" s="1261" t="s">
        <v>4</v>
      </c>
      <c r="PWN92" s="1261" t="s">
        <v>4</v>
      </c>
      <c r="PWO92" s="1261" t="s">
        <v>4</v>
      </c>
      <c r="PWP92" s="1261" t="s">
        <v>4</v>
      </c>
      <c r="PWQ92" s="1261" t="s">
        <v>4</v>
      </c>
      <c r="PWR92" s="1261" t="s">
        <v>4</v>
      </c>
      <c r="PWS92" s="1261" t="s">
        <v>4</v>
      </c>
      <c r="PWT92" s="1261" t="s">
        <v>4</v>
      </c>
      <c r="PWU92" s="1261" t="s">
        <v>4</v>
      </c>
      <c r="PWV92" s="1261" t="s">
        <v>4</v>
      </c>
      <c r="PWW92" s="1261" t="s">
        <v>4</v>
      </c>
      <c r="PWX92" s="1261" t="s">
        <v>4</v>
      </c>
      <c r="PWY92" s="1261" t="s">
        <v>4</v>
      </c>
      <c r="PWZ92" s="1261" t="s">
        <v>4</v>
      </c>
      <c r="PXA92" s="1261" t="s">
        <v>4</v>
      </c>
      <c r="PXB92" s="1261" t="s">
        <v>4</v>
      </c>
      <c r="PXC92" s="1261" t="s">
        <v>4</v>
      </c>
      <c r="PXD92" s="1261" t="s">
        <v>4</v>
      </c>
      <c r="PXE92" s="1261" t="s">
        <v>4</v>
      </c>
      <c r="PXF92" s="1261" t="s">
        <v>4</v>
      </c>
      <c r="PXG92" s="1261" t="s">
        <v>4</v>
      </c>
      <c r="PXH92" s="1261" t="s">
        <v>4</v>
      </c>
      <c r="PXI92" s="1261" t="s">
        <v>4</v>
      </c>
      <c r="PXJ92" s="1261" t="s">
        <v>4</v>
      </c>
      <c r="PXK92" s="1261" t="s">
        <v>4</v>
      </c>
      <c r="PXL92" s="1261" t="s">
        <v>4</v>
      </c>
      <c r="PXM92" s="1261" t="s">
        <v>4</v>
      </c>
      <c r="PXN92" s="1261" t="s">
        <v>4</v>
      </c>
      <c r="PXO92" s="1261" t="s">
        <v>4</v>
      </c>
      <c r="PXP92" s="1261" t="s">
        <v>4</v>
      </c>
      <c r="PXQ92" s="1261" t="s">
        <v>4</v>
      </c>
      <c r="PXR92" s="1261" t="s">
        <v>4</v>
      </c>
      <c r="PXS92" s="1261" t="s">
        <v>4</v>
      </c>
      <c r="PXT92" s="1261" t="s">
        <v>4</v>
      </c>
      <c r="PXU92" s="1261" t="s">
        <v>4</v>
      </c>
      <c r="PXV92" s="1261" t="s">
        <v>4</v>
      </c>
      <c r="PXW92" s="1261" t="s">
        <v>4</v>
      </c>
      <c r="PXX92" s="1261" t="s">
        <v>4</v>
      </c>
      <c r="PXY92" s="1261" t="s">
        <v>4</v>
      </c>
      <c r="PXZ92" s="1261" t="s">
        <v>4</v>
      </c>
      <c r="PYA92" s="1261" t="s">
        <v>4</v>
      </c>
      <c r="PYB92" s="1261" t="s">
        <v>4</v>
      </c>
      <c r="PYC92" s="1261" t="s">
        <v>4</v>
      </c>
      <c r="PYD92" s="1261" t="s">
        <v>4</v>
      </c>
      <c r="PYE92" s="1261" t="s">
        <v>4</v>
      </c>
      <c r="PYF92" s="1261" t="s">
        <v>4</v>
      </c>
      <c r="PYG92" s="1261" t="s">
        <v>4</v>
      </c>
      <c r="PYH92" s="1261" t="s">
        <v>4</v>
      </c>
      <c r="PYI92" s="1261" t="s">
        <v>4</v>
      </c>
      <c r="PYJ92" s="1261" t="s">
        <v>4</v>
      </c>
      <c r="PYK92" s="1261" t="s">
        <v>4</v>
      </c>
      <c r="PYL92" s="1261" t="s">
        <v>4</v>
      </c>
      <c r="PYM92" s="1261" t="s">
        <v>4</v>
      </c>
      <c r="PYN92" s="1261" t="s">
        <v>4</v>
      </c>
      <c r="PYO92" s="1261" t="s">
        <v>4</v>
      </c>
      <c r="PYP92" s="1261" t="s">
        <v>4</v>
      </c>
      <c r="PYQ92" s="1261" t="s">
        <v>4</v>
      </c>
      <c r="PYR92" s="1261" t="s">
        <v>4</v>
      </c>
      <c r="PYS92" s="1261" t="s">
        <v>4</v>
      </c>
      <c r="PYT92" s="1261" t="s">
        <v>4</v>
      </c>
      <c r="PYU92" s="1261" t="s">
        <v>4</v>
      </c>
      <c r="PYV92" s="1261" t="s">
        <v>4</v>
      </c>
      <c r="PYW92" s="1261" t="s">
        <v>4</v>
      </c>
      <c r="PYX92" s="1261" t="s">
        <v>4</v>
      </c>
      <c r="PYY92" s="1261" t="s">
        <v>4</v>
      </c>
      <c r="PYZ92" s="1261" t="s">
        <v>4</v>
      </c>
      <c r="PZA92" s="1261" t="s">
        <v>4</v>
      </c>
      <c r="PZB92" s="1261" t="s">
        <v>4</v>
      </c>
      <c r="PZC92" s="1261" t="s">
        <v>4</v>
      </c>
      <c r="PZD92" s="1261" t="s">
        <v>4</v>
      </c>
      <c r="PZE92" s="1261" t="s">
        <v>4</v>
      </c>
      <c r="PZF92" s="1261" t="s">
        <v>4</v>
      </c>
      <c r="PZG92" s="1261" t="s">
        <v>4</v>
      </c>
      <c r="PZH92" s="1261" t="s">
        <v>4</v>
      </c>
      <c r="PZI92" s="1261" t="s">
        <v>4</v>
      </c>
      <c r="PZJ92" s="1261" t="s">
        <v>4</v>
      </c>
      <c r="PZK92" s="1261" t="s">
        <v>4</v>
      </c>
      <c r="PZL92" s="1261" t="s">
        <v>4</v>
      </c>
      <c r="PZM92" s="1261" t="s">
        <v>4</v>
      </c>
      <c r="PZN92" s="1261" t="s">
        <v>4</v>
      </c>
      <c r="PZO92" s="1261" t="s">
        <v>4</v>
      </c>
      <c r="PZP92" s="1261" t="s">
        <v>4</v>
      </c>
      <c r="PZQ92" s="1261" t="s">
        <v>4</v>
      </c>
      <c r="PZR92" s="1261" t="s">
        <v>4</v>
      </c>
      <c r="PZS92" s="1261" t="s">
        <v>4</v>
      </c>
      <c r="PZT92" s="1261" t="s">
        <v>4</v>
      </c>
      <c r="PZU92" s="1261" t="s">
        <v>4</v>
      </c>
      <c r="PZV92" s="1261" t="s">
        <v>4</v>
      </c>
      <c r="PZW92" s="1261" t="s">
        <v>4</v>
      </c>
      <c r="PZX92" s="1261" t="s">
        <v>4</v>
      </c>
      <c r="PZY92" s="1261" t="s">
        <v>4</v>
      </c>
      <c r="PZZ92" s="1261" t="s">
        <v>4</v>
      </c>
      <c r="QAA92" s="1261" t="s">
        <v>4</v>
      </c>
      <c r="QAB92" s="1261" t="s">
        <v>4</v>
      </c>
      <c r="QAC92" s="1261" t="s">
        <v>4</v>
      </c>
      <c r="QAD92" s="1261" t="s">
        <v>4</v>
      </c>
      <c r="QAE92" s="1261" t="s">
        <v>4</v>
      </c>
      <c r="QAF92" s="1261" t="s">
        <v>4</v>
      </c>
      <c r="QAG92" s="1261" t="s">
        <v>4</v>
      </c>
      <c r="QAH92" s="1261" t="s">
        <v>4</v>
      </c>
      <c r="QAI92" s="1261" t="s">
        <v>4</v>
      </c>
      <c r="QAJ92" s="1261" t="s">
        <v>4</v>
      </c>
      <c r="QAK92" s="1261" t="s">
        <v>4</v>
      </c>
      <c r="QAL92" s="1261" t="s">
        <v>4</v>
      </c>
      <c r="QAM92" s="1261" t="s">
        <v>4</v>
      </c>
      <c r="QAN92" s="1261" t="s">
        <v>4</v>
      </c>
      <c r="QAO92" s="1261" t="s">
        <v>4</v>
      </c>
      <c r="QAP92" s="1261" t="s">
        <v>4</v>
      </c>
      <c r="QAQ92" s="1261" t="s">
        <v>4</v>
      </c>
      <c r="QAR92" s="1261" t="s">
        <v>4</v>
      </c>
      <c r="QAS92" s="1261" t="s">
        <v>4</v>
      </c>
      <c r="QAT92" s="1261" t="s">
        <v>4</v>
      </c>
      <c r="QAU92" s="1261" t="s">
        <v>4</v>
      </c>
      <c r="QAV92" s="1261" t="s">
        <v>4</v>
      </c>
      <c r="QAW92" s="1261" t="s">
        <v>4</v>
      </c>
      <c r="QAX92" s="1261" t="s">
        <v>4</v>
      </c>
      <c r="QAY92" s="1261" t="s">
        <v>4</v>
      </c>
      <c r="QAZ92" s="1261" t="s">
        <v>4</v>
      </c>
      <c r="QBA92" s="1261" t="s">
        <v>4</v>
      </c>
      <c r="QBB92" s="1261" t="s">
        <v>4</v>
      </c>
      <c r="QBC92" s="1261" t="s">
        <v>4</v>
      </c>
      <c r="QBD92" s="1261" t="s">
        <v>4</v>
      </c>
      <c r="QBE92" s="1261" t="s">
        <v>4</v>
      </c>
      <c r="QBF92" s="1261" t="s">
        <v>4</v>
      </c>
      <c r="QBG92" s="1261" t="s">
        <v>4</v>
      </c>
      <c r="QBH92" s="1261" t="s">
        <v>4</v>
      </c>
      <c r="QBI92" s="1261" t="s">
        <v>4</v>
      </c>
      <c r="QBJ92" s="1261" t="s">
        <v>4</v>
      </c>
      <c r="QBK92" s="1261" t="s">
        <v>4</v>
      </c>
      <c r="QBL92" s="1261" t="s">
        <v>4</v>
      </c>
      <c r="QBM92" s="1261" t="s">
        <v>4</v>
      </c>
      <c r="QBN92" s="1261" t="s">
        <v>4</v>
      </c>
      <c r="QBO92" s="1261" t="s">
        <v>4</v>
      </c>
      <c r="QBP92" s="1261" t="s">
        <v>4</v>
      </c>
      <c r="QBQ92" s="1261" t="s">
        <v>4</v>
      </c>
      <c r="QBR92" s="1261" t="s">
        <v>4</v>
      </c>
      <c r="QBS92" s="1261" t="s">
        <v>4</v>
      </c>
      <c r="QBT92" s="1261" t="s">
        <v>4</v>
      </c>
      <c r="QBU92" s="1261" t="s">
        <v>4</v>
      </c>
      <c r="QBV92" s="1261" t="s">
        <v>4</v>
      </c>
      <c r="QBW92" s="1261" t="s">
        <v>4</v>
      </c>
      <c r="QBX92" s="1261" t="s">
        <v>4</v>
      </c>
      <c r="QBY92" s="1261" t="s">
        <v>4</v>
      </c>
      <c r="QBZ92" s="1261" t="s">
        <v>4</v>
      </c>
      <c r="QCA92" s="1261" t="s">
        <v>4</v>
      </c>
      <c r="QCB92" s="1261" t="s">
        <v>4</v>
      </c>
      <c r="QCC92" s="1261" t="s">
        <v>4</v>
      </c>
      <c r="QCD92" s="1261" t="s">
        <v>4</v>
      </c>
      <c r="QCE92" s="1261" t="s">
        <v>4</v>
      </c>
      <c r="QCF92" s="1261" t="s">
        <v>4</v>
      </c>
      <c r="QCG92" s="1261" t="s">
        <v>4</v>
      </c>
      <c r="QCH92" s="1261" t="s">
        <v>4</v>
      </c>
      <c r="QCI92" s="1261" t="s">
        <v>4</v>
      </c>
      <c r="QCJ92" s="1261" t="s">
        <v>4</v>
      </c>
      <c r="QCK92" s="1261" t="s">
        <v>4</v>
      </c>
      <c r="QCL92" s="1261" t="s">
        <v>4</v>
      </c>
      <c r="QCM92" s="1261" t="s">
        <v>4</v>
      </c>
      <c r="QCN92" s="1261" t="s">
        <v>4</v>
      </c>
      <c r="QCO92" s="1261" t="s">
        <v>4</v>
      </c>
      <c r="QCP92" s="1261" t="s">
        <v>4</v>
      </c>
      <c r="QCQ92" s="1261" t="s">
        <v>4</v>
      </c>
      <c r="QCR92" s="1261" t="s">
        <v>4</v>
      </c>
      <c r="QCS92" s="1261" t="s">
        <v>4</v>
      </c>
      <c r="QCT92" s="1261" t="s">
        <v>4</v>
      </c>
      <c r="QCU92" s="1261" t="s">
        <v>4</v>
      </c>
      <c r="QCV92" s="1261" t="s">
        <v>4</v>
      </c>
      <c r="QCW92" s="1261" t="s">
        <v>4</v>
      </c>
      <c r="QCX92" s="1261" t="s">
        <v>4</v>
      </c>
      <c r="QCY92" s="1261" t="s">
        <v>4</v>
      </c>
      <c r="QCZ92" s="1261" t="s">
        <v>4</v>
      </c>
      <c r="QDA92" s="1261" t="s">
        <v>4</v>
      </c>
      <c r="QDB92" s="1261" t="s">
        <v>4</v>
      </c>
      <c r="QDC92" s="1261" t="s">
        <v>4</v>
      </c>
      <c r="QDD92" s="1261" t="s">
        <v>4</v>
      </c>
      <c r="QDE92" s="1261" t="s">
        <v>4</v>
      </c>
      <c r="QDF92" s="1261" t="s">
        <v>4</v>
      </c>
      <c r="QDG92" s="1261" t="s">
        <v>4</v>
      </c>
      <c r="QDH92" s="1261" t="s">
        <v>4</v>
      </c>
      <c r="QDI92" s="1261" t="s">
        <v>4</v>
      </c>
      <c r="QDJ92" s="1261" t="s">
        <v>4</v>
      </c>
      <c r="QDK92" s="1261" t="s">
        <v>4</v>
      </c>
      <c r="QDL92" s="1261" t="s">
        <v>4</v>
      </c>
      <c r="QDM92" s="1261" t="s">
        <v>4</v>
      </c>
      <c r="QDN92" s="1261" t="s">
        <v>4</v>
      </c>
      <c r="QDO92" s="1261" t="s">
        <v>4</v>
      </c>
      <c r="QDP92" s="1261" t="s">
        <v>4</v>
      </c>
      <c r="QDQ92" s="1261" t="s">
        <v>4</v>
      </c>
      <c r="QDR92" s="1261" t="s">
        <v>4</v>
      </c>
      <c r="QDS92" s="1261" t="s">
        <v>4</v>
      </c>
      <c r="QDT92" s="1261" t="s">
        <v>4</v>
      </c>
      <c r="QDU92" s="1261" t="s">
        <v>4</v>
      </c>
      <c r="QDV92" s="1261" t="s">
        <v>4</v>
      </c>
      <c r="QDW92" s="1261" t="s">
        <v>4</v>
      </c>
      <c r="QDX92" s="1261" t="s">
        <v>4</v>
      </c>
      <c r="QDY92" s="1261" t="s">
        <v>4</v>
      </c>
      <c r="QDZ92" s="1261" t="s">
        <v>4</v>
      </c>
      <c r="QEA92" s="1261" t="s">
        <v>4</v>
      </c>
      <c r="QEB92" s="1261" t="s">
        <v>4</v>
      </c>
      <c r="QEC92" s="1261" t="s">
        <v>4</v>
      </c>
      <c r="QED92" s="1261" t="s">
        <v>4</v>
      </c>
      <c r="QEE92" s="1261" t="s">
        <v>4</v>
      </c>
      <c r="QEF92" s="1261" t="s">
        <v>4</v>
      </c>
      <c r="QEG92" s="1261" t="s">
        <v>4</v>
      </c>
      <c r="QEH92" s="1261" t="s">
        <v>4</v>
      </c>
      <c r="QEI92" s="1261" t="s">
        <v>4</v>
      </c>
      <c r="QEJ92" s="1261" t="s">
        <v>4</v>
      </c>
      <c r="QEK92" s="1261" t="s">
        <v>4</v>
      </c>
      <c r="QEL92" s="1261" t="s">
        <v>4</v>
      </c>
      <c r="QEM92" s="1261" t="s">
        <v>4</v>
      </c>
      <c r="QEN92" s="1261" t="s">
        <v>4</v>
      </c>
      <c r="QEO92" s="1261" t="s">
        <v>4</v>
      </c>
      <c r="QEP92" s="1261" t="s">
        <v>4</v>
      </c>
      <c r="QEQ92" s="1261" t="s">
        <v>4</v>
      </c>
      <c r="QER92" s="1261" t="s">
        <v>4</v>
      </c>
      <c r="QES92" s="1261" t="s">
        <v>4</v>
      </c>
      <c r="QET92" s="1261" t="s">
        <v>4</v>
      </c>
      <c r="QEU92" s="1261" t="s">
        <v>4</v>
      </c>
      <c r="QEV92" s="1261" t="s">
        <v>4</v>
      </c>
      <c r="QEW92" s="1261" t="s">
        <v>4</v>
      </c>
      <c r="QEX92" s="1261" t="s">
        <v>4</v>
      </c>
      <c r="QEY92" s="1261" t="s">
        <v>4</v>
      </c>
      <c r="QEZ92" s="1261" t="s">
        <v>4</v>
      </c>
      <c r="QFA92" s="1261" t="s">
        <v>4</v>
      </c>
      <c r="QFB92" s="1261" t="s">
        <v>4</v>
      </c>
      <c r="QFC92" s="1261" t="s">
        <v>4</v>
      </c>
      <c r="QFD92" s="1261" t="s">
        <v>4</v>
      </c>
      <c r="QFE92" s="1261" t="s">
        <v>4</v>
      </c>
      <c r="QFF92" s="1261" t="s">
        <v>4</v>
      </c>
      <c r="QFG92" s="1261" t="s">
        <v>4</v>
      </c>
      <c r="QFH92" s="1261" t="s">
        <v>4</v>
      </c>
      <c r="QFI92" s="1261" t="s">
        <v>4</v>
      </c>
      <c r="QFJ92" s="1261" t="s">
        <v>4</v>
      </c>
      <c r="QFK92" s="1261" t="s">
        <v>4</v>
      </c>
      <c r="QFL92" s="1261" t="s">
        <v>4</v>
      </c>
      <c r="QFM92" s="1261" t="s">
        <v>4</v>
      </c>
      <c r="QFN92" s="1261" t="s">
        <v>4</v>
      </c>
      <c r="QFO92" s="1261" t="s">
        <v>4</v>
      </c>
      <c r="QFP92" s="1261" t="s">
        <v>4</v>
      </c>
      <c r="QFQ92" s="1261" t="s">
        <v>4</v>
      </c>
      <c r="QFR92" s="1261" t="s">
        <v>4</v>
      </c>
      <c r="QFS92" s="1261" t="s">
        <v>4</v>
      </c>
      <c r="QFT92" s="1261" t="s">
        <v>4</v>
      </c>
      <c r="QFU92" s="1261" t="s">
        <v>4</v>
      </c>
      <c r="QFV92" s="1261" t="s">
        <v>4</v>
      </c>
      <c r="QFW92" s="1261" t="s">
        <v>4</v>
      </c>
      <c r="QFX92" s="1261" t="s">
        <v>4</v>
      </c>
      <c r="QFY92" s="1261" t="s">
        <v>4</v>
      </c>
      <c r="QFZ92" s="1261" t="s">
        <v>4</v>
      </c>
      <c r="QGA92" s="1261" t="s">
        <v>4</v>
      </c>
      <c r="QGB92" s="1261" t="s">
        <v>4</v>
      </c>
      <c r="QGC92" s="1261" t="s">
        <v>4</v>
      </c>
      <c r="QGD92" s="1261" t="s">
        <v>4</v>
      </c>
      <c r="QGE92" s="1261" t="s">
        <v>4</v>
      </c>
      <c r="QGF92" s="1261" t="s">
        <v>4</v>
      </c>
      <c r="QGG92" s="1261" t="s">
        <v>4</v>
      </c>
      <c r="QGH92" s="1261" t="s">
        <v>4</v>
      </c>
      <c r="QGI92" s="1261" t="s">
        <v>4</v>
      </c>
      <c r="QGJ92" s="1261" t="s">
        <v>4</v>
      </c>
      <c r="QGK92" s="1261" t="s">
        <v>4</v>
      </c>
      <c r="QGL92" s="1261" t="s">
        <v>4</v>
      </c>
      <c r="QGM92" s="1261" t="s">
        <v>4</v>
      </c>
      <c r="QGN92" s="1261" t="s">
        <v>4</v>
      </c>
      <c r="QGO92" s="1261" t="s">
        <v>4</v>
      </c>
      <c r="QGP92" s="1261" t="s">
        <v>4</v>
      </c>
      <c r="QGQ92" s="1261" t="s">
        <v>4</v>
      </c>
      <c r="QGR92" s="1261" t="s">
        <v>4</v>
      </c>
      <c r="QGS92" s="1261" t="s">
        <v>4</v>
      </c>
      <c r="QGT92" s="1261" t="s">
        <v>4</v>
      </c>
      <c r="QGU92" s="1261" t="s">
        <v>4</v>
      </c>
      <c r="QGV92" s="1261" t="s">
        <v>4</v>
      </c>
      <c r="QGW92" s="1261" t="s">
        <v>4</v>
      </c>
      <c r="QGX92" s="1261" t="s">
        <v>4</v>
      </c>
      <c r="QGY92" s="1261" t="s">
        <v>4</v>
      </c>
      <c r="QGZ92" s="1261" t="s">
        <v>4</v>
      </c>
      <c r="QHA92" s="1261" t="s">
        <v>4</v>
      </c>
      <c r="QHB92" s="1261" t="s">
        <v>4</v>
      </c>
      <c r="QHC92" s="1261" t="s">
        <v>4</v>
      </c>
      <c r="QHD92" s="1261" t="s">
        <v>4</v>
      </c>
      <c r="QHE92" s="1261" t="s">
        <v>4</v>
      </c>
      <c r="QHF92" s="1261" t="s">
        <v>4</v>
      </c>
      <c r="QHG92" s="1261" t="s">
        <v>4</v>
      </c>
      <c r="QHH92" s="1261" t="s">
        <v>4</v>
      </c>
      <c r="QHI92" s="1261" t="s">
        <v>4</v>
      </c>
      <c r="QHJ92" s="1261" t="s">
        <v>4</v>
      </c>
      <c r="QHK92" s="1261" t="s">
        <v>4</v>
      </c>
      <c r="QHL92" s="1261" t="s">
        <v>4</v>
      </c>
      <c r="QHM92" s="1261" t="s">
        <v>4</v>
      </c>
      <c r="QHN92" s="1261" t="s">
        <v>4</v>
      </c>
      <c r="QHO92" s="1261" t="s">
        <v>4</v>
      </c>
      <c r="QHP92" s="1261" t="s">
        <v>4</v>
      </c>
      <c r="QHQ92" s="1261" t="s">
        <v>4</v>
      </c>
      <c r="QHR92" s="1261" t="s">
        <v>4</v>
      </c>
      <c r="QHS92" s="1261" t="s">
        <v>4</v>
      </c>
      <c r="QHT92" s="1261" t="s">
        <v>4</v>
      </c>
      <c r="QHU92" s="1261" t="s">
        <v>4</v>
      </c>
      <c r="QHV92" s="1261" t="s">
        <v>4</v>
      </c>
      <c r="QHW92" s="1261" t="s">
        <v>4</v>
      </c>
      <c r="QHX92" s="1261" t="s">
        <v>4</v>
      </c>
      <c r="QHY92" s="1261" t="s">
        <v>4</v>
      </c>
      <c r="QHZ92" s="1261" t="s">
        <v>4</v>
      </c>
      <c r="QIA92" s="1261" t="s">
        <v>4</v>
      </c>
      <c r="QIB92" s="1261" t="s">
        <v>4</v>
      </c>
      <c r="QIC92" s="1261" t="s">
        <v>4</v>
      </c>
      <c r="QID92" s="1261" t="s">
        <v>4</v>
      </c>
      <c r="QIE92" s="1261" t="s">
        <v>4</v>
      </c>
      <c r="QIF92" s="1261" t="s">
        <v>4</v>
      </c>
      <c r="QIG92" s="1261" t="s">
        <v>4</v>
      </c>
      <c r="QIH92" s="1261" t="s">
        <v>4</v>
      </c>
      <c r="QII92" s="1261" t="s">
        <v>4</v>
      </c>
      <c r="QIJ92" s="1261" t="s">
        <v>4</v>
      </c>
      <c r="QIK92" s="1261" t="s">
        <v>4</v>
      </c>
      <c r="QIL92" s="1261" t="s">
        <v>4</v>
      </c>
      <c r="QIM92" s="1261" t="s">
        <v>4</v>
      </c>
      <c r="QIN92" s="1261" t="s">
        <v>4</v>
      </c>
      <c r="QIO92" s="1261" t="s">
        <v>4</v>
      </c>
      <c r="QIP92" s="1261" t="s">
        <v>4</v>
      </c>
      <c r="QIQ92" s="1261" t="s">
        <v>4</v>
      </c>
      <c r="QIR92" s="1261" t="s">
        <v>4</v>
      </c>
      <c r="QIS92" s="1261" t="s">
        <v>4</v>
      </c>
      <c r="QIT92" s="1261" t="s">
        <v>4</v>
      </c>
      <c r="QIU92" s="1261" t="s">
        <v>4</v>
      </c>
      <c r="QIV92" s="1261" t="s">
        <v>4</v>
      </c>
      <c r="QIW92" s="1261" t="s">
        <v>4</v>
      </c>
      <c r="QIX92" s="1261" t="s">
        <v>4</v>
      </c>
      <c r="QIY92" s="1261" t="s">
        <v>4</v>
      </c>
      <c r="QIZ92" s="1261" t="s">
        <v>4</v>
      </c>
      <c r="QJA92" s="1261" t="s">
        <v>4</v>
      </c>
      <c r="QJB92" s="1261" t="s">
        <v>4</v>
      </c>
      <c r="QJC92" s="1261" t="s">
        <v>4</v>
      </c>
      <c r="QJD92" s="1261" t="s">
        <v>4</v>
      </c>
      <c r="QJE92" s="1261" t="s">
        <v>4</v>
      </c>
      <c r="QJF92" s="1261" t="s">
        <v>4</v>
      </c>
      <c r="QJG92" s="1261" t="s">
        <v>4</v>
      </c>
      <c r="QJH92" s="1261" t="s">
        <v>4</v>
      </c>
      <c r="QJI92" s="1261" t="s">
        <v>4</v>
      </c>
      <c r="QJJ92" s="1261" t="s">
        <v>4</v>
      </c>
      <c r="QJK92" s="1261" t="s">
        <v>4</v>
      </c>
      <c r="QJL92" s="1261" t="s">
        <v>4</v>
      </c>
      <c r="QJM92" s="1261" t="s">
        <v>4</v>
      </c>
      <c r="QJN92" s="1261" t="s">
        <v>4</v>
      </c>
      <c r="QJO92" s="1261" t="s">
        <v>4</v>
      </c>
      <c r="QJP92" s="1261" t="s">
        <v>4</v>
      </c>
      <c r="QJQ92" s="1261" t="s">
        <v>4</v>
      </c>
      <c r="QJR92" s="1261" t="s">
        <v>4</v>
      </c>
      <c r="QJS92" s="1261" t="s">
        <v>4</v>
      </c>
      <c r="QJT92" s="1261" t="s">
        <v>4</v>
      </c>
      <c r="QJU92" s="1261" t="s">
        <v>4</v>
      </c>
      <c r="QJV92" s="1261" t="s">
        <v>4</v>
      </c>
      <c r="QJW92" s="1261" t="s">
        <v>4</v>
      </c>
      <c r="QJX92" s="1261" t="s">
        <v>4</v>
      </c>
      <c r="QJY92" s="1261" t="s">
        <v>4</v>
      </c>
      <c r="QJZ92" s="1261" t="s">
        <v>4</v>
      </c>
      <c r="QKA92" s="1261" t="s">
        <v>4</v>
      </c>
      <c r="QKB92" s="1261" t="s">
        <v>4</v>
      </c>
      <c r="QKC92" s="1261" t="s">
        <v>4</v>
      </c>
      <c r="QKD92" s="1261" t="s">
        <v>4</v>
      </c>
      <c r="QKE92" s="1261" t="s">
        <v>4</v>
      </c>
      <c r="QKF92" s="1261" t="s">
        <v>4</v>
      </c>
      <c r="QKG92" s="1261" t="s">
        <v>4</v>
      </c>
      <c r="QKH92" s="1261" t="s">
        <v>4</v>
      </c>
      <c r="QKI92" s="1261" t="s">
        <v>4</v>
      </c>
      <c r="QKJ92" s="1261" t="s">
        <v>4</v>
      </c>
      <c r="QKK92" s="1261" t="s">
        <v>4</v>
      </c>
      <c r="QKL92" s="1261" t="s">
        <v>4</v>
      </c>
      <c r="QKM92" s="1261" t="s">
        <v>4</v>
      </c>
      <c r="QKN92" s="1261" t="s">
        <v>4</v>
      </c>
      <c r="QKO92" s="1261" t="s">
        <v>4</v>
      </c>
      <c r="QKP92" s="1261" t="s">
        <v>4</v>
      </c>
      <c r="QKQ92" s="1261" t="s">
        <v>4</v>
      </c>
      <c r="QKR92" s="1261" t="s">
        <v>4</v>
      </c>
      <c r="QKS92" s="1261" t="s">
        <v>4</v>
      </c>
      <c r="QKT92" s="1261" t="s">
        <v>4</v>
      </c>
      <c r="QKU92" s="1261" t="s">
        <v>4</v>
      </c>
      <c r="QKV92" s="1261" t="s">
        <v>4</v>
      </c>
      <c r="QKW92" s="1261" t="s">
        <v>4</v>
      </c>
      <c r="QKX92" s="1261" t="s">
        <v>4</v>
      </c>
      <c r="QKY92" s="1261" t="s">
        <v>4</v>
      </c>
      <c r="QKZ92" s="1261" t="s">
        <v>4</v>
      </c>
      <c r="QLA92" s="1261" t="s">
        <v>4</v>
      </c>
      <c r="QLB92" s="1261" t="s">
        <v>4</v>
      </c>
      <c r="QLC92" s="1261" t="s">
        <v>4</v>
      </c>
      <c r="QLD92" s="1261" t="s">
        <v>4</v>
      </c>
      <c r="QLE92" s="1261" t="s">
        <v>4</v>
      </c>
      <c r="QLF92" s="1261" t="s">
        <v>4</v>
      </c>
      <c r="QLG92" s="1261" t="s">
        <v>4</v>
      </c>
      <c r="QLH92" s="1261" t="s">
        <v>4</v>
      </c>
      <c r="QLI92" s="1261" t="s">
        <v>4</v>
      </c>
      <c r="QLJ92" s="1261" t="s">
        <v>4</v>
      </c>
      <c r="QLK92" s="1261" t="s">
        <v>4</v>
      </c>
      <c r="QLL92" s="1261" t="s">
        <v>4</v>
      </c>
      <c r="QLM92" s="1261" t="s">
        <v>4</v>
      </c>
      <c r="QLN92" s="1261" t="s">
        <v>4</v>
      </c>
      <c r="QLO92" s="1261" t="s">
        <v>4</v>
      </c>
      <c r="QLP92" s="1261" t="s">
        <v>4</v>
      </c>
      <c r="QLQ92" s="1261" t="s">
        <v>4</v>
      </c>
      <c r="QLR92" s="1261" t="s">
        <v>4</v>
      </c>
      <c r="QLS92" s="1261" t="s">
        <v>4</v>
      </c>
      <c r="QLT92" s="1261" t="s">
        <v>4</v>
      </c>
      <c r="QLU92" s="1261" t="s">
        <v>4</v>
      </c>
      <c r="QLV92" s="1261" t="s">
        <v>4</v>
      </c>
      <c r="QLW92" s="1261" t="s">
        <v>4</v>
      </c>
      <c r="QLX92" s="1261" t="s">
        <v>4</v>
      </c>
      <c r="QLY92" s="1261" t="s">
        <v>4</v>
      </c>
      <c r="QLZ92" s="1261" t="s">
        <v>4</v>
      </c>
      <c r="QMA92" s="1261" t="s">
        <v>4</v>
      </c>
      <c r="QMB92" s="1261" t="s">
        <v>4</v>
      </c>
      <c r="QMC92" s="1261" t="s">
        <v>4</v>
      </c>
      <c r="QMD92" s="1261" t="s">
        <v>4</v>
      </c>
      <c r="QME92" s="1261" t="s">
        <v>4</v>
      </c>
      <c r="QMF92" s="1261" t="s">
        <v>4</v>
      </c>
      <c r="QMG92" s="1261" t="s">
        <v>4</v>
      </c>
      <c r="QMH92" s="1261" t="s">
        <v>4</v>
      </c>
      <c r="QMI92" s="1261" t="s">
        <v>4</v>
      </c>
      <c r="QMJ92" s="1261" t="s">
        <v>4</v>
      </c>
      <c r="QMK92" s="1261" t="s">
        <v>4</v>
      </c>
      <c r="QML92" s="1261" t="s">
        <v>4</v>
      </c>
      <c r="QMM92" s="1261" t="s">
        <v>4</v>
      </c>
      <c r="QMN92" s="1261" t="s">
        <v>4</v>
      </c>
      <c r="QMO92" s="1261" t="s">
        <v>4</v>
      </c>
      <c r="QMP92" s="1261" t="s">
        <v>4</v>
      </c>
      <c r="QMQ92" s="1261" t="s">
        <v>4</v>
      </c>
      <c r="QMR92" s="1261" t="s">
        <v>4</v>
      </c>
      <c r="QMS92" s="1261" t="s">
        <v>4</v>
      </c>
      <c r="QMT92" s="1261" t="s">
        <v>4</v>
      </c>
      <c r="QMU92" s="1261" t="s">
        <v>4</v>
      </c>
      <c r="QMV92" s="1261" t="s">
        <v>4</v>
      </c>
      <c r="QMW92" s="1261" t="s">
        <v>4</v>
      </c>
      <c r="QMX92" s="1261" t="s">
        <v>4</v>
      </c>
      <c r="QMY92" s="1261" t="s">
        <v>4</v>
      </c>
      <c r="QMZ92" s="1261" t="s">
        <v>4</v>
      </c>
      <c r="QNA92" s="1261" t="s">
        <v>4</v>
      </c>
      <c r="QNB92" s="1261" t="s">
        <v>4</v>
      </c>
      <c r="QNC92" s="1261" t="s">
        <v>4</v>
      </c>
      <c r="QND92" s="1261" t="s">
        <v>4</v>
      </c>
      <c r="QNE92" s="1261" t="s">
        <v>4</v>
      </c>
      <c r="QNF92" s="1261" t="s">
        <v>4</v>
      </c>
      <c r="QNG92" s="1261" t="s">
        <v>4</v>
      </c>
      <c r="QNH92" s="1261" t="s">
        <v>4</v>
      </c>
      <c r="QNI92" s="1261" t="s">
        <v>4</v>
      </c>
      <c r="QNJ92" s="1261" t="s">
        <v>4</v>
      </c>
      <c r="QNK92" s="1261" t="s">
        <v>4</v>
      </c>
      <c r="QNL92" s="1261" t="s">
        <v>4</v>
      </c>
      <c r="QNM92" s="1261" t="s">
        <v>4</v>
      </c>
      <c r="QNN92" s="1261" t="s">
        <v>4</v>
      </c>
      <c r="QNO92" s="1261" t="s">
        <v>4</v>
      </c>
      <c r="QNP92" s="1261" t="s">
        <v>4</v>
      </c>
      <c r="QNQ92" s="1261" t="s">
        <v>4</v>
      </c>
      <c r="QNR92" s="1261" t="s">
        <v>4</v>
      </c>
      <c r="QNS92" s="1261" t="s">
        <v>4</v>
      </c>
      <c r="QNT92" s="1261" t="s">
        <v>4</v>
      </c>
      <c r="QNU92" s="1261" t="s">
        <v>4</v>
      </c>
      <c r="QNV92" s="1261" t="s">
        <v>4</v>
      </c>
      <c r="QNW92" s="1261" t="s">
        <v>4</v>
      </c>
      <c r="QNX92" s="1261" t="s">
        <v>4</v>
      </c>
      <c r="QNY92" s="1261" t="s">
        <v>4</v>
      </c>
      <c r="QNZ92" s="1261" t="s">
        <v>4</v>
      </c>
      <c r="QOA92" s="1261" t="s">
        <v>4</v>
      </c>
      <c r="QOB92" s="1261" t="s">
        <v>4</v>
      </c>
      <c r="QOC92" s="1261" t="s">
        <v>4</v>
      </c>
      <c r="QOD92" s="1261" t="s">
        <v>4</v>
      </c>
      <c r="QOE92" s="1261" t="s">
        <v>4</v>
      </c>
      <c r="QOF92" s="1261" t="s">
        <v>4</v>
      </c>
      <c r="QOG92" s="1261" t="s">
        <v>4</v>
      </c>
      <c r="QOH92" s="1261" t="s">
        <v>4</v>
      </c>
      <c r="QOI92" s="1261" t="s">
        <v>4</v>
      </c>
      <c r="QOJ92" s="1261" t="s">
        <v>4</v>
      </c>
      <c r="QOK92" s="1261" t="s">
        <v>4</v>
      </c>
      <c r="QOL92" s="1261" t="s">
        <v>4</v>
      </c>
      <c r="QOM92" s="1261" t="s">
        <v>4</v>
      </c>
      <c r="QON92" s="1261" t="s">
        <v>4</v>
      </c>
      <c r="QOO92" s="1261" t="s">
        <v>4</v>
      </c>
      <c r="QOP92" s="1261" t="s">
        <v>4</v>
      </c>
      <c r="QOQ92" s="1261" t="s">
        <v>4</v>
      </c>
      <c r="QOR92" s="1261" t="s">
        <v>4</v>
      </c>
      <c r="QOS92" s="1261" t="s">
        <v>4</v>
      </c>
      <c r="QOT92" s="1261" t="s">
        <v>4</v>
      </c>
      <c r="QOU92" s="1261" t="s">
        <v>4</v>
      </c>
      <c r="QOV92" s="1261" t="s">
        <v>4</v>
      </c>
      <c r="QOW92" s="1261" t="s">
        <v>4</v>
      </c>
      <c r="QOX92" s="1261" t="s">
        <v>4</v>
      </c>
      <c r="QOY92" s="1261" t="s">
        <v>4</v>
      </c>
      <c r="QOZ92" s="1261" t="s">
        <v>4</v>
      </c>
      <c r="QPA92" s="1261" t="s">
        <v>4</v>
      </c>
      <c r="QPB92" s="1261" t="s">
        <v>4</v>
      </c>
      <c r="QPC92" s="1261" t="s">
        <v>4</v>
      </c>
      <c r="QPD92" s="1261" t="s">
        <v>4</v>
      </c>
      <c r="QPE92" s="1261" t="s">
        <v>4</v>
      </c>
      <c r="QPF92" s="1261" t="s">
        <v>4</v>
      </c>
      <c r="QPG92" s="1261" t="s">
        <v>4</v>
      </c>
      <c r="QPH92" s="1261" t="s">
        <v>4</v>
      </c>
      <c r="QPI92" s="1261" t="s">
        <v>4</v>
      </c>
      <c r="QPJ92" s="1261" t="s">
        <v>4</v>
      </c>
      <c r="QPK92" s="1261" t="s">
        <v>4</v>
      </c>
      <c r="QPL92" s="1261" t="s">
        <v>4</v>
      </c>
      <c r="QPM92" s="1261" t="s">
        <v>4</v>
      </c>
      <c r="QPN92" s="1261" t="s">
        <v>4</v>
      </c>
      <c r="QPO92" s="1261" t="s">
        <v>4</v>
      </c>
      <c r="QPP92" s="1261" t="s">
        <v>4</v>
      </c>
      <c r="QPQ92" s="1261" t="s">
        <v>4</v>
      </c>
      <c r="QPR92" s="1261" t="s">
        <v>4</v>
      </c>
      <c r="QPS92" s="1261" t="s">
        <v>4</v>
      </c>
      <c r="QPT92" s="1261" t="s">
        <v>4</v>
      </c>
      <c r="QPU92" s="1261" t="s">
        <v>4</v>
      </c>
      <c r="QPV92" s="1261" t="s">
        <v>4</v>
      </c>
      <c r="QPW92" s="1261" t="s">
        <v>4</v>
      </c>
      <c r="QPX92" s="1261" t="s">
        <v>4</v>
      </c>
      <c r="QPY92" s="1261" t="s">
        <v>4</v>
      </c>
      <c r="QPZ92" s="1261" t="s">
        <v>4</v>
      </c>
      <c r="QQA92" s="1261" t="s">
        <v>4</v>
      </c>
      <c r="QQB92" s="1261" t="s">
        <v>4</v>
      </c>
      <c r="QQC92" s="1261" t="s">
        <v>4</v>
      </c>
      <c r="QQD92" s="1261" t="s">
        <v>4</v>
      </c>
      <c r="QQE92" s="1261" t="s">
        <v>4</v>
      </c>
      <c r="QQF92" s="1261" t="s">
        <v>4</v>
      </c>
      <c r="QQG92" s="1261" t="s">
        <v>4</v>
      </c>
      <c r="QQH92" s="1261" t="s">
        <v>4</v>
      </c>
      <c r="QQI92" s="1261" t="s">
        <v>4</v>
      </c>
      <c r="QQJ92" s="1261" t="s">
        <v>4</v>
      </c>
      <c r="QQK92" s="1261" t="s">
        <v>4</v>
      </c>
      <c r="QQL92" s="1261" t="s">
        <v>4</v>
      </c>
      <c r="QQM92" s="1261" t="s">
        <v>4</v>
      </c>
      <c r="QQN92" s="1261" t="s">
        <v>4</v>
      </c>
      <c r="QQO92" s="1261" t="s">
        <v>4</v>
      </c>
      <c r="QQP92" s="1261" t="s">
        <v>4</v>
      </c>
      <c r="QQQ92" s="1261" t="s">
        <v>4</v>
      </c>
      <c r="QQR92" s="1261" t="s">
        <v>4</v>
      </c>
      <c r="QQS92" s="1261" t="s">
        <v>4</v>
      </c>
      <c r="QQT92" s="1261" t="s">
        <v>4</v>
      </c>
      <c r="QQU92" s="1261" t="s">
        <v>4</v>
      </c>
      <c r="QQV92" s="1261" t="s">
        <v>4</v>
      </c>
      <c r="QQW92" s="1261" t="s">
        <v>4</v>
      </c>
      <c r="QQX92" s="1261" t="s">
        <v>4</v>
      </c>
      <c r="QQY92" s="1261" t="s">
        <v>4</v>
      </c>
      <c r="QQZ92" s="1261" t="s">
        <v>4</v>
      </c>
      <c r="QRA92" s="1261" t="s">
        <v>4</v>
      </c>
      <c r="QRB92" s="1261" t="s">
        <v>4</v>
      </c>
      <c r="QRC92" s="1261" t="s">
        <v>4</v>
      </c>
      <c r="QRD92" s="1261" t="s">
        <v>4</v>
      </c>
      <c r="QRE92" s="1261" t="s">
        <v>4</v>
      </c>
      <c r="QRF92" s="1261" t="s">
        <v>4</v>
      </c>
      <c r="QRG92" s="1261" t="s">
        <v>4</v>
      </c>
      <c r="QRH92" s="1261" t="s">
        <v>4</v>
      </c>
      <c r="QRI92" s="1261" t="s">
        <v>4</v>
      </c>
      <c r="QRJ92" s="1261" t="s">
        <v>4</v>
      </c>
      <c r="QRK92" s="1261" t="s">
        <v>4</v>
      </c>
      <c r="QRL92" s="1261" t="s">
        <v>4</v>
      </c>
      <c r="QRM92" s="1261" t="s">
        <v>4</v>
      </c>
      <c r="QRN92" s="1261" t="s">
        <v>4</v>
      </c>
      <c r="QRO92" s="1261" t="s">
        <v>4</v>
      </c>
      <c r="QRP92" s="1261" t="s">
        <v>4</v>
      </c>
      <c r="QRQ92" s="1261" t="s">
        <v>4</v>
      </c>
      <c r="QRR92" s="1261" t="s">
        <v>4</v>
      </c>
      <c r="QRS92" s="1261" t="s">
        <v>4</v>
      </c>
      <c r="QRT92" s="1261" t="s">
        <v>4</v>
      </c>
      <c r="QRU92" s="1261" t="s">
        <v>4</v>
      </c>
      <c r="QRV92" s="1261" t="s">
        <v>4</v>
      </c>
      <c r="QRW92" s="1261" t="s">
        <v>4</v>
      </c>
      <c r="QRX92" s="1261" t="s">
        <v>4</v>
      </c>
      <c r="QRY92" s="1261" t="s">
        <v>4</v>
      </c>
      <c r="QRZ92" s="1261" t="s">
        <v>4</v>
      </c>
      <c r="QSA92" s="1261" t="s">
        <v>4</v>
      </c>
      <c r="QSB92" s="1261" t="s">
        <v>4</v>
      </c>
      <c r="QSC92" s="1261" t="s">
        <v>4</v>
      </c>
      <c r="QSD92" s="1261" t="s">
        <v>4</v>
      </c>
      <c r="QSE92" s="1261" t="s">
        <v>4</v>
      </c>
      <c r="QSF92" s="1261" t="s">
        <v>4</v>
      </c>
      <c r="QSG92" s="1261" t="s">
        <v>4</v>
      </c>
      <c r="QSH92" s="1261" t="s">
        <v>4</v>
      </c>
      <c r="QSI92" s="1261" t="s">
        <v>4</v>
      </c>
      <c r="QSJ92" s="1261" t="s">
        <v>4</v>
      </c>
      <c r="QSK92" s="1261" t="s">
        <v>4</v>
      </c>
      <c r="QSL92" s="1261" t="s">
        <v>4</v>
      </c>
      <c r="QSM92" s="1261" t="s">
        <v>4</v>
      </c>
      <c r="QSN92" s="1261" t="s">
        <v>4</v>
      </c>
      <c r="QSO92" s="1261" t="s">
        <v>4</v>
      </c>
      <c r="QSP92" s="1261" t="s">
        <v>4</v>
      </c>
      <c r="QSQ92" s="1261" t="s">
        <v>4</v>
      </c>
      <c r="QSR92" s="1261" t="s">
        <v>4</v>
      </c>
      <c r="QSS92" s="1261" t="s">
        <v>4</v>
      </c>
      <c r="QST92" s="1261" t="s">
        <v>4</v>
      </c>
      <c r="QSU92" s="1261" t="s">
        <v>4</v>
      </c>
      <c r="QSV92" s="1261" t="s">
        <v>4</v>
      </c>
      <c r="QSW92" s="1261" t="s">
        <v>4</v>
      </c>
      <c r="QSX92" s="1261" t="s">
        <v>4</v>
      </c>
      <c r="QSY92" s="1261" t="s">
        <v>4</v>
      </c>
      <c r="QSZ92" s="1261" t="s">
        <v>4</v>
      </c>
      <c r="QTA92" s="1261" t="s">
        <v>4</v>
      </c>
      <c r="QTB92" s="1261" t="s">
        <v>4</v>
      </c>
      <c r="QTC92" s="1261" t="s">
        <v>4</v>
      </c>
      <c r="QTD92" s="1261" t="s">
        <v>4</v>
      </c>
      <c r="QTE92" s="1261" t="s">
        <v>4</v>
      </c>
      <c r="QTF92" s="1261" t="s">
        <v>4</v>
      </c>
      <c r="QTG92" s="1261" t="s">
        <v>4</v>
      </c>
      <c r="QTH92" s="1261" t="s">
        <v>4</v>
      </c>
      <c r="QTI92" s="1261" t="s">
        <v>4</v>
      </c>
      <c r="QTJ92" s="1261" t="s">
        <v>4</v>
      </c>
      <c r="QTK92" s="1261" t="s">
        <v>4</v>
      </c>
      <c r="QTL92" s="1261" t="s">
        <v>4</v>
      </c>
      <c r="QTM92" s="1261" t="s">
        <v>4</v>
      </c>
      <c r="QTN92" s="1261" t="s">
        <v>4</v>
      </c>
      <c r="QTO92" s="1261" t="s">
        <v>4</v>
      </c>
      <c r="QTP92" s="1261" t="s">
        <v>4</v>
      </c>
      <c r="QTQ92" s="1261" t="s">
        <v>4</v>
      </c>
      <c r="QTR92" s="1261" t="s">
        <v>4</v>
      </c>
      <c r="QTS92" s="1261" t="s">
        <v>4</v>
      </c>
      <c r="QTT92" s="1261" t="s">
        <v>4</v>
      </c>
      <c r="QTU92" s="1261" t="s">
        <v>4</v>
      </c>
      <c r="QTV92" s="1261" t="s">
        <v>4</v>
      </c>
      <c r="QTW92" s="1261" t="s">
        <v>4</v>
      </c>
      <c r="QTX92" s="1261" t="s">
        <v>4</v>
      </c>
      <c r="QTY92" s="1261" t="s">
        <v>4</v>
      </c>
      <c r="QTZ92" s="1261" t="s">
        <v>4</v>
      </c>
      <c r="QUA92" s="1261" t="s">
        <v>4</v>
      </c>
      <c r="QUB92" s="1261" t="s">
        <v>4</v>
      </c>
      <c r="QUC92" s="1261" t="s">
        <v>4</v>
      </c>
      <c r="QUD92" s="1261" t="s">
        <v>4</v>
      </c>
      <c r="QUE92" s="1261" t="s">
        <v>4</v>
      </c>
      <c r="QUF92" s="1261" t="s">
        <v>4</v>
      </c>
      <c r="QUG92" s="1261" t="s">
        <v>4</v>
      </c>
      <c r="QUH92" s="1261" t="s">
        <v>4</v>
      </c>
      <c r="QUI92" s="1261" t="s">
        <v>4</v>
      </c>
      <c r="QUJ92" s="1261" t="s">
        <v>4</v>
      </c>
      <c r="QUK92" s="1261" t="s">
        <v>4</v>
      </c>
      <c r="QUL92" s="1261" t="s">
        <v>4</v>
      </c>
      <c r="QUM92" s="1261" t="s">
        <v>4</v>
      </c>
      <c r="QUN92" s="1261" t="s">
        <v>4</v>
      </c>
      <c r="QUO92" s="1261" t="s">
        <v>4</v>
      </c>
      <c r="QUP92" s="1261" t="s">
        <v>4</v>
      </c>
      <c r="QUQ92" s="1261" t="s">
        <v>4</v>
      </c>
      <c r="QUR92" s="1261" t="s">
        <v>4</v>
      </c>
      <c r="QUS92" s="1261" t="s">
        <v>4</v>
      </c>
      <c r="QUT92" s="1261" t="s">
        <v>4</v>
      </c>
      <c r="QUU92" s="1261" t="s">
        <v>4</v>
      </c>
      <c r="QUV92" s="1261" t="s">
        <v>4</v>
      </c>
      <c r="QUW92" s="1261" t="s">
        <v>4</v>
      </c>
      <c r="QUX92" s="1261" t="s">
        <v>4</v>
      </c>
      <c r="QUY92" s="1261" t="s">
        <v>4</v>
      </c>
      <c r="QUZ92" s="1261" t="s">
        <v>4</v>
      </c>
      <c r="QVA92" s="1261" t="s">
        <v>4</v>
      </c>
      <c r="QVB92" s="1261" t="s">
        <v>4</v>
      </c>
      <c r="QVC92" s="1261" t="s">
        <v>4</v>
      </c>
      <c r="QVD92" s="1261" t="s">
        <v>4</v>
      </c>
      <c r="QVE92" s="1261" t="s">
        <v>4</v>
      </c>
      <c r="QVF92" s="1261" t="s">
        <v>4</v>
      </c>
      <c r="QVG92" s="1261" t="s">
        <v>4</v>
      </c>
      <c r="QVH92" s="1261" t="s">
        <v>4</v>
      </c>
      <c r="QVI92" s="1261" t="s">
        <v>4</v>
      </c>
      <c r="QVJ92" s="1261" t="s">
        <v>4</v>
      </c>
      <c r="QVK92" s="1261" t="s">
        <v>4</v>
      </c>
      <c r="QVL92" s="1261" t="s">
        <v>4</v>
      </c>
      <c r="QVM92" s="1261" t="s">
        <v>4</v>
      </c>
      <c r="QVN92" s="1261" t="s">
        <v>4</v>
      </c>
      <c r="QVO92" s="1261" t="s">
        <v>4</v>
      </c>
      <c r="QVP92" s="1261" t="s">
        <v>4</v>
      </c>
      <c r="QVQ92" s="1261" t="s">
        <v>4</v>
      </c>
      <c r="QVR92" s="1261" t="s">
        <v>4</v>
      </c>
      <c r="QVS92" s="1261" t="s">
        <v>4</v>
      </c>
      <c r="QVT92" s="1261" t="s">
        <v>4</v>
      </c>
      <c r="QVU92" s="1261" t="s">
        <v>4</v>
      </c>
      <c r="QVV92" s="1261" t="s">
        <v>4</v>
      </c>
      <c r="QVW92" s="1261" t="s">
        <v>4</v>
      </c>
      <c r="QVX92" s="1261" t="s">
        <v>4</v>
      </c>
      <c r="QVY92" s="1261" t="s">
        <v>4</v>
      </c>
      <c r="QVZ92" s="1261" t="s">
        <v>4</v>
      </c>
      <c r="QWA92" s="1261" t="s">
        <v>4</v>
      </c>
      <c r="QWB92" s="1261" t="s">
        <v>4</v>
      </c>
      <c r="QWC92" s="1261" t="s">
        <v>4</v>
      </c>
      <c r="QWD92" s="1261" t="s">
        <v>4</v>
      </c>
      <c r="QWE92" s="1261" t="s">
        <v>4</v>
      </c>
      <c r="QWF92" s="1261" t="s">
        <v>4</v>
      </c>
      <c r="QWG92" s="1261" t="s">
        <v>4</v>
      </c>
      <c r="QWH92" s="1261" t="s">
        <v>4</v>
      </c>
      <c r="QWI92" s="1261" t="s">
        <v>4</v>
      </c>
      <c r="QWJ92" s="1261" t="s">
        <v>4</v>
      </c>
      <c r="QWK92" s="1261" t="s">
        <v>4</v>
      </c>
      <c r="QWL92" s="1261" t="s">
        <v>4</v>
      </c>
      <c r="QWM92" s="1261" t="s">
        <v>4</v>
      </c>
      <c r="QWN92" s="1261" t="s">
        <v>4</v>
      </c>
      <c r="QWO92" s="1261" t="s">
        <v>4</v>
      </c>
      <c r="QWP92" s="1261" t="s">
        <v>4</v>
      </c>
      <c r="QWQ92" s="1261" t="s">
        <v>4</v>
      </c>
      <c r="QWR92" s="1261" t="s">
        <v>4</v>
      </c>
      <c r="QWS92" s="1261" t="s">
        <v>4</v>
      </c>
      <c r="QWT92" s="1261" t="s">
        <v>4</v>
      </c>
      <c r="QWU92" s="1261" t="s">
        <v>4</v>
      </c>
      <c r="QWV92" s="1261" t="s">
        <v>4</v>
      </c>
      <c r="QWW92" s="1261" t="s">
        <v>4</v>
      </c>
      <c r="QWX92" s="1261" t="s">
        <v>4</v>
      </c>
      <c r="QWY92" s="1261" t="s">
        <v>4</v>
      </c>
      <c r="QWZ92" s="1261" t="s">
        <v>4</v>
      </c>
      <c r="QXA92" s="1261" t="s">
        <v>4</v>
      </c>
      <c r="QXB92" s="1261" t="s">
        <v>4</v>
      </c>
      <c r="QXC92" s="1261" t="s">
        <v>4</v>
      </c>
      <c r="QXD92" s="1261" t="s">
        <v>4</v>
      </c>
      <c r="QXE92" s="1261" t="s">
        <v>4</v>
      </c>
      <c r="QXF92" s="1261" t="s">
        <v>4</v>
      </c>
      <c r="QXG92" s="1261" t="s">
        <v>4</v>
      </c>
      <c r="QXH92" s="1261" t="s">
        <v>4</v>
      </c>
      <c r="QXI92" s="1261" t="s">
        <v>4</v>
      </c>
      <c r="QXJ92" s="1261" t="s">
        <v>4</v>
      </c>
      <c r="QXK92" s="1261" t="s">
        <v>4</v>
      </c>
      <c r="QXL92" s="1261" t="s">
        <v>4</v>
      </c>
      <c r="QXM92" s="1261" t="s">
        <v>4</v>
      </c>
      <c r="QXN92" s="1261" t="s">
        <v>4</v>
      </c>
      <c r="QXO92" s="1261" t="s">
        <v>4</v>
      </c>
      <c r="QXP92" s="1261" t="s">
        <v>4</v>
      </c>
      <c r="QXQ92" s="1261" t="s">
        <v>4</v>
      </c>
      <c r="QXR92" s="1261" t="s">
        <v>4</v>
      </c>
      <c r="QXS92" s="1261" t="s">
        <v>4</v>
      </c>
      <c r="QXT92" s="1261" t="s">
        <v>4</v>
      </c>
      <c r="QXU92" s="1261" t="s">
        <v>4</v>
      </c>
      <c r="QXV92" s="1261" t="s">
        <v>4</v>
      </c>
      <c r="QXW92" s="1261" t="s">
        <v>4</v>
      </c>
      <c r="QXX92" s="1261" t="s">
        <v>4</v>
      </c>
      <c r="QXY92" s="1261" t="s">
        <v>4</v>
      </c>
      <c r="QXZ92" s="1261" t="s">
        <v>4</v>
      </c>
      <c r="QYA92" s="1261" t="s">
        <v>4</v>
      </c>
      <c r="QYB92" s="1261" t="s">
        <v>4</v>
      </c>
      <c r="QYC92" s="1261" t="s">
        <v>4</v>
      </c>
      <c r="QYD92" s="1261" t="s">
        <v>4</v>
      </c>
      <c r="QYE92" s="1261" t="s">
        <v>4</v>
      </c>
      <c r="QYF92" s="1261" t="s">
        <v>4</v>
      </c>
      <c r="QYG92" s="1261" t="s">
        <v>4</v>
      </c>
      <c r="QYH92" s="1261" t="s">
        <v>4</v>
      </c>
      <c r="QYI92" s="1261" t="s">
        <v>4</v>
      </c>
      <c r="QYJ92" s="1261" t="s">
        <v>4</v>
      </c>
      <c r="QYK92" s="1261" t="s">
        <v>4</v>
      </c>
      <c r="QYL92" s="1261" t="s">
        <v>4</v>
      </c>
      <c r="QYM92" s="1261" t="s">
        <v>4</v>
      </c>
      <c r="QYN92" s="1261" t="s">
        <v>4</v>
      </c>
      <c r="QYO92" s="1261" t="s">
        <v>4</v>
      </c>
      <c r="QYP92" s="1261" t="s">
        <v>4</v>
      </c>
      <c r="QYQ92" s="1261" t="s">
        <v>4</v>
      </c>
      <c r="QYR92" s="1261" t="s">
        <v>4</v>
      </c>
      <c r="QYS92" s="1261" t="s">
        <v>4</v>
      </c>
      <c r="QYT92" s="1261" t="s">
        <v>4</v>
      </c>
      <c r="QYU92" s="1261" t="s">
        <v>4</v>
      </c>
      <c r="QYV92" s="1261" t="s">
        <v>4</v>
      </c>
      <c r="QYW92" s="1261" t="s">
        <v>4</v>
      </c>
      <c r="QYX92" s="1261" t="s">
        <v>4</v>
      </c>
      <c r="QYY92" s="1261" t="s">
        <v>4</v>
      </c>
      <c r="QYZ92" s="1261" t="s">
        <v>4</v>
      </c>
      <c r="QZA92" s="1261" t="s">
        <v>4</v>
      </c>
      <c r="QZB92" s="1261" t="s">
        <v>4</v>
      </c>
      <c r="QZC92" s="1261" t="s">
        <v>4</v>
      </c>
      <c r="QZD92" s="1261" t="s">
        <v>4</v>
      </c>
      <c r="QZE92" s="1261" t="s">
        <v>4</v>
      </c>
      <c r="QZF92" s="1261" t="s">
        <v>4</v>
      </c>
      <c r="QZG92" s="1261" t="s">
        <v>4</v>
      </c>
      <c r="QZH92" s="1261" t="s">
        <v>4</v>
      </c>
      <c r="QZI92" s="1261" t="s">
        <v>4</v>
      </c>
      <c r="QZJ92" s="1261" t="s">
        <v>4</v>
      </c>
      <c r="QZK92" s="1261" t="s">
        <v>4</v>
      </c>
      <c r="QZL92" s="1261" t="s">
        <v>4</v>
      </c>
      <c r="QZM92" s="1261" t="s">
        <v>4</v>
      </c>
      <c r="QZN92" s="1261" t="s">
        <v>4</v>
      </c>
      <c r="QZO92" s="1261" t="s">
        <v>4</v>
      </c>
      <c r="QZP92" s="1261" t="s">
        <v>4</v>
      </c>
      <c r="QZQ92" s="1261" t="s">
        <v>4</v>
      </c>
      <c r="QZR92" s="1261" t="s">
        <v>4</v>
      </c>
      <c r="QZS92" s="1261" t="s">
        <v>4</v>
      </c>
      <c r="QZT92" s="1261" t="s">
        <v>4</v>
      </c>
      <c r="QZU92" s="1261" t="s">
        <v>4</v>
      </c>
      <c r="QZV92" s="1261" t="s">
        <v>4</v>
      </c>
      <c r="QZW92" s="1261" t="s">
        <v>4</v>
      </c>
      <c r="QZX92" s="1261" t="s">
        <v>4</v>
      </c>
      <c r="QZY92" s="1261" t="s">
        <v>4</v>
      </c>
      <c r="QZZ92" s="1261" t="s">
        <v>4</v>
      </c>
      <c r="RAA92" s="1261" t="s">
        <v>4</v>
      </c>
      <c r="RAB92" s="1261" t="s">
        <v>4</v>
      </c>
      <c r="RAC92" s="1261" t="s">
        <v>4</v>
      </c>
      <c r="RAD92" s="1261" t="s">
        <v>4</v>
      </c>
      <c r="RAE92" s="1261" t="s">
        <v>4</v>
      </c>
      <c r="RAF92" s="1261" t="s">
        <v>4</v>
      </c>
      <c r="RAG92" s="1261" t="s">
        <v>4</v>
      </c>
      <c r="RAH92" s="1261" t="s">
        <v>4</v>
      </c>
      <c r="RAI92" s="1261" t="s">
        <v>4</v>
      </c>
      <c r="RAJ92" s="1261" t="s">
        <v>4</v>
      </c>
      <c r="RAK92" s="1261" t="s">
        <v>4</v>
      </c>
      <c r="RAL92" s="1261" t="s">
        <v>4</v>
      </c>
      <c r="RAM92" s="1261" t="s">
        <v>4</v>
      </c>
      <c r="RAN92" s="1261" t="s">
        <v>4</v>
      </c>
      <c r="RAO92" s="1261" t="s">
        <v>4</v>
      </c>
      <c r="RAP92" s="1261" t="s">
        <v>4</v>
      </c>
      <c r="RAQ92" s="1261" t="s">
        <v>4</v>
      </c>
      <c r="RAR92" s="1261" t="s">
        <v>4</v>
      </c>
      <c r="RAS92" s="1261" t="s">
        <v>4</v>
      </c>
      <c r="RAT92" s="1261" t="s">
        <v>4</v>
      </c>
      <c r="RAU92" s="1261" t="s">
        <v>4</v>
      </c>
      <c r="RAV92" s="1261" t="s">
        <v>4</v>
      </c>
      <c r="RAW92" s="1261" t="s">
        <v>4</v>
      </c>
      <c r="RAX92" s="1261" t="s">
        <v>4</v>
      </c>
      <c r="RAY92" s="1261" t="s">
        <v>4</v>
      </c>
      <c r="RAZ92" s="1261" t="s">
        <v>4</v>
      </c>
      <c r="RBA92" s="1261" t="s">
        <v>4</v>
      </c>
      <c r="RBB92" s="1261" t="s">
        <v>4</v>
      </c>
      <c r="RBC92" s="1261" t="s">
        <v>4</v>
      </c>
      <c r="RBD92" s="1261" t="s">
        <v>4</v>
      </c>
      <c r="RBE92" s="1261" t="s">
        <v>4</v>
      </c>
      <c r="RBF92" s="1261" t="s">
        <v>4</v>
      </c>
      <c r="RBG92" s="1261" t="s">
        <v>4</v>
      </c>
      <c r="RBH92" s="1261" t="s">
        <v>4</v>
      </c>
      <c r="RBI92" s="1261" t="s">
        <v>4</v>
      </c>
      <c r="RBJ92" s="1261" t="s">
        <v>4</v>
      </c>
      <c r="RBK92" s="1261" t="s">
        <v>4</v>
      </c>
      <c r="RBL92" s="1261" t="s">
        <v>4</v>
      </c>
      <c r="RBM92" s="1261" t="s">
        <v>4</v>
      </c>
      <c r="RBN92" s="1261" t="s">
        <v>4</v>
      </c>
      <c r="RBO92" s="1261" t="s">
        <v>4</v>
      </c>
      <c r="RBP92" s="1261" t="s">
        <v>4</v>
      </c>
      <c r="RBQ92" s="1261" t="s">
        <v>4</v>
      </c>
      <c r="RBR92" s="1261" t="s">
        <v>4</v>
      </c>
      <c r="RBS92" s="1261" t="s">
        <v>4</v>
      </c>
      <c r="RBT92" s="1261" t="s">
        <v>4</v>
      </c>
      <c r="RBU92" s="1261" t="s">
        <v>4</v>
      </c>
      <c r="RBV92" s="1261" t="s">
        <v>4</v>
      </c>
      <c r="RBW92" s="1261" t="s">
        <v>4</v>
      </c>
      <c r="RBX92" s="1261" t="s">
        <v>4</v>
      </c>
      <c r="RBY92" s="1261" t="s">
        <v>4</v>
      </c>
      <c r="RBZ92" s="1261" t="s">
        <v>4</v>
      </c>
      <c r="RCA92" s="1261" t="s">
        <v>4</v>
      </c>
      <c r="RCB92" s="1261" t="s">
        <v>4</v>
      </c>
      <c r="RCC92" s="1261" t="s">
        <v>4</v>
      </c>
      <c r="RCD92" s="1261" t="s">
        <v>4</v>
      </c>
      <c r="RCE92" s="1261" t="s">
        <v>4</v>
      </c>
      <c r="RCF92" s="1261" t="s">
        <v>4</v>
      </c>
      <c r="RCG92" s="1261" t="s">
        <v>4</v>
      </c>
      <c r="RCH92" s="1261" t="s">
        <v>4</v>
      </c>
      <c r="RCI92" s="1261" t="s">
        <v>4</v>
      </c>
      <c r="RCJ92" s="1261" t="s">
        <v>4</v>
      </c>
      <c r="RCK92" s="1261" t="s">
        <v>4</v>
      </c>
      <c r="RCL92" s="1261" t="s">
        <v>4</v>
      </c>
      <c r="RCM92" s="1261" t="s">
        <v>4</v>
      </c>
      <c r="RCN92" s="1261" t="s">
        <v>4</v>
      </c>
      <c r="RCO92" s="1261" t="s">
        <v>4</v>
      </c>
      <c r="RCP92" s="1261" t="s">
        <v>4</v>
      </c>
      <c r="RCQ92" s="1261" t="s">
        <v>4</v>
      </c>
      <c r="RCR92" s="1261" t="s">
        <v>4</v>
      </c>
      <c r="RCS92" s="1261" t="s">
        <v>4</v>
      </c>
      <c r="RCT92" s="1261" t="s">
        <v>4</v>
      </c>
      <c r="RCU92" s="1261" t="s">
        <v>4</v>
      </c>
      <c r="RCV92" s="1261" t="s">
        <v>4</v>
      </c>
      <c r="RCW92" s="1261" t="s">
        <v>4</v>
      </c>
      <c r="RCX92" s="1261" t="s">
        <v>4</v>
      </c>
      <c r="RCY92" s="1261" t="s">
        <v>4</v>
      </c>
      <c r="RCZ92" s="1261" t="s">
        <v>4</v>
      </c>
      <c r="RDA92" s="1261" t="s">
        <v>4</v>
      </c>
      <c r="RDB92" s="1261" t="s">
        <v>4</v>
      </c>
      <c r="RDC92" s="1261" t="s">
        <v>4</v>
      </c>
      <c r="RDD92" s="1261" t="s">
        <v>4</v>
      </c>
      <c r="RDE92" s="1261" t="s">
        <v>4</v>
      </c>
      <c r="RDF92" s="1261" t="s">
        <v>4</v>
      </c>
      <c r="RDG92" s="1261" t="s">
        <v>4</v>
      </c>
      <c r="RDH92" s="1261" t="s">
        <v>4</v>
      </c>
      <c r="RDI92" s="1261" t="s">
        <v>4</v>
      </c>
      <c r="RDJ92" s="1261" t="s">
        <v>4</v>
      </c>
      <c r="RDK92" s="1261" t="s">
        <v>4</v>
      </c>
      <c r="RDL92" s="1261" t="s">
        <v>4</v>
      </c>
      <c r="RDM92" s="1261" t="s">
        <v>4</v>
      </c>
      <c r="RDN92" s="1261" t="s">
        <v>4</v>
      </c>
      <c r="RDO92" s="1261" t="s">
        <v>4</v>
      </c>
      <c r="RDP92" s="1261" t="s">
        <v>4</v>
      </c>
      <c r="RDQ92" s="1261" t="s">
        <v>4</v>
      </c>
      <c r="RDR92" s="1261" t="s">
        <v>4</v>
      </c>
      <c r="RDS92" s="1261" t="s">
        <v>4</v>
      </c>
      <c r="RDT92" s="1261" t="s">
        <v>4</v>
      </c>
      <c r="RDU92" s="1261" t="s">
        <v>4</v>
      </c>
      <c r="RDV92" s="1261" t="s">
        <v>4</v>
      </c>
      <c r="RDW92" s="1261" t="s">
        <v>4</v>
      </c>
      <c r="RDX92" s="1261" t="s">
        <v>4</v>
      </c>
      <c r="RDY92" s="1261" t="s">
        <v>4</v>
      </c>
      <c r="RDZ92" s="1261" t="s">
        <v>4</v>
      </c>
      <c r="REA92" s="1261" t="s">
        <v>4</v>
      </c>
      <c r="REB92" s="1261" t="s">
        <v>4</v>
      </c>
      <c r="REC92" s="1261" t="s">
        <v>4</v>
      </c>
      <c r="RED92" s="1261" t="s">
        <v>4</v>
      </c>
      <c r="REE92" s="1261" t="s">
        <v>4</v>
      </c>
      <c r="REF92" s="1261" t="s">
        <v>4</v>
      </c>
      <c r="REG92" s="1261" t="s">
        <v>4</v>
      </c>
      <c r="REH92" s="1261" t="s">
        <v>4</v>
      </c>
      <c r="REI92" s="1261" t="s">
        <v>4</v>
      </c>
      <c r="REJ92" s="1261" t="s">
        <v>4</v>
      </c>
      <c r="REK92" s="1261" t="s">
        <v>4</v>
      </c>
      <c r="REL92" s="1261" t="s">
        <v>4</v>
      </c>
      <c r="REM92" s="1261" t="s">
        <v>4</v>
      </c>
      <c r="REN92" s="1261" t="s">
        <v>4</v>
      </c>
      <c r="REO92" s="1261" t="s">
        <v>4</v>
      </c>
      <c r="REP92" s="1261" t="s">
        <v>4</v>
      </c>
      <c r="REQ92" s="1261" t="s">
        <v>4</v>
      </c>
      <c r="RER92" s="1261" t="s">
        <v>4</v>
      </c>
      <c r="RES92" s="1261" t="s">
        <v>4</v>
      </c>
      <c r="RET92" s="1261" t="s">
        <v>4</v>
      </c>
      <c r="REU92" s="1261" t="s">
        <v>4</v>
      </c>
      <c r="REV92" s="1261" t="s">
        <v>4</v>
      </c>
      <c r="REW92" s="1261" t="s">
        <v>4</v>
      </c>
      <c r="REX92" s="1261" t="s">
        <v>4</v>
      </c>
      <c r="REY92" s="1261" t="s">
        <v>4</v>
      </c>
      <c r="REZ92" s="1261" t="s">
        <v>4</v>
      </c>
      <c r="RFA92" s="1261" t="s">
        <v>4</v>
      </c>
      <c r="RFB92" s="1261" t="s">
        <v>4</v>
      </c>
      <c r="RFC92" s="1261" t="s">
        <v>4</v>
      </c>
      <c r="RFD92" s="1261" t="s">
        <v>4</v>
      </c>
      <c r="RFE92" s="1261" t="s">
        <v>4</v>
      </c>
      <c r="RFF92" s="1261" t="s">
        <v>4</v>
      </c>
      <c r="RFG92" s="1261" t="s">
        <v>4</v>
      </c>
      <c r="RFH92" s="1261" t="s">
        <v>4</v>
      </c>
      <c r="RFI92" s="1261" t="s">
        <v>4</v>
      </c>
      <c r="RFJ92" s="1261" t="s">
        <v>4</v>
      </c>
      <c r="RFK92" s="1261" t="s">
        <v>4</v>
      </c>
      <c r="RFL92" s="1261" t="s">
        <v>4</v>
      </c>
      <c r="RFM92" s="1261" t="s">
        <v>4</v>
      </c>
      <c r="RFN92" s="1261" t="s">
        <v>4</v>
      </c>
      <c r="RFO92" s="1261" t="s">
        <v>4</v>
      </c>
      <c r="RFP92" s="1261" t="s">
        <v>4</v>
      </c>
      <c r="RFQ92" s="1261" t="s">
        <v>4</v>
      </c>
      <c r="RFR92" s="1261" t="s">
        <v>4</v>
      </c>
      <c r="RFS92" s="1261" t="s">
        <v>4</v>
      </c>
      <c r="RFT92" s="1261" t="s">
        <v>4</v>
      </c>
      <c r="RFU92" s="1261" t="s">
        <v>4</v>
      </c>
      <c r="RFV92" s="1261" t="s">
        <v>4</v>
      </c>
      <c r="RFW92" s="1261" t="s">
        <v>4</v>
      </c>
      <c r="RFX92" s="1261" t="s">
        <v>4</v>
      </c>
      <c r="RFY92" s="1261" t="s">
        <v>4</v>
      </c>
      <c r="RFZ92" s="1261" t="s">
        <v>4</v>
      </c>
      <c r="RGA92" s="1261" t="s">
        <v>4</v>
      </c>
      <c r="RGB92" s="1261" t="s">
        <v>4</v>
      </c>
      <c r="RGC92" s="1261" t="s">
        <v>4</v>
      </c>
      <c r="RGD92" s="1261" t="s">
        <v>4</v>
      </c>
      <c r="RGE92" s="1261" t="s">
        <v>4</v>
      </c>
      <c r="RGF92" s="1261" t="s">
        <v>4</v>
      </c>
      <c r="RGG92" s="1261" t="s">
        <v>4</v>
      </c>
      <c r="RGH92" s="1261" t="s">
        <v>4</v>
      </c>
      <c r="RGI92" s="1261" t="s">
        <v>4</v>
      </c>
      <c r="RGJ92" s="1261" t="s">
        <v>4</v>
      </c>
      <c r="RGK92" s="1261" t="s">
        <v>4</v>
      </c>
      <c r="RGL92" s="1261" t="s">
        <v>4</v>
      </c>
      <c r="RGM92" s="1261" t="s">
        <v>4</v>
      </c>
      <c r="RGN92" s="1261" t="s">
        <v>4</v>
      </c>
      <c r="RGO92" s="1261" t="s">
        <v>4</v>
      </c>
      <c r="RGP92" s="1261" t="s">
        <v>4</v>
      </c>
      <c r="RGQ92" s="1261" t="s">
        <v>4</v>
      </c>
      <c r="RGR92" s="1261" t="s">
        <v>4</v>
      </c>
      <c r="RGS92" s="1261" t="s">
        <v>4</v>
      </c>
      <c r="RGT92" s="1261" t="s">
        <v>4</v>
      </c>
      <c r="RGU92" s="1261" t="s">
        <v>4</v>
      </c>
      <c r="RGV92" s="1261" t="s">
        <v>4</v>
      </c>
      <c r="RGW92" s="1261" t="s">
        <v>4</v>
      </c>
      <c r="RGX92" s="1261" t="s">
        <v>4</v>
      </c>
      <c r="RGY92" s="1261" t="s">
        <v>4</v>
      </c>
      <c r="RGZ92" s="1261" t="s">
        <v>4</v>
      </c>
      <c r="RHA92" s="1261" t="s">
        <v>4</v>
      </c>
      <c r="RHB92" s="1261" t="s">
        <v>4</v>
      </c>
      <c r="RHC92" s="1261" t="s">
        <v>4</v>
      </c>
      <c r="RHD92" s="1261" t="s">
        <v>4</v>
      </c>
      <c r="RHE92" s="1261" t="s">
        <v>4</v>
      </c>
      <c r="RHF92" s="1261" t="s">
        <v>4</v>
      </c>
      <c r="RHG92" s="1261" t="s">
        <v>4</v>
      </c>
      <c r="RHH92" s="1261" t="s">
        <v>4</v>
      </c>
      <c r="RHI92" s="1261" t="s">
        <v>4</v>
      </c>
      <c r="RHJ92" s="1261" t="s">
        <v>4</v>
      </c>
      <c r="RHK92" s="1261" t="s">
        <v>4</v>
      </c>
      <c r="RHL92" s="1261" t="s">
        <v>4</v>
      </c>
      <c r="RHM92" s="1261" t="s">
        <v>4</v>
      </c>
      <c r="RHN92" s="1261" t="s">
        <v>4</v>
      </c>
      <c r="RHO92" s="1261" t="s">
        <v>4</v>
      </c>
      <c r="RHP92" s="1261" t="s">
        <v>4</v>
      </c>
      <c r="RHQ92" s="1261" t="s">
        <v>4</v>
      </c>
      <c r="RHR92" s="1261" t="s">
        <v>4</v>
      </c>
      <c r="RHS92" s="1261" t="s">
        <v>4</v>
      </c>
      <c r="RHT92" s="1261" t="s">
        <v>4</v>
      </c>
      <c r="RHU92" s="1261" t="s">
        <v>4</v>
      </c>
      <c r="RHV92" s="1261" t="s">
        <v>4</v>
      </c>
      <c r="RHW92" s="1261" t="s">
        <v>4</v>
      </c>
      <c r="RHX92" s="1261" t="s">
        <v>4</v>
      </c>
      <c r="RHY92" s="1261" t="s">
        <v>4</v>
      </c>
      <c r="RHZ92" s="1261" t="s">
        <v>4</v>
      </c>
      <c r="RIA92" s="1261" t="s">
        <v>4</v>
      </c>
      <c r="RIB92" s="1261" t="s">
        <v>4</v>
      </c>
      <c r="RIC92" s="1261" t="s">
        <v>4</v>
      </c>
      <c r="RID92" s="1261" t="s">
        <v>4</v>
      </c>
      <c r="RIE92" s="1261" t="s">
        <v>4</v>
      </c>
      <c r="RIF92" s="1261" t="s">
        <v>4</v>
      </c>
      <c r="RIG92" s="1261" t="s">
        <v>4</v>
      </c>
      <c r="RIH92" s="1261" t="s">
        <v>4</v>
      </c>
      <c r="RII92" s="1261" t="s">
        <v>4</v>
      </c>
      <c r="RIJ92" s="1261" t="s">
        <v>4</v>
      </c>
      <c r="RIK92" s="1261" t="s">
        <v>4</v>
      </c>
      <c r="RIL92" s="1261" t="s">
        <v>4</v>
      </c>
      <c r="RIM92" s="1261" t="s">
        <v>4</v>
      </c>
      <c r="RIN92" s="1261" t="s">
        <v>4</v>
      </c>
      <c r="RIO92" s="1261" t="s">
        <v>4</v>
      </c>
      <c r="RIP92" s="1261" t="s">
        <v>4</v>
      </c>
      <c r="RIQ92" s="1261" t="s">
        <v>4</v>
      </c>
      <c r="RIR92" s="1261" t="s">
        <v>4</v>
      </c>
      <c r="RIS92" s="1261" t="s">
        <v>4</v>
      </c>
      <c r="RIT92" s="1261" t="s">
        <v>4</v>
      </c>
      <c r="RIU92" s="1261" t="s">
        <v>4</v>
      </c>
      <c r="RIV92" s="1261" t="s">
        <v>4</v>
      </c>
      <c r="RIW92" s="1261" t="s">
        <v>4</v>
      </c>
      <c r="RIX92" s="1261" t="s">
        <v>4</v>
      </c>
      <c r="RIY92" s="1261" t="s">
        <v>4</v>
      </c>
      <c r="RIZ92" s="1261" t="s">
        <v>4</v>
      </c>
      <c r="RJA92" s="1261" t="s">
        <v>4</v>
      </c>
      <c r="RJB92" s="1261" t="s">
        <v>4</v>
      </c>
      <c r="RJC92" s="1261" t="s">
        <v>4</v>
      </c>
      <c r="RJD92" s="1261" t="s">
        <v>4</v>
      </c>
      <c r="RJE92" s="1261" t="s">
        <v>4</v>
      </c>
      <c r="RJF92" s="1261" t="s">
        <v>4</v>
      </c>
      <c r="RJG92" s="1261" t="s">
        <v>4</v>
      </c>
      <c r="RJH92" s="1261" t="s">
        <v>4</v>
      </c>
      <c r="RJI92" s="1261" t="s">
        <v>4</v>
      </c>
      <c r="RJJ92" s="1261" t="s">
        <v>4</v>
      </c>
      <c r="RJK92" s="1261" t="s">
        <v>4</v>
      </c>
      <c r="RJL92" s="1261" t="s">
        <v>4</v>
      </c>
      <c r="RJM92" s="1261" t="s">
        <v>4</v>
      </c>
      <c r="RJN92" s="1261" t="s">
        <v>4</v>
      </c>
      <c r="RJO92" s="1261" t="s">
        <v>4</v>
      </c>
      <c r="RJP92" s="1261" t="s">
        <v>4</v>
      </c>
      <c r="RJQ92" s="1261" t="s">
        <v>4</v>
      </c>
      <c r="RJR92" s="1261" t="s">
        <v>4</v>
      </c>
      <c r="RJS92" s="1261" t="s">
        <v>4</v>
      </c>
      <c r="RJT92" s="1261" t="s">
        <v>4</v>
      </c>
      <c r="RJU92" s="1261" t="s">
        <v>4</v>
      </c>
      <c r="RJV92" s="1261" t="s">
        <v>4</v>
      </c>
      <c r="RJW92" s="1261" t="s">
        <v>4</v>
      </c>
      <c r="RJX92" s="1261" t="s">
        <v>4</v>
      </c>
      <c r="RJY92" s="1261" t="s">
        <v>4</v>
      </c>
      <c r="RJZ92" s="1261" t="s">
        <v>4</v>
      </c>
      <c r="RKA92" s="1261" t="s">
        <v>4</v>
      </c>
      <c r="RKB92" s="1261" t="s">
        <v>4</v>
      </c>
      <c r="RKC92" s="1261" t="s">
        <v>4</v>
      </c>
      <c r="RKD92" s="1261" t="s">
        <v>4</v>
      </c>
      <c r="RKE92" s="1261" t="s">
        <v>4</v>
      </c>
      <c r="RKF92" s="1261" t="s">
        <v>4</v>
      </c>
      <c r="RKG92" s="1261" t="s">
        <v>4</v>
      </c>
      <c r="RKH92" s="1261" t="s">
        <v>4</v>
      </c>
      <c r="RKI92" s="1261" t="s">
        <v>4</v>
      </c>
      <c r="RKJ92" s="1261" t="s">
        <v>4</v>
      </c>
      <c r="RKK92" s="1261" t="s">
        <v>4</v>
      </c>
      <c r="RKL92" s="1261" t="s">
        <v>4</v>
      </c>
      <c r="RKM92" s="1261" t="s">
        <v>4</v>
      </c>
      <c r="RKN92" s="1261" t="s">
        <v>4</v>
      </c>
      <c r="RKO92" s="1261" t="s">
        <v>4</v>
      </c>
      <c r="RKP92" s="1261" t="s">
        <v>4</v>
      </c>
      <c r="RKQ92" s="1261" t="s">
        <v>4</v>
      </c>
      <c r="RKR92" s="1261" t="s">
        <v>4</v>
      </c>
      <c r="RKS92" s="1261" t="s">
        <v>4</v>
      </c>
      <c r="RKT92" s="1261" t="s">
        <v>4</v>
      </c>
      <c r="RKU92" s="1261" t="s">
        <v>4</v>
      </c>
      <c r="RKV92" s="1261" t="s">
        <v>4</v>
      </c>
      <c r="RKW92" s="1261" t="s">
        <v>4</v>
      </c>
      <c r="RKX92" s="1261" t="s">
        <v>4</v>
      </c>
      <c r="RKY92" s="1261" t="s">
        <v>4</v>
      </c>
      <c r="RKZ92" s="1261" t="s">
        <v>4</v>
      </c>
      <c r="RLA92" s="1261" t="s">
        <v>4</v>
      </c>
      <c r="RLB92" s="1261" t="s">
        <v>4</v>
      </c>
      <c r="RLC92" s="1261" t="s">
        <v>4</v>
      </c>
      <c r="RLD92" s="1261" t="s">
        <v>4</v>
      </c>
      <c r="RLE92" s="1261" t="s">
        <v>4</v>
      </c>
      <c r="RLF92" s="1261" t="s">
        <v>4</v>
      </c>
      <c r="RLG92" s="1261" t="s">
        <v>4</v>
      </c>
      <c r="RLH92" s="1261" t="s">
        <v>4</v>
      </c>
      <c r="RLI92" s="1261" t="s">
        <v>4</v>
      </c>
      <c r="RLJ92" s="1261" t="s">
        <v>4</v>
      </c>
      <c r="RLK92" s="1261" t="s">
        <v>4</v>
      </c>
      <c r="RLL92" s="1261" t="s">
        <v>4</v>
      </c>
      <c r="RLM92" s="1261" t="s">
        <v>4</v>
      </c>
      <c r="RLN92" s="1261" t="s">
        <v>4</v>
      </c>
      <c r="RLO92" s="1261" t="s">
        <v>4</v>
      </c>
      <c r="RLP92" s="1261" t="s">
        <v>4</v>
      </c>
      <c r="RLQ92" s="1261" t="s">
        <v>4</v>
      </c>
      <c r="RLR92" s="1261" t="s">
        <v>4</v>
      </c>
      <c r="RLS92" s="1261" t="s">
        <v>4</v>
      </c>
      <c r="RLT92" s="1261" t="s">
        <v>4</v>
      </c>
      <c r="RLU92" s="1261" t="s">
        <v>4</v>
      </c>
      <c r="RLV92" s="1261" t="s">
        <v>4</v>
      </c>
      <c r="RLW92" s="1261" t="s">
        <v>4</v>
      </c>
      <c r="RLX92" s="1261" t="s">
        <v>4</v>
      </c>
      <c r="RLY92" s="1261" t="s">
        <v>4</v>
      </c>
      <c r="RLZ92" s="1261" t="s">
        <v>4</v>
      </c>
      <c r="RMA92" s="1261" t="s">
        <v>4</v>
      </c>
      <c r="RMB92" s="1261" t="s">
        <v>4</v>
      </c>
      <c r="RMC92" s="1261" t="s">
        <v>4</v>
      </c>
      <c r="RMD92" s="1261" t="s">
        <v>4</v>
      </c>
      <c r="RME92" s="1261" t="s">
        <v>4</v>
      </c>
      <c r="RMF92" s="1261" t="s">
        <v>4</v>
      </c>
      <c r="RMG92" s="1261" t="s">
        <v>4</v>
      </c>
      <c r="RMH92" s="1261" t="s">
        <v>4</v>
      </c>
      <c r="RMI92" s="1261" t="s">
        <v>4</v>
      </c>
      <c r="RMJ92" s="1261" t="s">
        <v>4</v>
      </c>
      <c r="RMK92" s="1261" t="s">
        <v>4</v>
      </c>
      <c r="RML92" s="1261" t="s">
        <v>4</v>
      </c>
      <c r="RMM92" s="1261" t="s">
        <v>4</v>
      </c>
      <c r="RMN92" s="1261" t="s">
        <v>4</v>
      </c>
      <c r="RMO92" s="1261" t="s">
        <v>4</v>
      </c>
      <c r="RMP92" s="1261" t="s">
        <v>4</v>
      </c>
      <c r="RMQ92" s="1261" t="s">
        <v>4</v>
      </c>
      <c r="RMR92" s="1261" t="s">
        <v>4</v>
      </c>
      <c r="RMS92" s="1261" t="s">
        <v>4</v>
      </c>
      <c r="RMT92" s="1261" t="s">
        <v>4</v>
      </c>
      <c r="RMU92" s="1261" t="s">
        <v>4</v>
      </c>
      <c r="RMV92" s="1261" t="s">
        <v>4</v>
      </c>
      <c r="RMW92" s="1261" t="s">
        <v>4</v>
      </c>
      <c r="RMX92" s="1261" t="s">
        <v>4</v>
      </c>
      <c r="RMY92" s="1261" t="s">
        <v>4</v>
      </c>
      <c r="RMZ92" s="1261" t="s">
        <v>4</v>
      </c>
      <c r="RNA92" s="1261" t="s">
        <v>4</v>
      </c>
      <c r="RNB92" s="1261" t="s">
        <v>4</v>
      </c>
      <c r="RNC92" s="1261" t="s">
        <v>4</v>
      </c>
      <c r="RND92" s="1261" t="s">
        <v>4</v>
      </c>
      <c r="RNE92" s="1261" t="s">
        <v>4</v>
      </c>
      <c r="RNF92" s="1261" t="s">
        <v>4</v>
      </c>
      <c r="RNG92" s="1261" t="s">
        <v>4</v>
      </c>
      <c r="RNH92" s="1261" t="s">
        <v>4</v>
      </c>
      <c r="RNI92" s="1261" t="s">
        <v>4</v>
      </c>
      <c r="RNJ92" s="1261" t="s">
        <v>4</v>
      </c>
      <c r="RNK92" s="1261" t="s">
        <v>4</v>
      </c>
      <c r="RNL92" s="1261" t="s">
        <v>4</v>
      </c>
      <c r="RNM92" s="1261" t="s">
        <v>4</v>
      </c>
      <c r="RNN92" s="1261" t="s">
        <v>4</v>
      </c>
      <c r="RNO92" s="1261" t="s">
        <v>4</v>
      </c>
      <c r="RNP92" s="1261" t="s">
        <v>4</v>
      </c>
      <c r="RNQ92" s="1261" t="s">
        <v>4</v>
      </c>
      <c r="RNR92" s="1261" t="s">
        <v>4</v>
      </c>
      <c r="RNS92" s="1261" t="s">
        <v>4</v>
      </c>
      <c r="RNT92" s="1261" t="s">
        <v>4</v>
      </c>
      <c r="RNU92" s="1261" t="s">
        <v>4</v>
      </c>
      <c r="RNV92" s="1261" t="s">
        <v>4</v>
      </c>
      <c r="RNW92" s="1261" t="s">
        <v>4</v>
      </c>
      <c r="RNX92" s="1261" t="s">
        <v>4</v>
      </c>
      <c r="RNY92" s="1261" t="s">
        <v>4</v>
      </c>
      <c r="RNZ92" s="1261" t="s">
        <v>4</v>
      </c>
      <c r="ROA92" s="1261" t="s">
        <v>4</v>
      </c>
      <c r="ROB92" s="1261" t="s">
        <v>4</v>
      </c>
      <c r="ROC92" s="1261" t="s">
        <v>4</v>
      </c>
      <c r="ROD92" s="1261" t="s">
        <v>4</v>
      </c>
      <c r="ROE92" s="1261" t="s">
        <v>4</v>
      </c>
      <c r="ROF92" s="1261" t="s">
        <v>4</v>
      </c>
      <c r="ROG92" s="1261" t="s">
        <v>4</v>
      </c>
      <c r="ROH92" s="1261" t="s">
        <v>4</v>
      </c>
      <c r="ROI92" s="1261" t="s">
        <v>4</v>
      </c>
      <c r="ROJ92" s="1261" t="s">
        <v>4</v>
      </c>
      <c r="ROK92" s="1261" t="s">
        <v>4</v>
      </c>
      <c r="ROL92" s="1261" t="s">
        <v>4</v>
      </c>
      <c r="ROM92" s="1261" t="s">
        <v>4</v>
      </c>
      <c r="RON92" s="1261" t="s">
        <v>4</v>
      </c>
      <c r="ROO92" s="1261" t="s">
        <v>4</v>
      </c>
      <c r="ROP92" s="1261" t="s">
        <v>4</v>
      </c>
      <c r="ROQ92" s="1261" t="s">
        <v>4</v>
      </c>
      <c r="ROR92" s="1261" t="s">
        <v>4</v>
      </c>
      <c r="ROS92" s="1261" t="s">
        <v>4</v>
      </c>
      <c r="ROT92" s="1261" t="s">
        <v>4</v>
      </c>
      <c r="ROU92" s="1261" t="s">
        <v>4</v>
      </c>
      <c r="ROV92" s="1261" t="s">
        <v>4</v>
      </c>
      <c r="ROW92" s="1261" t="s">
        <v>4</v>
      </c>
      <c r="ROX92" s="1261" t="s">
        <v>4</v>
      </c>
      <c r="ROY92" s="1261" t="s">
        <v>4</v>
      </c>
      <c r="ROZ92" s="1261" t="s">
        <v>4</v>
      </c>
      <c r="RPA92" s="1261" t="s">
        <v>4</v>
      </c>
      <c r="RPB92" s="1261" t="s">
        <v>4</v>
      </c>
      <c r="RPC92" s="1261" t="s">
        <v>4</v>
      </c>
      <c r="RPD92" s="1261" t="s">
        <v>4</v>
      </c>
      <c r="RPE92" s="1261" t="s">
        <v>4</v>
      </c>
      <c r="RPF92" s="1261" t="s">
        <v>4</v>
      </c>
      <c r="RPG92" s="1261" t="s">
        <v>4</v>
      </c>
      <c r="RPH92" s="1261" t="s">
        <v>4</v>
      </c>
      <c r="RPI92" s="1261" t="s">
        <v>4</v>
      </c>
      <c r="RPJ92" s="1261" t="s">
        <v>4</v>
      </c>
      <c r="RPK92" s="1261" t="s">
        <v>4</v>
      </c>
      <c r="RPL92" s="1261" t="s">
        <v>4</v>
      </c>
      <c r="RPM92" s="1261" t="s">
        <v>4</v>
      </c>
      <c r="RPN92" s="1261" t="s">
        <v>4</v>
      </c>
      <c r="RPO92" s="1261" t="s">
        <v>4</v>
      </c>
      <c r="RPP92" s="1261" t="s">
        <v>4</v>
      </c>
      <c r="RPQ92" s="1261" t="s">
        <v>4</v>
      </c>
      <c r="RPR92" s="1261" t="s">
        <v>4</v>
      </c>
      <c r="RPS92" s="1261" t="s">
        <v>4</v>
      </c>
      <c r="RPT92" s="1261" t="s">
        <v>4</v>
      </c>
      <c r="RPU92" s="1261" t="s">
        <v>4</v>
      </c>
      <c r="RPV92" s="1261" t="s">
        <v>4</v>
      </c>
      <c r="RPW92" s="1261" t="s">
        <v>4</v>
      </c>
      <c r="RPX92" s="1261" t="s">
        <v>4</v>
      </c>
      <c r="RPY92" s="1261" t="s">
        <v>4</v>
      </c>
      <c r="RPZ92" s="1261" t="s">
        <v>4</v>
      </c>
      <c r="RQA92" s="1261" t="s">
        <v>4</v>
      </c>
      <c r="RQB92" s="1261" t="s">
        <v>4</v>
      </c>
      <c r="RQC92" s="1261" t="s">
        <v>4</v>
      </c>
      <c r="RQD92" s="1261" t="s">
        <v>4</v>
      </c>
      <c r="RQE92" s="1261" t="s">
        <v>4</v>
      </c>
      <c r="RQF92" s="1261" t="s">
        <v>4</v>
      </c>
      <c r="RQG92" s="1261" t="s">
        <v>4</v>
      </c>
      <c r="RQH92" s="1261" t="s">
        <v>4</v>
      </c>
      <c r="RQI92" s="1261" t="s">
        <v>4</v>
      </c>
      <c r="RQJ92" s="1261" t="s">
        <v>4</v>
      </c>
      <c r="RQK92" s="1261" t="s">
        <v>4</v>
      </c>
      <c r="RQL92" s="1261" t="s">
        <v>4</v>
      </c>
      <c r="RQM92" s="1261" t="s">
        <v>4</v>
      </c>
      <c r="RQN92" s="1261" t="s">
        <v>4</v>
      </c>
      <c r="RQO92" s="1261" t="s">
        <v>4</v>
      </c>
      <c r="RQP92" s="1261" t="s">
        <v>4</v>
      </c>
      <c r="RQQ92" s="1261" t="s">
        <v>4</v>
      </c>
      <c r="RQR92" s="1261" t="s">
        <v>4</v>
      </c>
      <c r="RQS92" s="1261" t="s">
        <v>4</v>
      </c>
      <c r="RQT92" s="1261" t="s">
        <v>4</v>
      </c>
      <c r="RQU92" s="1261" t="s">
        <v>4</v>
      </c>
      <c r="RQV92" s="1261" t="s">
        <v>4</v>
      </c>
      <c r="RQW92" s="1261" t="s">
        <v>4</v>
      </c>
      <c r="RQX92" s="1261" t="s">
        <v>4</v>
      </c>
      <c r="RQY92" s="1261" t="s">
        <v>4</v>
      </c>
      <c r="RQZ92" s="1261" t="s">
        <v>4</v>
      </c>
      <c r="RRA92" s="1261" t="s">
        <v>4</v>
      </c>
      <c r="RRB92" s="1261" t="s">
        <v>4</v>
      </c>
      <c r="RRC92" s="1261" t="s">
        <v>4</v>
      </c>
      <c r="RRD92" s="1261" t="s">
        <v>4</v>
      </c>
      <c r="RRE92" s="1261" t="s">
        <v>4</v>
      </c>
      <c r="RRF92" s="1261" t="s">
        <v>4</v>
      </c>
      <c r="RRG92" s="1261" t="s">
        <v>4</v>
      </c>
      <c r="RRH92" s="1261" t="s">
        <v>4</v>
      </c>
      <c r="RRI92" s="1261" t="s">
        <v>4</v>
      </c>
      <c r="RRJ92" s="1261" t="s">
        <v>4</v>
      </c>
      <c r="RRK92" s="1261" t="s">
        <v>4</v>
      </c>
      <c r="RRL92" s="1261" t="s">
        <v>4</v>
      </c>
      <c r="RRM92" s="1261" t="s">
        <v>4</v>
      </c>
      <c r="RRN92" s="1261" t="s">
        <v>4</v>
      </c>
      <c r="RRO92" s="1261" t="s">
        <v>4</v>
      </c>
      <c r="RRP92" s="1261" t="s">
        <v>4</v>
      </c>
      <c r="RRQ92" s="1261" t="s">
        <v>4</v>
      </c>
      <c r="RRR92" s="1261" t="s">
        <v>4</v>
      </c>
      <c r="RRS92" s="1261" t="s">
        <v>4</v>
      </c>
      <c r="RRT92" s="1261" t="s">
        <v>4</v>
      </c>
      <c r="RRU92" s="1261" t="s">
        <v>4</v>
      </c>
      <c r="RRV92" s="1261" t="s">
        <v>4</v>
      </c>
      <c r="RRW92" s="1261" t="s">
        <v>4</v>
      </c>
      <c r="RRX92" s="1261" t="s">
        <v>4</v>
      </c>
      <c r="RRY92" s="1261" t="s">
        <v>4</v>
      </c>
      <c r="RRZ92" s="1261" t="s">
        <v>4</v>
      </c>
      <c r="RSA92" s="1261" t="s">
        <v>4</v>
      </c>
      <c r="RSB92" s="1261" t="s">
        <v>4</v>
      </c>
      <c r="RSC92" s="1261" t="s">
        <v>4</v>
      </c>
      <c r="RSD92" s="1261" t="s">
        <v>4</v>
      </c>
      <c r="RSE92" s="1261" t="s">
        <v>4</v>
      </c>
      <c r="RSF92" s="1261" t="s">
        <v>4</v>
      </c>
      <c r="RSG92" s="1261" t="s">
        <v>4</v>
      </c>
      <c r="RSH92" s="1261" t="s">
        <v>4</v>
      </c>
      <c r="RSI92" s="1261" t="s">
        <v>4</v>
      </c>
      <c r="RSJ92" s="1261" t="s">
        <v>4</v>
      </c>
      <c r="RSK92" s="1261" t="s">
        <v>4</v>
      </c>
      <c r="RSL92" s="1261" t="s">
        <v>4</v>
      </c>
      <c r="RSM92" s="1261" t="s">
        <v>4</v>
      </c>
      <c r="RSN92" s="1261" t="s">
        <v>4</v>
      </c>
      <c r="RSO92" s="1261" t="s">
        <v>4</v>
      </c>
      <c r="RSP92" s="1261" t="s">
        <v>4</v>
      </c>
      <c r="RSQ92" s="1261" t="s">
        <v>4</v>
      </c>
      <c r="RSR92" s="1261" t="s">
        <v>4</v>
      </c>
      <c r="RSS92" s="1261" t="s">
        <v>4</v>
      </c>
      <c r="RST92" s="1261" t="s">
        <v>4</v>
      </c>
      <c r="RSU92" s="1261" t="s">
        <v>4</v>
      </c>
      <c r="RSV92" s="1261" t="s">
        <v>4</v>
      </c>
      <c r="RSW92" s="1261" t="s">
        <v>4</v>
      </c>
      <c r="RSX92" s="1261" t="s">
        <v>4</v>
      </c>
      <c r="RSY92" s="1261" t="s">
        <v>4</v>
      </c>
      <c r="RSZ92" s="1261" t="s">
        <v>4</v>
      </c>
      <c r="RTA92" s="1261" t="s">
        <v>4</v>
      </c>
      <c r="RTB92" s="1261" t="s">
        <v>4</v>
      </c>
      <c r="RTC92" s="1261" t="s">
        <v>4</v>
      </c>
      <c r="RTD92" s="1261" t="s">
        <v>4</v>
      </c>
      <c r="RTE92" s="1261" t="s">
        <v>4</v>
      </c>
      <c r="RTF92" s="1261" t="s">
        <v>4</v>
      </c>
      <c r="RTG92" s="1261" t="s">
        <v>4</v>
      </c>
      <c r="RTH92" s="1261" t="s">
        <v>4</v>
      </c>
      <c r="RTI92" s="1261" t="s">
        <v>4</v>
      </c>
      <c r="RTJ92" s="1261" t="s">
        <v>4</v>
      </c>
      <c r="RTK92" s="1261" t="s">
        <v>4</v>
      </c>
      <c r="RTL92" s="1261" t="s">
        <v>4</v>
      </c>
      <c r="RTM92" s="1261" t="s">
        <v>4</v>
      </c>
      <c r="RTN92" s="1261" t="s">
        <v>4</v>
      </c>
      <c r="RTO92" s="1261" t="s">
        <v>4</v>
      </c>
      <c r="RTP92" s="1261" t="s">
        <v>4</v>
      </c>
      <c r="RTQ92" s="1261" t="s">
        <v>4</v>
      </c>
      <c r="RTR92" s="1261" t="s">
        <v>4</v>
      </c>
      <c r="RTS92" s="1261" t="s">
        <v>4</v>
      </c>
      <c r="RTT92" s="1261" t="s">
        <v>4</v>
      </c>
      <c r="RTU92" s="1261" t="s">
        <v>4</v>
      </c>
      <c r="RTV92" s="1261" t="s">
        <v>4</v>
      </c>
      <c r="RTW92" s="1261" t="s">
        <v>4</v>
      </c>
      <c r="RTX92" s="1261" t="s">
        <v>4</v>
      </c>
      <c r="RTY92" s="1261" t="s">
        <v>4</v>
      </c>
      <c r="RTZ92" s="1261" t="s">
        <v>4</v>
      </c>
      <c r="RUA92" s="1261" t="s">
        <v>4</v>
      </c>
      <c r="RUB92" s="1261" t="s">
        <v>4</v>
      </c>
      <c r="RUC92" s="1261" t="s">
        <v>4</v>
      </c>
      <c r="RUD92" s="1261" t="s">
        <v>4</v>
      </c>
      <c r="RUE92" s="1261" t="s">
        <v>4</v>
      </c>
      <c r="RUF92" s="1261" t="s">
        <v>4</v>
      </c>
      <c r="RUG92" s="1261" t="s">
        <v>4</v>
      </c>
      <c r="RUH92" s="1261" t="s">
        <v>4</v>
      </c>
      <c r="RUI92" s="1261" t="s">
        <v>4</v>
      </c>
      <c r="RUJ92" s="1261" t="s">
        <v>4</v>
      </c>
      <c r="RUK92" s="1261" t="s">
        <v>4</v>
      </c>
      <c r="RUL92" s="1261" t="s">
        <v>4</v>
      </c>
      <c r="RUM92" s="1261" t="s">
        <v>4</v>
      </c>
      <c r="RUN92" s="1261" t="s">
        <v>4</v>
      </c>
      <c r="RUO92" s="1261" t="s">
        <v>4</v>
      </c>
      <c r="RUP92" s="1261" t="s">
        <v>4</v>
      </c>
      <c r="RUQ92" s="1261" t="s">
        <v>4</v>
      </c>
      <c r="RUR92" s="1261" t="s">
        <v>4</v>
      </c>
      <c r="RUS92" s="1261" t="s">
        <v>4</v>
      </c>
      <c r="RUT92" s="1261" t="s">
        <v>4</v>
      </c>
      <c r="RUU92" s="1261" t="s">
        <v>4</v>
      </c>
      <c r="RUV92" s="1261" t="s">
        <v>4</v>
      </c>
      <c r="RUW92" s="1261" t="s">
        <v>4</v>
      </c>
      <c r="RUX92" s="1261" t="s">
        <v>4</v>
      </c>
      <c r="RUY92" s="1261" t="s">
        <v>4</v>
      </c>
      <c r="RUZ92" s="1261" t="s">
        <v>4</v>
      </c>
      <c r="RVA92" s="1261" t="s">
        <v>4</v>
      </c>
      <c r="RVB92" s="1261" t="s">
        <v>4</v>
      </c>
      <c r="RVC92" s="1261" t="s">
        <v>4</v>
      </c>
      <c r="RVD92" s="1261" t="s">
        <v>4</v>
      </c>
      <c r="RVE92" s="1261" t="s">
        <v>4</v>
      </c>
      <c r="RVF92" s="1261" t="s">
        <v>4</v>
      </c>
      <c r="RVG92" s="1261" t="s">
        <v>4</v>
      </c>
      <c r="RVH92" s="1261" t="s">
        <v>4</v>
      </c>
      <c r="RVI92" s="1261" t="s">
        <v>4</v>
      </c>
      <c r="RVJ92" s="1261" t="s">
        <v>4</v>
      </c>
      <c r="RVK92" s="1261" t="s">
        <v>4</v>
      </c>
      <c r="RVL92" s="1261" t="s">
        <v>4</v>
      </c>
      <c r="RVM92" s="1261" t="s">
        <v>4</v>
      </c>
      <c r="RVN92" s="1261" t="s">
        <v>4</v>
      </c>
      <c r="RVO92" s="1261" t="s">
        <v>4</v>
      </c>
      <c r="RVP92" s="1261" t="s">
        <v>4</v>
      </c>
      <c r="RVQ92" s="1261" t="s">
        <v>4</v>
      </c>
      <c r="RVR92" s="1261" t="s">
        <v>4</v>
      </c>
      <c r="RVS92" s="1261" t="s">
        <v>4</v>
      </c>
      <c r="RVT92" s="1261" t="s">
        <v>4</v>
      </c>
      <c r="RVU92" s="1261" t="s">
        <v>4</v>
      </c>
      <c r="RVV92" s="1261" t="s">
        <v>4</v>
      </c>
      <c r="RVW92" s="1261" t="s">
        <v>4</v>
      </c>
      <c r="RVX92" s="1261" t="s">
        <v>4</v>
      </c>
      <c r="RVY92" s="1261" t="s">
        <v>4</v>
      </c>
      <c r="RVZ92" s="1261" t="s">
        <v>4</v>
      </c>
      <c r="RWA92" s="1261" t="s">
        <v>4</v>
      </c>
      <c r="RWB92" s="1261" t="s">
        <v>4</v>
      </c>
      <c r="RWC92" s="1261" t="s">
        <v>4</v>
      </c>
      <c r="RWD92" s="1261" t="s">
        <v>4</v>
      </c>
      <c r="RWE92" s="1261" t="s">
        <v>4</v>
      </c>
      <c r="RWF92" s="1261" t="s">
        <v>4</v>
      </c>
      <c r="RWG92" s="1261" t="s">
        <v>4</v>
      </c>
      <c r="RWH92" s="1261" t="s">
        <v>4</v>
      </c>
      <c r="RWI92" s="1261" t="s">
        <v>4</v>
      </c>
      <c r="RWJ92" s="1261" t="s">
        <v>4</v>
      </c>
      <c r="RWK92" s="1261" t="s">
        <v>4</v>
      </c>
      <c r="RWL92" s="1261" t="s">
        <v>4</v>
      </c>
      <c r="RWM92" s="1261" t="s">
        <v>4</v>
      </c>
      <c r="RWN92" s="1261" t="s">
        <v>4</v>
      </c>
      <c r="RWO92" s="1261" t="s">
        <v>4</v>
      </c>
      <c r="RWP92" s="1261" t="s">
        <v>4</v>
      </c>
      <c r="RWQ92" s="1261" t="s">
        <v>4</v>
      </c>
      <c r="RWR92" s="1261" t="s">
        <v>4</v>
      </c>
      <c r="RWS92" s="1261" t="s">
        <v>4</v>
      </c>
      <c r="RWT92" s="1261" t="s">
        <v>4</v>
      </c>
      <c r="RWU92" s="1261" t="s">
        <v>4</v>
      </c>
      <c r="RWV92" s="1261" t="s">
        <v>4</v>
      </c>
      <c r="RWW92" s="1261" t="s">
        <v>4</v>
      </c>
      <c r="RWX92" s="1261" t="s">
        <v>4</v>
      </c>
      <c r="RWY92" s="1261" t="s">
        <v>4</v>
      </c>
      <c r="RWZ92" s="1261" t="s">
        <v>4</v>
      </c>
      <c r="RXA92" s="1261" t="s">
        <v>4</v>
      </c>
      <c r="RXB92" s="1261" t="s">
        <v>4</v>
      </c>
      <c r="RXC92" s="1261" t="s">
        <v>4</v>
      </c>
      <c r="RXD92" s="1261" t="s">
        <v>4</v>
      </c>
      <c r="RXE92" s="1261" t="s">
        <v>4</v>
      </c>
      <c r="RXF92" s="1261" t="s">
        <v>4</v>
      </c>
      <c r="RXG92" s="1261" t="s">
        <v>4</v>
      </c>
      <c r="RXH92" s="1261" t="s">
        <v>4</v>
      </c>
      <c r="RXI92" s="1261" t="s">
        <v>4</v>
      </c>
      <c r="RXJ92" s="1261" t="s">
        <v>4</v>
      </c>
      <c r="RXK92" s="1261" t="s">
        <v>4</v>
      </c>
      <c r="RXL92" s="1261" t="s">
        <v>4</v>
      </c>
      <c r="RXM92" s="1261" t="s">
        <v>4</v>
      </c>
      <c r="RXN92" s="1261" t="s">
        <v>4</v>
      </c>
      <c r="RXO92" s="1261" t="s">
        <v>4</v>
      </c>
      <c r="RXP92" s="1261" t="s">
        <v>4</v>
      </c>
      <c r="RXQ92" s="1261" t="s">
        <v>4</v>
      </c>
      <c r="RXR92" s="1261" t="s">
        <v>4</v>
      </c>
      <c r="RXS92" s="1261" t="s">
        <v>4</v>
      </c>
      <c r="RXT92" s="1261" t="s">
        <v>4</v>
      </c>
      <c r="RXU92" s="1261" t="s">
        <v>4</v>
      </c>
      <c r="RXV92" s="1261" t="s">
        <v>4</v>
      </c>
      <c r="RXW92" s="1261" t="s">
        <v>4</v>
      </c>
      <c r="RXX92" s="1261" t="s">
        <v>4</v>
      </c>
      <c r="RXY92" s="1261" t="s">
        <v>4</v>
      </c>
      <c r="RXZ92" s="1261" t="s">
        <v>4</v>
      </c>
      <c r="RYA92" s="1261" t="s">
        <v>4</v>
      </c>
      <c r="RYB92" s="1261" t="s">
        <v>4</v>
      </c>
      <c r="RYC92" s="1261" t="s">
        <v>4</v>
      </c>
      <c r="RYD92" s="1261" t="s">
        <v>4</v>
      </c>
      <c r="RYE92" s="1261" t="s">
        <v>4</v>
      </c>
      <c r="RYF92" s="1261" t="s">
        <v>4</v>
      </c>
      <c r="RYG92" s="1261" t="s">
        <v>4</v>
      </c>
      <c r="RYH92" s="1261" t="s">
        <v>4</v>
      </c>
      <c r="RYI92" s="1261" t="s">
        <v>4</v>
      </c>
      <c r="RYJ92" s="1261" t="s">
        <v>4</v>
      </c>
      <c r="RYK92" s="1261" t="s">
        <v>4</v>
      </c>
      <c r="RYL92" s="1261" t="s">
        <v>4</v>
      </c>
      <c r="RYM92" s="1261" t="s">
        <v>4</v>
      </c>
      <c r="RYN92" s="1261" t="s">
        <v>4</v>
      </c>
      <c r="RYO92" s="1261" t="s">
        <v>4</v>
      </c>
      <c r="RYP92" s="1261" t="s">
        <v>4</v>
      </c>
      <c r="RYQ92" s="1261" t="s">
        <v>4</v>
      </c>
      <c r="RYR92" s="1261" t="s">
        <v>4</v>
      </c>
      <c r="RYS92" s="1261" t="s">
        <v>4</v>
      </c>
      <c r="RYT92" s="1261" t="s">
        <v>4</v>
      </c>
      <c r="RYU92" s="1261" t="s">
        <v>4</v>
      </c>
      <c r="RYV92" s="1261" t="s">
        <v>4</v>
      </c>
      <c r="RYW92" s="1261" t="s">
        <v>4</v>
      </c>
      <c r="RYX92" s="1261" t="s">
        <v>4</v>
      </c>
      <c r="RYY92" s="1261" t="s">
        <v>4</v>
      </c>
      <c r="RYZ92" s="1261" t="s">
        <v>4</v>
      </c>
      <c r="RZA92" s="1261" t="s">
        <v>4</v>
      </c>
      <c r="RZB92" s="1261" t="s">
        <v>4</v>
      </c>
      <c r="RZC92" s="1261" t="s">
        <v>4</v>
      </c>
      <c r="RZD92" s="1261" t="s">
        <v>4</v>
      </c>
      <c r="RZE92" s="1261" t="s">
        <v>4</v>
      </c>
      <c r="RZF92" s="1261" t="s">
        <v>4</v>
      </c>
      <c r="RZG92" s="1261" t="s">
        <v>4</v>
      </c>
      <c r="RZH92" s="1261" t="s">
        <v>4</v>
      </c>
      <c r="RZI92" s="1261" t="s">
        <v>4</v>
      </c>
      <c r="RZJ92" s="1261" t="s">
        <v>4</v>
      </c>
      <c r="RZK92" s="1261" t="s">
        <v>4</v>
      </c>
      <c r="RZL92" s="1261" t="s">
        <v>4</v>
      </c>
      <c r="RZM92" s="1261" t="s">
        <v>4</v>
      </c>
      <c r="RZN92" s="1261" t="s">
        <v>4</v>
      </c>
      <c r="RZO92" s="1261" t="s">
        <v>4</v>
      </c>
      <c r="RZP92" s="1261" t="s">
        <v>4</v>
      </c>
      <c r="RZQ92" s="1261" t="s">
        <v>4</v>
      </c>
      <c r="RZR92" s="1261" t="s">
        <v>4</v>
      </c>
      <c r="RZS92" s="1261" t="s">
        <v>4</v>
      </c>
      <c r="RZT92" s="1261" t="s">
        <v>4</v>
      </c>
      <c r="RZU92" s="1261" t="s">
        <v>4</v>
      </c>
      <c r="RZV92" s="1261" t="s">
        <v>4</v>
      </c>
      <c r="RZW92" s="1261" t="s">
        <v>4</v>
      </c>
      <c r="RZX92" s="1261" t="s">
        <v>4</v>
      </c>
      <c r="RZY92" s="1261" t="s">
        <v>4</v>
      </c>
      <c r="RZZ92" s="1261" t="s">
        <v>4</v>
      </c>
      <c r="SAA92" s="1261" t="s">
        <v>4</v>
      </c>
      <c r="SAB92" s="1261" t="s">
        <v>4</v>
      </c>
      <c r="SAC92" s="1261" t="s">
        <v>4</v>
      </c>
      <c r="SAD92" s="1261" t="s">
        <v>4</v>
      </c>
      <c r="SAE92" s="1261" t="s">
        <v>4</v>
      </c>
      <c r="SAF92" s="1261" t="s">
        <v>4</v>
      </c>
      <c r="SAG92" s="1261" t="s">
        <v>4</v>
      </c>
      <c r="SAH92" s="1261" t="s">
        <v>4</v>
      </c>
      <c r="SAI92" s="1261" t="s">
        <v>4</v>
      </c>
      <c r="SAJ92" s="1261" t="s">
        <v>4</v>
      </c>
      <c r="SAK92" s="1261" t="s">
        <v>4</v>
      </c>
      <c r="SAL92" s="1261" t="s">
        <v>4</v>
      </c>
      <c r="SAM92" s="1261" t="s">
        <v>4</v>
      </c>
      <c r="SAN92" s="1261" t="s">
        <v>4</v>
      </c>
      <c r="SAO92" s="1261" t="s">
        <v>4</v>
      </c>
      <c r="SAP92" s="1261" t="s">
        <v>4</v>
      </c>
      <c r="SAQ92" s="1261" t="s">
        <v>4</v>
      </c>
      <c r="SAR92" s="1261" t="s">
        <v>4</v>
      </c>
      <c r="SAS92" s="1261" t="s">
        <v>4</v>
      </c>
      <c r="SAT92" s="1261" t="s">
        <v>4</v>
      </c>
      <c r="SAU92" s="1261" t="s">
        <v>4</v>
      </c>
      <c r="SAV92" s="1261" t="s">
        <v>4</v>
      </c>
      <c r="SAW92" s="1261" t="s">
        <v>4</v>
      </c>
      <c r="SAX92" s="1261" t="s">
        <v>4</v>
      </c>
      <c r="SAY92" s="1261" t="s">
        <v>4</v>
      </c>
      <c r="SAZ92" s="1261" t="s">
        <v>4</v>
      </c>
      <c r="SBA92" s="1261" t="s">
        <v>4</v>
      </c>
      <c r="SBB92" s="1261" t="s">
        <v>4</v>
      </c>
      <c r="SBC92" s="1261" t="s">
        <v>4</v>
      </c>
      <c r="SBD92" s="1261" t="s">
        <v>4</v>
      </c>
      <c r="SBE92" s="1261" t="s">
        <v>4</v>
      </c>
      <c r="SBF92" s="1261" t="s">
        <v>4</v>
      </c>
      <c r="SBG92" s="1261" t="s">
        <v>4</v>
      </c>
      <c r="SBH92" s="1261" t="s">
        <v>4</v>
      </c>
      <c r="SBI92" s="1261" t="s">
        <v>4</v>
      </c>
      <c r="SBJ92" s="1261" t="s">
        <v>4</v>
      </c>
      <c r="SBK92" s="1261" t="s">
        <v>4</v>
      </c>
      <c r="SBL92" s="1261" t="s">
        <v>4</v>
      </c>
      <c r="SBM92" s="1261" t="s">
        <v>4</v>
      </c>
      <c r="SBN92" s="1261" t="s">
        <v>4</v>
      </c>
      <c r="SBO92" s="1261" t="s">
        <v>4</v>
      </c>
      <c r="SBP92" s="1261" t="s">
        <v>4</v>
      </c>
      <c r="SBQ92" s="1261" t="s">
        <v>4</v>
      </c>
      <c r="SBR92" s="1261" t="s">
        <v>4</v>
      </c>
      <c r="SBS92" s="1261" t="s">
        <v>4</v>
      </c>
      <c r="SBT92" s="1261" t="s">
        <v>4</v>
      </c>
      <c r="SBU92" s="1261" t="s">
        <v>4</v>
      </c>
      <c r="SBV92" s="1261" t="s">
        <v>4</v>
      </c>
      <c r="SBW92" s="1261" t="s">
        <v>4</v>
      </c>
      <c r="SBX92" s="1261" t="s">
        <v>4</v>
      </c>
      <c r="SBY92" s="1261" t="s">
        <v>4</v>
      </c>
      <c r="SBZ92" s="1261" t="s">
        <v>4</v>
      </c>
      <c r="SCA92" s="1261" t="s">
        <v>4</v>
      </c>
      <c r="SCB92" s="1261" t="s">
        <v>4</v>
      </c>
      <c r="SCC92" s="1261" t="s">
        <v>4</v>
      </c>
      <c r="SCD92" s="1261" t="s">
        <v>4</v>
      </c>
      <c r="SCE92" s="1261" t="s">
        <v>4</v>
      </c>
      <c r="SCF92" s="1261" t="s">
        <v>4</v>
      </c>
      <c r="SCG92" s="1261" t="s">
        <v>4</v>
      </c>
      <c r="SCH92" s="1261" t="s">
        <v>4</v>
      </c>
      <c r="SCI92" s="1261" t="s">
        <v>4</v>
      </c>
      <c r="SCJ92" s="1261" t="s">
        <v>4</v>
      </c>
      <c r="SCK92" s="1261" t="s">
        <v>4</v>
      </c>
      <c r="SCL92" s="1261" t="s">
        <v>4</v>
      </c>
      <c r="SCM92" s="1261" t="s">
        <v>4</v>
      </c>
      <c r="SCN92" s="1261" t="s">
        <v>4</v>
      </c>
      <c r="SCO92" s="1261" t="s">
        <v>4</v>
      </c>
      <c r="SCP92" s="1261" t="s">
        <v>4</v>
      </c>
      <c r="SCQ92" s="1261" t="s">
        <v>4</v>
      </c>
      <c r="SCR92" s="1261" t="s">
        <v>4</v>
      </c>
      <c r="SCS92" s="1261" t="s">
        <v>4</v>
      </c>
      <c r="SCT92" s="1261" t="s">
        <v>4</v>
      </c>
      <c r="SCU92" s="1261" t="s">
        <v>4</v>
      </c>
      <c r="SCV92" s="1261" t="s">
        <v>4</v>
      </c>
      <c r="SCW92" s="1261" t="s">
        <v>4</v>
      </c>
      <c r="SCX92" s="1261" t="s">
        <v>4</v>
      </c>
      <c r="SCY92" s="1261" t="s">
        <v>4</v>
      </c>
      <c r="SCZ92" s="1261" t="s">
        <v>4</v>
      </c>
      <c r="SDA92" s="1261" t="s">
        <v>4</v>
      </c>
      <c r="SDB92" s="1261" t="s">
        <v>4</v>
      </c>
      <c r="SDC92" s="1261" t="s">
        <v>4</v>
      </c>
      <c r="SDD92" s="1261" t="s">
        <v>4</v>
      </c>
      <c r="SDE92" s="1261" t="s">
        <v>4</v>
      </c>
      <c r="SDF92" s="1261" t="s">
        <v>4</v>
      </c>
      <c r="SDG92" s="1261" t="s">
        <v>4</v>
      </c>
      <c r="SDH92" s="1261" t="s">
        <v>4</v>
      </c>
      <c r="SDI92" s="1261" t="s">
        <v>4</v>
      </c>
      <c r="SDJ92" s="1261" t="s">
        <v>4</v>
      </c>
      <c r="SDK92" s="1261" t="s">
        <v>4</v>
      </c>
      <c r="SDL92" s="1261" t="s">
        <v>4</v>
      </c>
      <c r="SDM92" s="1261" t="s">
        <v>4</v>
      </c>
      <c r="SDN92" s="1261" t="s">
        <v>4</v>
      </c>
      <c r="SDO92" s="1261" t="s">
        <v>4</v>
      </c>
      <c r="SDP92" s="1261" t="s">
        <v>4</v>
      </c>
      <c r="SDQ92" s="1261" t="s">
        <v>4</v>
      </c>
      <c r="SDR92" s="1261" t="s">
        <v>4</v>
      </c>
      <c r="SDS92" s="1261" t="s">
        <v>4</v>
      </c>
      <c r="SDT92" s="1261" t="s">
        <v>4</v>
      </c>
      <c r="SDU92" s="1261" t="s">
        <v>4</v>
      </c>
      <c r="SDV92" s="1261" t="s">
        <v>4</v>
      </c>
      <c r="SDW92" s="1261" t="s">
        <v>4</v>
      </c>
      <c r="SDX92" s="1261" t="s">
        <v>4</v>
      </c>
      <c r="SDY92" s="1261" t="s">
        <v>4</v>
      </c>
      <c r="SDZ92" s="1261" t="s">
        <v>4</v>
      </c>
      <c r="SEA92" s="1261" t="s">
        <v>4</v>
      </c>
      <c r="SEB92" s="1261" t="s">
        <v>4</v>
      </c>
      <c r="SEC92" s="1261" t="s">
        <v>4</v>
      </c>
      <c r="SED92" s="1261" t="s">
        <v>4</v>
      </c>
      <c r="SEE92" s="1261" t="s">
        <v>4</v>
      </c>
      <c r="SEF92" s="1261" t="s">
        <v>4</v>
      </c>
      <c r="SEG92" s="1261" t="s">
        <v>4</v>
      </c>
      <c r="SEH92" s="1261" t="s">
        <v>4</v>
      </c>
      <c r="SEI92" s="1261" t="s">
        <v>4</v>
      </c>
      <c r="SEJ92" s="1261" t="s">
        <v>4</v>
      </c>
      <c r="SEK92" s="1261" t="s">
        <v>4</v>
      </c>
      <c r="SEL92" s="1261" t="s">
        <v>4</v>
      </c>
      <c r="SEM92" s="1261" t="s">
        <v>4</v>
      </c>
      <c r="SEN92" s="1261" t="s">
        <v>4</v>
      </c>
      <c r="SEO92" s="1261" t="s">
        <v>4</v>
      </c>
      <c r="SEP92" s="1261" t="s">
        <v>4</v>
      </c>
      <c r="SEQ92" s="1261" t="s">
        <v>4</v>
      </c>
      <c r="SER92" s="1261" t="s">
        <v>4</v>
      </c>
      <c r="SES92" s="1261" t="s">
        <v>4</v>
      </c>
      <c r="SET92" s="1261" t="s">
        <v>4</v>
      </c>
      <c r="SEU92" s="1261" t="s">
        <v>4</v>
      </c>
      <c r="SEV92" s="1261" t="s">
        <v>4</v>
      </c>
      <c r="SEW92" s="1261" t="s">
        <v>4</v>
      </c>
      <c r="SEX92" s="1261" t="s">
        <v>4</v>
      </c>
      <c r="SEY92" s="1261" t="s">
        <v>4</v>
      </c>
      <c r="SEZ92" s="1261" t="s">
        <v>4</v>
      </c>
      <c r="SFA92" s="1261" t="s">
        <v>4</v>
      </c>
      <c r="SFB92" s="1261" t="s">
        <v>4</v>
      </c>
      <c r="SFC92" s="1261" t="s">
        <v>4</v>
      </c>
      <c r="SFD92" s="1261" t="s">
        <v>4</v>
      </c>
      <c r="SFE92" s="1261" t="s">
        <v>4</v>
      </c>
      <c r="SFF92" s="1261" t="s">
        <v>4</v>
      </c>
      <c r="SFG92" s="1261" t="s">
        <v>4</v>
      </c>
      <c r="SFH92" s="1261" t="s">
        <v>4</v>
      </c>
      <c r="SFI92" s="1261" t="s">
        <v>4</v>
      </c>
      <c r="SFJ92" s="1261" t="s">
        <v>4</v>
      </c>
      <c r="SFK92" s="1261" t="s">
        <v>4</v>
      </c>
      <c r="SFL92" s="1261" t="s">
        <v>4</v>
      </c>
      <c r="SFM92" s="1261" t="s">
        <v>4</v>
      </c>
      <c r="SFN92" s="1261" t="s">
        <v>4</v>
      </c>
      <c r="SFO92" s="1261" t="s">
        <v>4</v>
      </c>
      <c r="SFP92" s="1261" t="s">
        <v>4</v>
      </c>
      <c r="SFQ92" s="1261" t="s">
        <v>4</v>
      </c>
      <c r="SFR92" s="1261" t="s">
        <v>4</v>
      </c>
      <c r="SFS92" s="1261" t="s">
        <v>4</v>
      </c>
      <c r="SFT92" s="1261" t="s">
        <v>4</v>
      </c>
      <c r="SFU92" s="1261" t="s">
        <v>4</v>
      </c>
      <c r="SFV92" s="1261" t="s">
        <v>4</v>
      </c>
      <c r="SFW92" s="1261" t="s">
        <v>4</v>
      </c>
      <c r="SFX92" s="1261" t="s">
        <v>4</v>
      </c>
      <c r="SFY92" s="1261" t="s">
        <v>4</v>
      </c>
      <c r="SFZ92" s="1261" t="s">
        <v>4</v>
      </c>
      <c r="SGA92" s="1261" t="s">
        <v>4</v>
      </c>
      <c r="SGB92" s="1261" t="s">
        <v>4</v>
      </c>
      <c r="SGC92" s="1261" t="s">
        <v>4</v>
      </c>
      <c r="SGD92" s="1261" t="s">
        <v>4</v>
      </c>
      <c r="SGE92" s="1261" t="s">
        <v>4</v>
      </c>
      <c r="SGF92" s="1261" t="s">
        <v>4</v>
      </c>
      <c r="SGG92" s="1261" t="s">
        <v>4</v>
      </c>
      <c r="SGH92" s="1261" t="s">
        <v>4</v>
      </c>
      <c r="SGI92" s="1261" t="s">
        <v>4</v>
      </c>
      <c r="SGJ92" s="1261" t="s">
        <v>4</v>
      </c>
      <c r="SGK92" s="1261" t="s">
        <v>4</v>
      </c>
      <c r="SGL92" s="1261" t="s">
        <v>4</v>
      </c>
      <c r="SGM92" s="1261" t="s">
        <v>4</v>
      </c>
      <c r="SGN92" s="1261" t="s">
        <v>4</v>
      </c>
      <c r="SGO92" s="1261" t="s">
        <v>4</v>
      </c>
      <c r="SGP92" s="1261" t="s">
        <v>4</v>
      </c>
      <c r="SGQ92" s="1261" t="s">
        <v>4</v>
      </c>
      <c r="SGR92" s="1261" t="s">
        <v>4</v>
      </c>
      <c r="SGS92" s="1261" t="s">
        <v>4</v>
      </c>
      <c r="SGT92" s="1261" t="s">
        <v>4</v>
      </c>
      <c r="SGU92" s="1261" t="s">
        <v>4</v>
      </c>
      <c r="SGV92" s="1261" t="s">
        <v>4</v>
      </c>
      <c r="SGW92" s="1261" t="s">
        <v>4</v>
      </c>
      <c r="SGX92" s="1261" t="s">
        <v>4</v>
      </c>
      <c r="SGY92" s="1261" t="s">
        <v>4</v>
      </c>
      <c r="SGZ92" s="1261" t="s">
        <v>4</v>
      </c>
      <c r="SHA92" s="1261" t="s">
        <v>4</v>
      </c>
      <c r="SHB92" s="1261" t="s">
        <v>4</v>
      </c>
      <c r="SHC92" s="1261" t="s">
        <v>4</v>
      </c>
      <c r="SHD92" s="1261" t="s">
        <v>4</v>
      </c>
      <c r="SHE92" s="1261" t="s">
        <v>4</v>
      </c>
      <c r="SHF92" s="1261" t="s">
        <v>4</v>
      </c>
      <c r="SHG92" s="1261" t="s">
        <v>4</v>
      </c>
      <c r="SHH92" s="1261" t="s">
        <v>4</v>
      </c>
      <c r="SHI92" s="1261" t="s">
        <v>4</v>
      </c>
      <c r="SHJ92" s="1261" t="s">
        <v>4</v>
      </c>
      <c r="SHK92" s="1261" t="s">
        <v>4</v>
      </c>
      <c r="SHL92" s="1261" t="s">
        <v>4</v>
      </c>
      <c r="SHM92" s="1261" t="s">
        <v>4</v>
      </c>
      <c r="SHN92" s="1261" t="s">
        <v>4</v>
      </c>
      <c r="SHO92" s="1261" t="s">
        <v>4</v>
      </c>
      <c r="SHP92" s="1261" t="s">
        <v>4</v>
      </c>
      <c r="SHQ92" s="1261" t="s">
        <v>4</v>
      </c>
      <c r="SHR92" s="1261" t="s">
        <v>4</v>
      </c>
      <c r="SHS92" s="1261" t="s">
        <v>4</v>
      </c>
      <c r="SHT92" s="1261" t="s">
        <v>4</v>
      </c>
      <c r="SHU92" s="1261" t="s">
        <v>4</v>
      </c>
      <c r="SHV92" s="1261" t="s">
        <v>4</v>
      </c>
      <c r="SHW92" s="1261" t="s">
        <v>4</v>
      </c>
      <c r="SHX92" s="1261" t="s">
        <v>4</v>
      </c>
      <c r="SHY92" s="1261" t="s">
        <v>4</v>
      </c>
      <c r="SHZ92" s="1261" t="s">
        <v>4</v>
      </c>
      <c r="SIA92" s="1261" t="s">
        <v>4</v>
      </c>
      <c r="SIB92" s="1261" t="s">
        <v>4</v>
      </c>
      <c r="SIC92" s="1261" t="s">
        <v>4</v>
      </c>
      <c r="SID92" s="1261" t="s">
        <v>4</v>
      </c>
      <c r="SIE92" s="1261" t="s">
        <v>4</v>
      </c>
      <c r="SIF92" s="1261" t="s">
        <v>4</v>
      </c>
      <c r="SIG92" s="1261" t="s">
        <v>4</v>
      </c>
      <c r="SIH92" s="1261" t="s">
        <v>4</v>
      </c>
      <c r="SII92" s="1261" t="s">
        <v>4</v>
      </c>
      <c r="SIJ92" s="1261" t="s">
        <v>4</v>
      </c>
      <c r="SIK92" s="1261" t="s">
        <v>4</v>
      </c>
      <c r="SIL92" s="1261" t="s">
        <v>4</v>
      </c>
      <c r="SIM92" s="1261" t="s">
        <v>4</v>
      </c>
      <c r="SIN92" s="1261" t="s">
        <v>4</v>
      </c>
      <c r="SIO92" s="1261" t="s">
        <v>4</v>
      </c>
      <c r="SIP92" s="1261" t="s">
        <v>4</v>
      </c>
      <c r="SIQ92" s="1261" t="s">
        <v>4</v>
      </c>
      <c r="SIR92" s="1261" t="s">
        <v>4</v>
      </c>
      <c r="SIS92" s="1261" t="s">
        <v>4</v>
      </c>
      <c r="SIT92" s="1261" t="s">
        <v>4</v>
      </c>
      <c r="SIU92" s="1261" t="s">
        <v>4</v>
      </c>
      <c r="SIV92" s="1261" t="s">
        <v>4</v>
      </c>
      <c r="SIW92" s="1261" t="s">
        <v>4</v>
      </c>
      <c r="SIX92" s="1261" t="s">
        <v>4</v>
      </c>
      <c r="SIY92" s="1261" t="s">
        <v>4</v>
      </c>
      <c r="SIZ92" s="1261" t="s">
        <v>4</v>
      </c>
      <c r="SJA92" s="1261" t="s">
        <v>4</v>
      </c>
      <c r="SJB92" s="1261" t="s">
        <v>4</v>
      </c>
      <c r="SJC92" s="1261" t="s">
        <v>4</v>
      </c>
      <c r="SJD92" s="1261" t="s">
        <v>4</v>
      </c>
      <c r="SJE92" s="1261" t="s">
        <v>4</v>
      </c>
      <c r="SJF92" s="1261" t="s">
        <v>4</v>
      </c>
      <c r="SJG92" s="1261" t="s">
        <v>4</v>
      </c>
      <c r="SJH92" s="1261" t="s">
        <v>4</v>
      </c>
      <c r="SJI92" s="1261" t="s">
        <v>4</v>
      </c>
      <c r="SJJ92" s="1261" t="s">
        <v>4</v>
      </c>
      <c r="SJK92" s="1261" t="s">
        <v>4</v>
      </c>
      <c r="SJL92" s="1261" t="s">
        <v>4</v>
      </c>
      <c r="SJM92" s="1261" t="s">
        <v>4</v>
      </c>
      <c r="SJN92" s="1261" t="s">
        <v>4</v>
      </c>
      <c r="SJO92" s="1261" t="s">
        <v>4</v>
      </c>
      <c r="SJP92" s="1261" t="s">
        <v>4</v>
      </c>
      <c r="SJQ92" s="1261" t="s">
        <v>4</v>
      </c>
      <c r="SJR92" s="1261" t="s">
        <v>4</v>
      </c>
      <c r="SJS92" s="1261" t="s">
        <v>4</v>
      </c>
      <c r="SJT92" s="1261" t="s">
        <v>4</v>
      </c>
      <c r="SJU92" s="1261" t="s">
        <v>4</v>
      </c>
      <c r="SJV92" s="1261" t="s">
        <v>4</v>
      </c>
      <c r="SJW92" s="1261" t="s">
        <v>4</v>
      </c>
      <c r="SJX92" s="1261" t="s">
        <v>4</v>
      </c>
      <c r="SJY92" s="1261" t="s">
        <v>4</v>
      </c>
      <c r="SJZ92" s="1261" t="s">
        <v>4</v>
      </c>
      <c r="SKA92" s="1261" t="s">
        <v>4</v>
      </c>
      <c r="SKB92" s="1261" t="s">
        <v>4</v>
      </c>
      <c r="SKC92" s="1261" t="s">
        <v>4</v>
      </c>
      <c r="SKD92" s="1261" t="s">
        <v>4</v>
      </c>
      <c r="SKE92" s="1261" t="s">
        <v>4</v>
      </c>
      <c r="SKF92" s="1261" t="s">
        <v>4</v>
      </c>
      <c r="SKG92" s="1261" t="s">
        <v>4</v>
      </c>
      <c r="SKH92" s="1261" t="s">
        <v>4</v>
      </c>
      <c r="SKI92" s="1261" t="s">
        <v>4</v>
      </c>
      <c r="SKJ92" s="1261" t="s">
        <v>4</v>
      </c>
      <c r="SKK92" s="1261" t="s">
        <v>4</v>
      </c>
      <c r="SKL92" s="1261" t="s">
        <v>4</v>
      </c>
      <c r="SKM92" s="1261" t="s">
        <v>4</v>
      </c>
      <c r="SKN92" s="1261" t="s">
        <v>4</v>
      </c>
      <c r="SKO92" s="1261" t="s">
        <v>4</v>
      </c>
      <c r="SKP92" s="1261" t="s">
        <v>4</v>
      </c>
      <c r="SKQ92" s="1261" t="s">
        <v>4</v>
      </c>
      <c r="SKR92" s="1261" t="s">
        <v>4</v>
      </c>
      <c r="SKS92" s="1261" t="s">
        <v>4</v>
      </c>
      <c r="SKT92" s="1261" t="s">
        <v>4</v>
      </c>
      <c r="SKU92" s="1261" t="s">
        <v>4</v>
      </c>
      <c r="SKV92" s="1261" t="s">
        <v>4</v>
      </c>
      <c r="SKW92" s="1261" t="s">
        <v>4</v>
      </c>
      <c r="SKX92" s="1261" t="s">
        <v>4</v>
      </c>
      <c r="SKY92" s="1261" t="s">
        <v>4</v>
      </c>
      <c r="SKZ92" s="1261" t="s">
        <v>4</v>
      </c>
      <c r="SLA92" s="1261" t="s">
        <v>4</v>
      </c>
      <c r="SLB92" s="1261" t="s">
        <v>4</v>
      </c>
      <c r="SLC92" s="1261" t="s">
        <v>4</v>
      </c>
      <c r="SLD92" s="1261" t="s">
        <v>4</v>
      </c>
      <c r="SLE92" s="1261" t="s">
        <v>4</v>
      </c>
      <c r="SLF92" s="1261" t="s">
        <v>4</v>
      </c>
      <c r="SLG92" s="1261" t="s">
        <v>4</v>
      </c>
      <c r="SLH92" s="1261" t="s">
        <v>4</v>
      </c>
      <c r="SLI92" s="1261" t="s">
        <v>4</v>
      </c>
      <c r="SLJ92" s="1261" t="s">
        <v>4</v>
      </c>
      <c r="SLK92" s="1261" t="s">
        <v>4</v>
      </c>
      <c r="SLL92" s="1261" t="s">
        <v>4</v>
      </c>
      <c r="SLM92" s="1261" t="s">
        <v>4</v>
      </c>
      <c r="SLN92" s="1261" t="s">
        <v>4</v>
      </c>
      <c r="SLO92" s="1261" t="s">
        <v>4</v>
      </c>
      <c r="SLP92" s="1261" t="s">
        <v>4</v>
      </c>
      <c r="SLQ92" s="1261" t="s">
        <v>4</v>
      </c>
      <c r="SLR92" s="1261" t="s">
        <v>4</v>
      </c>
      <c r="SLS92" s="1261" t="s">
        <v>4</v>
      </c>
      <c r="SLT92" s="1261" t="s">
        <v>4</v>
      </c>
      <c r="SLU92" s="1261" t="s">
        <v>4</v>
      </c>
      <c r="SLV92" s="1261" t="s">
        <v>4</v>
      </c>
      <c r="SLW92" s="1261" t="s">
        <v>4</v>
      </c>
      <c r="SLX92" s="1261" t="s">
        <v>4</v>
      </c>
      <c r="SLY92" s="1261" t="s">
        <v>4</v>
      </c>
      <c r="SLZ92" s="1261" t="s">
        <v>4</v>
      </c>
      <c r="SMA92" s="1261" t="s">
        <v>4</v>
      </c>
      <c r="SMB92" s="1261" t="s">
        <v>4</v>
      </c>
      <c r="SMC92" s="1261" t="s">
        <v>4</v>
      </c>
      <c r="SMD92" s="1261" t="s">
        <v>4</v>
      </c>
      <c r="SME92" s="1261" t="s">
        <v>4</v>
      </c>
      <c r="SMF92" s="1261" t="s">
        <v>4</v>
      </c>
      <c r="SMG92" s="1261" t="s">
        <v>4</v>
      </c>
      <c r="SMH92" s="1261" t="s">
        <v>4</v>
      </c>
      <c r="SMI92" s="1261" t="s">
        <v>4</v>
      </c>
      <c r="SMJ92" s="1261" t="s">
        <v>4</v>
      </c>
      <c r="SMK92" s="1261" t="s">
        <v>4</v>
      </c>
      <c r="SML92" s="1261" t="s">
        <v>4</v>
      </c>
      <c r="SMM92" s="1261" t="s">
        <v>4</v>
      </c>
      <c r="SMN92" s="1261" t="s">
        <v>4</v>
      </c>
      <c r="SMO92" s="1261" t="s">
        <v>4</v>
      </c>
      <c r="SMP92" s="1261" t="s">
        <v>4</v>
      </c>
      <c r="SMQ92" s="1261" t="s">
        <v>4</v>
      </c>
      <c r="SMR92" s="1261" t="s">
        <v>4</v>
      </c>
      <c r="SMS92" s="1261" t="s">
        <v>4</v>
      </c>
      <c r="SMT92" s="1261" t="s">
        <v>4</v>
      </c>
      <c r="SMU92" s="1261" t="s">
        <v>4</v>
      </c>
      <c r="SMV92" s="1261" t="s">
        <v>4</v>
      </c>
      <c r="SMW92" s="1261" t="s">
        <v>4</v>
      </c>
      <c r="SMX92" s="1261" t="s">
        <v>4</v>
      </c>
      <c r="SMY92" s="1261" t="s">
        <v>4</v>
      </c>
      <c r="SMZ92" s="1261" t="s">
        <v>4</v>
      </c>
      <c r="SNA92" s="1261" t="s">
        <v>4</v>
      </c>
      <c r="SNB92" s="1261" t="s">
        <v>4</v>
      </c>
      <c r="SNC92" s="1261" t="s">
        <v>4</v>
      </c>
      <c r="SND92" s="1261" t="s">
        <v>4</v>
      </c>
      <c r="SNE92" s="1261" t="s">
        <v>4</v>
      </c>
      <c r="SNF92" s="1261" t="s">
        <v>4</v>
      </c>
      <c r="SNG92" s="1261" t="s">
        <v>4</v>
      </c>
      <c r="SNH92" s="1261" t="s">
        <v>4</v>
      </c>
      <c r="SNI92" s="1261" t="s">
        <v>4</v>
      </c>
      <c r="SNJ92" s="1261" t="s">
        <v>4</v>
      </c>
      <c r="SNK92" s="1261" t="s">
        <v>4</v>
      </c>
      <c r="SNL92" s="1261" t="s">
        <v>4</v>
      </c>
      <c r="SNM92" s="1261" t="s">
        <v>4</v>
      </c>
      <c r="SNN92" s="1261" t="s">
        <v>4</v>
      </c>
      <c r="SNO92" s="1261" t="s">
        <v>4</v>
      </c>
      <c r="SNP92" s="1261" t="s">
        <v>4</v>
      </c>
      <c r="SNQ92" s="1261" t="s">
        <v>4</v>
      </c>
      <c r="SNR92" s="1261" t="s">
        <v>4</v>
      </c>
      <c r="SNS92" s="1261" t="s">
        <v>4</v>
      </c>
      <c r="SNT92" s="1261" t="s">
        <v>4</v>
      </c>
      <c r="SNU92" s="1261" t="s">
        <v>4</v>
      </c>
      <c r="SNV92" s="1261" t="s">
        <v>4</v>
      </c>
      <c r="SNW92" s="1261" t="s">
        <v>4</v>
      </c>
      <c r="SNX92" s="1261" t="s">
        <v>4</v>
      </c>
      <c r="SNY92" s="1261" t="s">
        <v>4</v>
      </c>
      <c r="SNZ92" s="1261" t="s">
        <v>4</v>
      </c>
      <c r="SOA92" s="1261" t="s">
        <v>4</v>
      </c>
      <c r="SOB92" s="1261" t="s">
        <v>4</v>
      </c>
      <c r="SOC92" s="1261" t="s">
        <v>4</v>
      </c>
      <c r="SOD92" s="1261" t="s">
        <v>4</v>
      </c>
      <c r="SOE92" s="1261" t="s">
        <v>4</v>
      </c>
      <c r="SOF92" s="1261" t="s">
        <v>4</v>
      </c>
      <c r="SOG92" s="1261" t="s">
        <v>4</v>
      </c>
      <c r="SOH92" s="1261" t="s">
        <v>4</v>
      </c>
      <c r="SOI92" s="1261" t="s">
        <v>4</v>
      </c>
      <c r="SOJ92" s="1261" t="s">
        <v>4</v>
      </c>
      <c r="SOK92" s="1261" t="s">
        <v>4</v>
      </c>
      <c r="SOL92" s="1261" t="s">
        <v>4</v>
      </c>
      <c r="SOM92" s="1261" t="s">
        <v>4</v>
      </c>
      <c r="SON92" s="1261" t="s">
        <v>4</v>
      </c>
      <c r="SOO92" s="1261" t="s">
        <v>4</v>
      </c>
      <c r="SOP92" s="1261" t="s">
        <v>4</v>
      </c>
      <c r="SOQ92" s="1261" t="s">
        <v>4</v>
      </c>
      <c r="SOR92" s="1261" t="s">
        <v>4</v>
      </c>
      <c r="SOS92" s="1261" t="s">
        <v>4</v>
      </c>
      <c r="SOT92" s="1261" t="s">
        <v>4</v>
      </c>
      <c r="SOU92" s="1261" t="s">
        <v>4</v>
      </c>
      <c r="SOV92" s="1261" t="s">
        <v>4</v>
      </c>
      <c r="SOW92" s="1261" t="s">
        <v>4</v>
      </c>
      <c r="SOX92" s="1261" t="s">
        <v>4</v>
      </c>
      <c r="SOY92" s="1261" t="s">
        <v>4</v>
      </c>
      <c r="SOZ92" s="1261" t="s">
        <v>4</v>
      </c>
      <c r="SPA92" s="1261" t="s">
        <v>4</v>
      </c>
      <c r="SPB92" s="1261" t="s">
        <v>4</v>
      </c>
      <c r="SPC92" s="1261" t="s">
        <v>4</v>
      </c>
      <c r="SPD92" s="1261" t="s">
        <v>4</v>
      </c>
      <c r="SPE92" s="1261" t="s">
        <v>4</v>
      </c>
      <c r="SPF92" s="1261" t="s">
        <v>4</v>
      </c>
      <c r="SPG92" s="1261" t="s">
        <v>4</v>
      </c>
      <c r="SPH92" s="1261" t="s">
        <v>4</v>
      </c>
      <c r="SPI92" s="1261" t="s">
        <v>4</v>
      </c>
      <c r="SPJ92" s="1261" t="s">
        <v>4</v>
      </c>
      <c r="SPK92" s="1261" t="s">
        <v>4</v>
      </c>
      <c r="SPL92" s="1261" t="s">
        <v>4</v>
      </c>
      <c r="SPM92" s="1261" t="s">
        <v>4</v>
      </c>
      <c r="SPN92" s="1261" t="s">
        <v>4</v>
      </c>
      <c r="SPO92" s="1261" t="s">
        <v>4</v>
      </c>
      <c r="SPP92" s="1261" t="s">
        <v>4</v>
      </c>
      <c r="SPQ92" s="1261" t="s">
        <v>4</v>
      </c>
      <c r="SPR92" s="1261" t="s">
        <v>4</v>
      </c>
      <c r="SPS92" s="1261" t="s">
        <v>4</v>
      </c>
      <c r="SPT92" s="1261" t="s">
        <v>4</v>
      </c>
      <c r="SPU92" s="1261" t="s">
        <v>4</v>
      </c>
      <c r="SPV92" s="1261" t="s">
        <v>4</v>
      </c>
      <c r="SPW92" s="1261" t="s">
        <v>4</v>
      </c>
      <c r="SPX92" s="1261" t="s">
        <v>4</v>
      </c>
      <c r="SPY92" s="1261" t="s">
        <v>4</v>
      </c>
      <c r="SPZ92" s="1261" t="s">
        <v>4</v>
      </c>
      <c r="SQA92" s="1261" t="s">
        <v>4</v>
      </c>
      <c r="SQB92" s="1261" t="s">
        <v>4</v>
      </c>
      <c r="SQC92" s="1261" t="s">
        <v>4</v>
      </c>
      <c r="SQD92" s="1261" t="s">
        <v>4</v>
      </c>
      <c r="SQE92" s="1261" t="s">
        <v>4</v>
      </c>
      <c r="SQF92" s="1261" t="s">
        <v>4</v>
      </c>
      <c r="SQG92" s="1261" t="s">
        <v>4</v>
      </c>
      <c r="SQH92" s="1261" t="s">
        <v>4</v>
      </c>
      <c r="SQI92" s="1261" t="s">
        <v>4</v>
      </c>
      <c r="SQJ92" s="1261" t="s">
        <v>4</v>
      </c>
      <c r="SQK92" s="1261" t="s">
        <v>4</v>
      </c>
      <c r="SQL92" s="1261" t="s">
        <v>4</v>
      </c>
      <c r="SQM92" s="1261" t="s">
        <v>4</v>
      </c>
      <c r="SQN92" s="1261" t="s">
        <v>4</v>
      </c>
      <c r="SQO92" s="1261" t="s">
        <v>4</v>
      </c>
      <c r="SQP92" s="1261" t="s">
        <v>4</v>
      </c>
      <c r="SQQ92" s="1261" t="s">
        <v>4</v>
      </c>
      <c r="SQR92" s="1261" t="s">
        <v>4</v>
      </c>
      <c r="SQS92" s="1261" t="s">
        <v>4</v>
      </c>
      <c r="SQT92" s="1261" t="s">
        <v>4</v>
      </c>
      <c r="SQU92" s="1261" t="s">
        <v>4</v>
      </c>
      <c r="SQV92" s="1261" t="s">
        <v>4</v>
      </c>
      <c r="SQW92" s="1261" t="s">
        <v>4</v>
      </c>
      <c r="SQX92" s="1261" t="s">
        <v>4</v>
      </c>
      <c r="SQY92" s="1261" t="s">
        <v>4</v>
      </c>
      <c r="SQZ92" s="1261" t="s">
        <v>4</v>
      </c>
      <c r="SRA92" s="1261" t="s">
        <v>4</v>
      </c>
      <c r="SRB92" s="1261" t="s">
        <v>4</v>
      </c>
      <c r="SRC92" s="1261" t="s">
        <v>4</v>
      </c>
      <c r="SRD92" s="1261" t="s">
        <v>4</v>
      </c>
      <c r="SRE92" s="1261" t="s">
        <v>4</v>
      </c>
      <c r="SRF92" s="1261" t="s">
        <v>4</v>
      </c>
      <c r="SRG92" s="1261" t="s">
        <v>4</v>
      </c>
      <c r="SRH92" s="1261" t="s">
        <v>4</v>
      </c>
      <c r="SRI92" s="1261" t="s">
        <v>4</v>
      </c>
      <c r="SRJ92" s="1261" t="s">
        <v>4</v>
      </c>
      <c r="SRK92" s="1261" t="s">
        <v>4</v>
      </c>
      <c r="SRL92" s="1261" t="s">
        <v>4</v>
      </c>
      <c r="SRM92" s="1261" t="s">
        <v>4</v>
      </c>
      <c r="SRN92" s="1261" t="s">
        <v>4</v>
      </c>
      <c r="SRO92" s="1261" t="s">
        <v>4</v>
      </c>
      <c r="SRP92" s="1261" t="s">
        <v>4</v>
      </c>
      <c r="SRQ92" s="1261" t="s">
        <v>4</v>
      </c>
      <c r="SRR92" s="1261" t="s">
        <v>4</v>
      </c>
      <c r="SRS92" s="1261" t="s">
        <v>4</v>
      </c>
      <c r="SRT92" s="1261" t="s">
        <v>4</v>
      </c>
      <c r="SRU92" s="1261" t="s">
        <v>4</v>
      </c>
      <c r="SRV92" s="1261" t="s">
        <v>4</v>
      </c>
      <c r="SRW92" s="1261" t="s">
        <v>4</v>
      </c>
      <c r="SRX92" s="1261" t="s">
        <v>4</v>
      </c>
      <c r="SRY92" s="1261" t="s">
        <v>4</v>
      </c>
      <c r="SRZ92" s="1261" t="s">
        <v>4</v>
      </c>
      <c r="SSA92" s="1261" t="s">
        <v>4</v>
      </c>
      <c r="SSB92" s="1261" t="s">
        <v>4</v>
      </c>
      <c r="SSC92" s="1261" t="s">
        <v>4</v>
      </c>
      <c r="SSD92" s="1261" t="s">
        <v>4</v>
      </c>
      <c r="SSE92" s="1261" t="s">
        <v>4</v>
      </c>
      <c r="SSF92" s="1261" t="s">
        <v>4</v>
      </c>
      <c r="SSG92" s="1261" t="s">
        <v>4</v>
      </c>
      <c r="SSH92" s="1261" t="s">
        <v>4</v>
      </c>
      <c r="SSI92" s="1261" t="s">
        <v>4</v>
      </c>
      <c r="SSJ92" s="1261" t="s">
        <v>4</v>
      </c>
      <c r="SSK92" s="1261" t="s">
        <v>4</v>
      </c>
      <c r="SSL92" s="1261" t="s">
        <v>4</v>
      </c>
      <c r="SSM92" s="1261" t="s">
        <v>4</v>
      </c>
      <c r="SSN92" s="1261" t="s">
        <v>4</v>
      </c>
      <c r="SSO92" s="1261" t="s">
        <v>4</v>
      </c>
      <c r="SSP92" s="1261" t="s">
        <v>4</v>
      </c>
      <c r="SSQ92" s="1261" t="s">
        <v>4</v>
      </c>
      <c r="SSR92" s="1261" t="s">
        <v>4</v>
      </c>
      <c r="SSS92" s="1261" t="s">
        <v>4</v>
      </c>
      <c r="SST92" s="1261" t="s">
        <v>4</v>
      </c>
      <c r="SSU92" s="1261" t="s">
        <v>4</v>
      </c>
      <c r="SSV92" s="1261" t="s">
        <v>4</v>
      </c>
      <c r="SSW92" s="1261" t="s">
        <v>4</v>
      </c>
      <c r="SSX92" s="1261" t="s">
        <v>4</v>
      </c>
      <c r="SSY92" s="1261" t="s">
        <v>4</v>
      </c>
      <c r="SSZ92" s="1261" t="s">
        <v>4</v>
      </c>
      <c r="STA92" s="1261" t="s">
        <v>4</v>
      </c>
      <c r="STB92" s="1261" t="s">
        <v>4</v>
      </c>
      <c r="STC92" s="1261" t="s">
        <v>4</v>
      </c>
      <c r="STD92" s="1261" t="s">
        <v>4</v>
      </c>
      <c r="STE92" s="1261" t="s">
        <v>4</v>
      </c>
      <c r="STF92" s="1261" t="s">
        <v>4</v>
      </c>
      <c r="STG92" s="1261" t="s">
        <v>4</v>
      </c>
      <c r="STH92" s="1261" t="s">
        <v>4</v>
      </c>
      <c r="STI92" s="1261" t="s">
        <v>4</v>
      </c>
      <c r="STJ92" s="1261" t="s">
        <v>4</v>
      </c>
      <c r="STK92" s="1261" t="s">
        <v>4</v>
      </c>
      <c r="STL92" s="1261" t="s">
        <v>4</v>
      </c>
      <c r="STM92" s="1261" t="s">
        <v>4</v>
      </c>
      <c r="STN92" s="1261" t="s">
        <v>4</v>
      </c>
      <c r="STO92" s="1261" t="s">
        <v>4</v>
      </c>
      <c r="STP92" s="1261" t="s">
        <v>4</v>
      </c>
      <c r="STQ92" s="1261" t="s">
        <v>4</v>
      </c>
      <c r="STR92" s="1261" t="s">
        <v>4</v>
      </c>
      <c r="STS92" s="1261" t="s">
        <v>4</v>
      </c>
      <c r="STT92" s="1261" t="s">
        <v>4</v>
      </c>
      <c r="STU92" s="1261" t="s">
        <v>4</v>
      </c>
      <c r="STV92" s="1261" t="s">
        <v>4</v>
      </c>
      <c r="STW92" s="1261" t="s">
        <v>4</v>
      </c>
      <c r="STX92" s="1261" t="s">
        <v>4</v>
      </c>
      <c r="STY92" s="1261" t="s">
        <v>4</v>
      </c>
      <c r="STZ92" s="1261" t="s">
        <v>4</v>
      </c>
      <c r="SUA92" s="1261" t="s">
        <v>4</v>
      </c>
      <c r="SUB92" s="1261" t="s">
        <v>4</v>
      </c>
      <c r="SUC92" s="1261" t="s">
        <v>4</v>
      </c>
      <c r="SUD92" s="1261" t="s">
        <v>4</v>
      </c>
      <c r="SUE92" s="1261" t="s">
        <v>4</v>
      </c>
      <c r="SUF92" s="1261" t="s">
        <v>4</v>
      </c>
      <c r="SUG92" s="1261" t="s">
        <v>4</v>
      </c>
      <c r="SUH92" s="1261" t="s">
        <v>4</v>
      </c>
      <c r="SUI92" s="1261" t="s">
        <v>4</v>
      </c>
      <c r="SUJ92" s="1261" t="s">
        <v>4</v>
      </c>
      <c r="SUK92" s="1261" t="s">
        <v>4</v>
      </c>
      <c r="SUL92" s="1261" t="s">
        <v>4</v>
      </c>
      <c r="SUM92" s="1261" t="s">
        <v>4</v>
      </c>
      <c r="SUN92" s="1261" t="s">
        <v>4</v>
      </c>
      <c r="SUO92" s="1261" t="s">
        <v>4</v>
      </c>
      <c r="SUP92" s="1261" t="s">
        <v>4</v>
      </c>
      <c r="SUQ92" s="1261" t="s">
        <v>4</v>
      </c>
      <c r="SUR92" s="1261" t="s">
        <v>4</v>
      </c>
      <c r="SUS92" s="1261" t="s">
        <v>4</v>
      </c>
      <c r="SUT92" s="1261" t="s">
        <v>4</v>
      </c>
      <c r="SUU92" s="1261" t="s">
        <v>4</v>
      </c>
      <c r="SUV92" s="1261" t="s">
        <v>4</v>
      </c>
      <c r="SUW92" s="1261" t="s">
        <v>4</v>
      </c>
      <c r="SUX92" s="1261" t="s">
        <v>4</v>
      </c>
      <c r="SUY92" s="1261" t="s">
        <v>4</v>
      </c>
      <c r="SUZ92" s="1261" t="s">
        <v>4</v>
      </c>
      <c r="SVA92" s="1261" t="s">
        <v>4</v>
      </c>
      <c r="SVB92" s="1261" t="s">
        <v>4</v>
      </c>
      <c r="SVC92" s="1261" t="s">
        <v>4</v>
      </c>
      <c r="SVD92" s="1261" t="s">
        <v>4</v>
      </c>
      <c r="SVE92" s="1261" t="s">
        <v>4</v>
      </c>
      <c r="SVF92" s="1261" t="s">
        <v>4</v>
      </c>
      <c r="SVG92" s="1261" t="s">
        <v>4</v>
      </c>
      <c r="SVH92" s="1261" t="s">
        <v>4</v>
      </c>
      <c r="SVI92" s="1261" t="s">
        <v>4</v>
      </c>
      <c r="SVJ92" s="1261" t="s">
        <v>4</v>
      </c>
      <c r="SVK92" s="1261" t="s">
        <v>4</v>
      </c>
      <c r="SVL92" s="1261" t="s">
        <v>4</v>
      </c>
      <c r="SVM92" s="1261" t="s">
        <v>4</v>
      </c>
      <c r="SVN92" s="1261" t="s">
        <v>4</v>
      </c>
      <c r="SVO92" s="1261" t="s">
        <v>4</v>
      </c>
      <c r="SVP92" s="1261" t="s">
        <v>4</v>
      </c>
      <c r="SVQ92" s="1261" t="s">
        <v>4</v>
      </c>
      <c r="SVR92" s="1261" t="s">
        <v>4</v>
      </c>
      <c r="SVS92" s="1261" t="s">
        <v>4</v>
      </c>
      <c r="SVT92" s="1261" t="s">
        <v>4</v>
      </c>
      <c r="SVU92" s="1261" t="s">
        <v>4</v>
      </c>
      <c r="SVV92" s="1261" t="s">
        <v>4</v>
      </c>
      <c r="SVW92" s="1261" t="s">
        <v>4</v>
      </c>
      <c r="SVX92" s="1261" t="s">
        <v>4</v>
      </c>
      <c r="SVY92" s="1261" t="s">
        <v>4</v>
      </c>
      <c r="SVZ92" s="1261" t="s">
        <v>4</v>
      </c>
      <c r="SWA92" s="1261" t="s">
        <v>4</v>
      </c>
      <c r="SWB92" s="1261" t="s">
        <v>4</v>
      </c>
      <c r="SWC92" s="1261" t="s">
        <v>4</v>
      </c>
      <c r="SWD92" s="1261" t="s">
        <v>4</v>
      </c>
      <c r="SWE92" s="1261" t="s">
        <v>4</v>
      </c>
      <c r="SWF92" s="1261" t="s">
        <v>4</v>
      </c>
      <c r="SWG92" s="1261" t="s">
        <v>4</v>
      </c>
      <c r="SWH92" s="1261" t="s">
        <v>4</v>
      </c>
      <c r="SWI92" s="1261" t="s">
        <v>4</v>
      </c>
      <c r="SWJ92" s="1261" t="s">
        <v>4</v>
      </c>
      <c r="SWK92" s="1261" t="s">
        <v>4</v>
      </c>
      <c r="SWL92" s="1261" t="s">
        <v>4</v>
      </c>
      <c r="SWM92" s="1261" t="s">
        <v>4</v>
      </c>
      <c r="SWN92" s="1261" t="s">
        <v>4</v>
      </c>
      <c r="SWO92" s="1261" t="s">
        <v>4</v>
      </c>
      <c r="SWP92" s="1261" t="s">
        <v>4</v>
      </c>
      <c r="SWQ92" s="1261" t="s">
        <v>4</v>
      </c>
      <c r="SWR92" s="1261" t="s">
        <v>4</v>
      </c>
      <c r="SWS92" s="1261" t="s">
        <v>4</v>
      </c>
      <c r="SWT92" s="1261" t="s">
        <v>4</v>
      </c>
      <c r="SWU92" s="1261" t="s">
        <v>4</v>
      </c>
      <c r="SWV92" s="1261" t="s">
        <v>4</v>
      </c>
      <c r="SWW92" s="1261" t="s">
        <v>4</v>
      </c>
      <c r="SWX92" s="1261" t="s">
        <v>4</v>
      </c>
      <c r="SWY92" s="1261" t="s">
        <v>4</v>
      </c>
      <c r="SWZ92" s="1261" t="s">
        <v>4</v>
      </c>
      <c r="SXA92" s="1261" t="s">
        <v>4</v>
      </c>
      <c r="SXB92" s="1261" t="s">
        <v>4</v>
      </c>
      <c r="SXC92" s="1261" t="s">
        <v>4</v>
      </c>
      <c r="SXD92" s="1261" t="s">
        <v>4</v>
      </c>
      <c r="SXE92" s="1261" t="s">
        <v>4</v>
      </c>
      <c r="SXF92" s="1261" t="s">
        <v>4</v>
      </c>
      <c r="SXG92" s="1261" t="s">
        <v>4</v>
      </c>
      <c r="SXH92" s="1261" t="s">
        <v>4</v>
      </c>
      <c r="SXI92" s="1261" t="s">
        <v>4</v>
      </c>
      <c r="SXJ92" s="1261" t="s">
        <v>4</v>
      </c>
      <c r="SXK92" s="1261" t="s">
        <v>4</v>
      </c>
      <c r="SXL92" s="1261" t="s">
        <v>4</v>
      </c>
      <c r="SXM92" s="1261" t="s">
        <v>4</v>
      </c>
      <c r="SXN92" s="1261" t="s">
        <v>4</v>
      </c>
      <c r="SXO92" s="1261" t="s">
        <v>4</v>
      </c>
      <c r="SXP92" s="1261" t="s">
        <v>4</v>
      </c>
      <c r="SXQ92" s="1261" t="s">
        <v>4</v>
      </c>
      <c r="SXR92" s="1261" t="s">
        <v>4</v>
      </c>
      <c r="SXS92" s="1261" t="s">
        <v>4</v>
      </c>
      <c r="SXT92" s="1261" t="s">
        <v>4</v>
      </c>
      <c r="SXU92" s="1261" t="s">
        <v>4</v>
      </c>
      <c r="SXV92" s="1261" t="s">
        <v>4</v>
      </c>
      <c r="SXW92" s="1261" t="s">
        <v>4</v>
      </c>
      <c r="SXX92" s="1261" t="s">
        <v>4</v>
      </c>
      <c r="SXY92" s="1261" t="s">
        <v>4</v>
      </c>
      <c r="SXZ92" s="1261" t="s">
        <v>4</v>
      </c>
      <c r="SYA92" s="1261" t="s">
        <v>4</v>
      </c>
      <c r="SYB92" s="1261" t="s">
        <v>4</v>
      </c>
      <c r="SYC92" s="1261" t="s">
        <v>4</v>
      </c>
      <c r="SYD92" s="1261" t="s">
        <v>4</v>
      </c>
      <c r="SYE92" s="1261" t="s">
        <v>4</v>
      </c>
      <c r="SYF92" s="1261" t="s">
        <v>4</v>
      </c>
      <c r="SYG92" s="1261" t="s">
        <v>4</v>
      </c>
      <c r="SYH92" s="1261" t="s">
        <v>4</v>
      </c>
      <c r="SYI92" s="1261" t="s">
        <v>4</v>
      </c>
      <c r="SYJ92" s="1261" t="s">
        <v>4</v>
      </c>
      <c r="SYK92" s="1261" t="s">
        <v>4</v>
      </c>
      <c r="SYL92" s="1261" t="s">
        <v>4</v>
      </c>
      <c r="SYM92" s="1261" t="s">
        <v>4</v>
      </c>
      <c r="SYN92" s="1261" t="s">
        <v>4</v>
      </c>
      <c r="SYO92" s="1261" t="s">
        <v>4</v>
      </c>
      <c r="SYP92" s="1261" t="s">
        <v>4</v>
      </c>
      <c r="SYQ92" s="1261" t="s">
        <v>4</v>
      </c>
      <c r="SYR92" s="1261" t="s">
        <v>4</v>
      </c>
      <c r="SYS92" s="1261" t="s">
        <v>4</v>
      </c>
      <c r="SYT92" s="1261" t="s">
        <v>4</v>
      </c>
      <c r="SYU92" s="1261" t="s">
        <v>4</v>
      </c>
      <c r="SYV92" s="1261" t="s">
        <v>4</v>
      </c>
      <c r="SYW92" s="1261" t="s">
        <v>4</v>
      </c>
      <c r="SYX92" s="1261" t="s">
        <v>4</v>
      </c>
      <c r="SYY92" s="1261" t="s">
        <v>4</v>
      </c>
      <c r="SYZ92" s="1261" t="s">
        <v>4</v>
      </c>
      <c r="SZA92" s="1261" t="s">
        <v>4</v>
      </c>
      <c r="SZB92" s="1261" t="s">
        <v>4</v>
      </c>
      <c r="SZC92" s="1261" t="s">
        <v>4</v>
      </c>
      <c r="SZD92" s="1261" t="s">
        <v>4</v>
      </c>
      <c r="SZE92" s="1261" t="s">
        <v>4</v>
      </c>
      <c r="SZF92" s="1261" t="s">
        <v>4</v>
      </c>
      <c r="SZG92" s="1261" t="s">
        <v>4</v>
      </c>
      <c r="SZH92" s="1261" t="s">
        <v>4</v>
      </c>
      <c r="SZI92" s="1261" t="s">
        <v>4</v>
      </c>
      <c r="SZJ92" s="1261" t="s">
        <v>4</v>
      </c>
      <c r="SZK92" s="1261" t="s">
        <v>4</v>
      </c>
      <c r="SZL92" s="1261" t="s">
        <v>4</v>
      </c>
      <c r="SZM92" s="1261" t="s">
        <v>4</v>
      </c>
      <c r="SZN92" s="1261" t="s">
        <v>4</v>
      </c>
      <c r="SZO92" s="1261" t="s">
        <v>4</v>
      </c>
      <c r="SZP92" s="1261" t="s">
        <v>4</v>
      </c>
      <c r="SZQ92" s="1261" t="s">
        <v>4</v>
      </c>
      <c r="SZR92" s="1261" t="s">
        <v>4</v>
      </c>
      <c r="SZS92" s="1261" t="s">
        <v>4</v>
      </c>
      <c r="SZT92" s="1261" t="s">
        <v>4</v>
      </c>
      <c r="SZU92" s="1261" t="s">
        <v>4</v>
      </c>
      <c r="SZV92" s="1261" t="s">
        <v>4</v>
      </c>
      <c r="SZW92" s="1261" t="s">
        <v>4</v>
      </c>
      <c r="SZX92" s="1261" t="s">
        <v>4</v>
      </c>
      <c r="SZY92" s="1261" t="s">
        <v>4</v>
      </c>
      <c r="SZZ92" s="1261" t="s">
        <v>4</v>
      </c>
      <c r="TAA92" s="1261" t="s">
        <v>4</v>
      </c>
      <c r="TAB92" s="1261" t="s">
        <v>4</v>
      </c>
      <c r="TAC92" s="1261" t="s">
        <v>4</v>
      </c>
      <c r="TAD92" s="1261" t="s">
        <v>4</v>
      </c>
      <c r="TAE92" s="1261" t="s">
        <v>4</v>
      </c>
      <c r="TAF92" s="1261" t="s">
        <v>4</v>
      </c>
      <c r="TAG92" s="1261" t="s">
        <v>4</v>
      </c>
      <c r="TAH92" s="1261" t="s">
        <v>4</v>
      </c>
      <c r="TAI92" s="1261" t="s">
        <v>4</v>
      </c>
      <c r="TAJ92" s="1261" t="s">
        <v>4</v>
      </c>
      <c r="TAK92" s="1261" t="s">
        <v>4</v>
      </c>
      <c r="TAL92" s="1261" t="s">
        <v>4</v>
      </c>
      <c r="TAM92" s="1261" t="s">
        <v>4</v>
      </c>
      <c r="TAN92" s="1261" t="s">
        <v>4</v>
      </c>
      <c r="TAO92" s="1261" t="s">
        <v>4</v>
      </c>
      <c r="TAP92" s="1261" t="s">
        <v>4</v>
      </c>
      <c r="TAQ92" s="1261" t="s">
        <v>4</v>
      </c>
      <c r="TAR92" s="1261" t="s">
        <v>4</v>
      </c>
      <c r="TAS92" s="1261" t="s">
        <v>4</v>
      </c>
      <c r="TAT92" s="1261" t="s">
        <v>4</v>
      </c>
      <c r="TAU92" s="1261" t="s">
        <v>4</v>
      </c>
      <c r="TAV92" s="1261" t="s">
        <v>4</v>
      </c>
      <c r="TAW92" s="1261" t="s">
        <v>4</v>
      </c>
      <c r="TAX92" s="1261" t="s">
        <v>4</v>
      </c>
      <c r="TAY92" s="1261" t="s">
        <v>4</v>
      </c>
      <c r="TAZ92" s="1261" t="s">
        <v>4</v>
      </c>
      <c r="TBA92" s="1261" t="s">
        <v>4</v>
      </c>
      <c r="TBB92" s="1261" t="s">
        <v>4</v>
      </c>
      <c r="TBC92" s="1261" t="s">
        <v>4</v>
      </c>
      <c r="TBD92" s="1261" t="s">
        <v>4</v>
      </c>
      <c r="TBE92" s="1261" t="s">
        <v>4</v>
      </c>
      <c r="TBF92" s="1261" t="s">
        <v>4</v>
      </c>
      <c r="TBG92" s="1261" t="s">
        <v>4</v>
      </c>
      <c r="TBH92" s="1261" t="s">
        <v>4</v>
      </c>
      <c r="TBI92" s="1261" t="s">
        <v>4</v>
      </c>
      <c r="TBJ92" s="1261" t="s">
        <v>4</v>
      </c>
      <c r="TBK92" s="1261" t="s">
        <v>4</v>
      </c>
      <c r="TBL92" s="1261" t="s">
        <v>4</v>
      </c>
      <c r="TBM92" s="1261" t="s">
        <v>4</v>
      </c>
      <c r="TBN92" s="1261" t="s">
        <v>4</v>
      </c>
      <c r="TBO92" s="1261" t="s">
        <v>4</v>
      </c>
      <c r="TBP92" s="1261" t="s">
        <v>4</v>
      </c>
      <c r="TBQ92" s="1261" t="s">
        <v>4</v>
      </c>
      <c r="TBR92" s="1261" t="s">
        <v>4</v>
      </c>
      <c r="TBS92" s="1261" t="s">
        <v>4</v>
      </c>
      <c r="TBT92" s="1261" t="s">
        <v>4</v>
      </c>
      <c r="TBU92" s="1261" t="s">
        <v>4</v>
      </c>
      <c r="TBV92" s="1261" t="s">
        <v>4</v>
      </c>
      <c r="TBW92" s="1261" t="s">
        <v>4</v>
      </c>
      <c r="TBX92" s="1261" t="s">
        <v>4</v>
      </c>
      <c r="TBY92" s="1261" t="s">
        <v>4</v>
      </c>
      <c r="TBZ92" s="1261" t="s">
        <v>4</v>
      </c>
      <c r="TCA92" s="1261" t="s">
        <v>4</v>
      </c>
      <c r="TCB92" s="1261" t="s">
        <v>4</v>
      </c>
      <c r="TCC92" s="1261" t="s">
        <v>4</v>
      </c>
      <c r="TCD92" s="1261" t="s">
        <v>4</v>
      </c>
      <c r="TCE92" s="1261" t="s">
        <v>4</v>
      </c>
      <c r="TCF92" s="1261" t="s">
        <v>4</v>
      </c>
      <c r="TCG92" s="1261" t="s">
        <v>4</v>
      </c>
      <c r="TCH92" s="1261" t="s">
        <v>4</v>
      </c>
      <c r="TCI92" s="1261" t="s">
        <v>4</v>
      </c>
      <c r="TCJ92" s="1261" t="s">
        <v>4</v>
      </c>
      <c r="TCK92" s="1261" t="s">
        <v>4</v>
      </c>
      <c r="TCL92" s="1261" t="s">
        <v>4</v>
      </c>
      <c r="TCM92" s="1261" t="s">
        <v>4</v>
      </c>
      <c r="TCN92" s="1261" t="s">
        <v>4</v>
      </c>
      <c r="TCO92" s="1261" t="s">
        <v>4</v>
      </c>
      <c r="TCP92" s="1261" t="s">
        <v>4</v>
      </c>
      <c r="TCQ92" s="1261" t="s">
        <v>4</v>
      </c>
      <c r="TCR92" s="1261" t="s">
        <v>4</v>
      </c>
      <c r="TCS92" s="1261" t="s">
        <v>4</v>
      </c>
      <c r="TCT92" s="1261" t="s">
        <v>4</v>
      </c>
      <c r="TCU92" s="1261" t="s">
        <v>4</v>
      </c>
      <c r="TCV92" s="1261" t="s">
        <v>4</v>
      </c>
      <c r="TCW92" s="1261" t="s">
        <v>4</v>
      </c>
      <c r="TCX92" s="1261" t="s">
        <v>4</v>
      </c>
      <c r="TCY92" s="1261" t="s">
        <v>4</v>
      </c>
      <c r="TCZ92" s="1261" t="s">
        <v>4</v>
      </c>
      <c r="TDA92" s="1261" t="s">
        <v>4</v>
      </c>
      <c r="TDB92" s="1261" t="s">
        <v>4</v>
      </c>
      <c r="TDC92" s="1261" t="s">
        <v>4</v>
      </c>
      <c r="TDD92" s="1261" t="s">
        <v>4</v>
      </c>
      <c r="TDE92" s="1261" t="s">
        <v>4</v>
      </c>
      <c r="TDF92" s="1261" t="s">
        <v>4</v>
      </c>
      <c r="TDG92" s="1261" t="s">
        <v>4</v>
      </c>
      <c r="TDH92" s="1261" t="s">
        <v>4</v>
      </c>
      <c r="TDI92" s="1261" t="s">
        <v>4</v>
      </c>
      <c r="TDJ92" s="1261" t="s">
        <v>4</v>
      </c>
      <c r="TDK92" s="1261" t="s">
        <v>4</v>
      </c>
      <c r="TDL92" s="1261" t="s">
        <v>4</v>
      </c>
      <c r="TDM92" s="1261" t="s">
        <v>4</v>
      </c>
      <c r="TDN92" s="1261" t="s">
        <v>4</v>
      </c>
      <c r="TDO92" s="1261" t="s">
        <v>4</v>
      </c>
      <c r="TDP92" s="1261" t="s">
        <v>4</v>
      </c>
      <c r="TDQ92" s="1261" t="s">
        <v>4</v>
      </c>
      <c r="TDR92" s="1261" t="s">
        <v>4</v>
      </c>
      <c r="TDS92" s="1261" t="s">
        <v>4</v>
      </c>
      <c r="TDT92" s="1261" t="s">
        <v>4</v>
      </c>
      <c r="TDU92" s="1261" t="s">
        <v>4</v>
      </c>
      <c r="TDV92" s="1261" t="s">
        <v>4</v>
      </c>
      <c r="TDW92" s="1261" t="s">
        <v>4</v>
      </c>
      <c r="TDX92" s="1261" t="s">
        <v>4</v>
      </c>
      <c r="TDY92" s="1261" t="s">
        <v>4</v>
      </c>
      <c r="TDZ92" s="1261" t="s">
        <v>4</v>
      </c>
      <c r="TEA92" s="1261" t="s">
        <v>4</v>
      </c>
      <c r="TEB92" s="1261" t="s">
        <v>4</v>
      </c>
      <c r="TEC92" s="1261" t="s">
        <v>4</v>
      </c>
      <c r="TED92" s="1261" t="s">
        <v>4</v>
      </c>
      <c r="TEE92" s="1261" t="s">
        <v>4</v>
      </c>
      <c r="TEF92" s="1261" t="s">
        <v>4</v>
      </c>
      <c r="TEG92" s="1261" t="s">
        <v>4</v>
      </c>
      <c r="TEH92" s="1261" t="s">
        <v>4</v>
      </c>
      <c r="TEI92" s="1261" t="s">
        <v>4</v>
      </c>
      <c r="TEJ92" s="1261" t="s">
        <v>4</v>
      </c>
      <c r="TEK92" s="1261" t="s">
        <v>4</v>
      </c>
      <c r="TEL92" s="1261" t="s">
        <v>4</v>
      </c>
      <c r="TEM92" s="1261" t="s">
        <v>4</v>
      </c>
      <c r="TEN92" s="1261" t="s">
        <v>4</v>
      </c>
      <c r="TEO92" s="1261" t="s">
        <v>4</v>
      </c>
      <c r="TEP92" s="1261" t="s">
        <v>4</v>
      </c>
      <c r="TEQ92" s="1261" t="s">
        <v>4</v>
      </c>
      <c r="TER92" s="1261" t="s">
        <v>4</v>
      </c>
      <c r="TES92" s="1261" t="s">
        <v>4</v>
      </c>
      <c r="TET92" s="1261" t="s">
        <v>4</v>
      </c>
      <c r="TEU92" s="1261" t="s">
        <v>4</v>
      </c>
      <c r="TEV92" s="1261" t="s">
        <v>4</v>
      </c>
      <c r="TEW92" s="1261" t="s">
        <v>4</v>
      </c>
      <c r="TEX92" s="1261" t="s">
        <v>4</v>
      </c>
      <c r="TEY92" s="1261" t="s">
        <v>4</v>
      </c>
      <c r="TEZ92" s="1261" t="s">
        <v>4</v>
      </c>
      <c r="TFA92" s="1261" t="s">
        <v>4</v>
      </c>
      <c r="TFB92" s="1261" t="s">
        <v>4</v>
      </c>
      <c r="TFC92" s="1261" t="s">
        <v>4</v>
      </c>
      <c r="TFD92" s="1261" t="s">
        <v>4</v>
      </c>
      <c r="TFE92" s="1261" t="s">
        <v>4</v>
      </c>
      <c r="TFF92" s="1261" t="s">
        <v>4</v>
      </c>
      <c r="TFG92" s="1261" t="s">
        <v>4</v>
      </c>
      <c r="TFH92" s="1261" t="s">
        <v>4</v>
      </c>
      <c r="TFI92" s="1261" t="s">
        <v>4</v>
      </c>
      <c r="TFJ92" s="1261" t="s">
        <v>4</v>
      </c>
      <c r="TFK92" s="1261" t="s">
        <v>4</v>
      </c>
      <c r="TFL92" s="1261" t="s">
        <v>4</v>
      </c>
      <c r="TFM92" s="1261" t="s">
        <v>4</v>
      </c>
      <c r="TFN92" s="1261" t="s">
        <v>4</v>
      </c>
      <c r="TFO92" s="1261" t="s">
        <v>4</v>
      </c>
      <c r="TFP92" s="1261" t="s">
        <v>4</v>
      </c>
      <c r="TFQ92" s="1261" t="s">
        <v>4</v>
      </c>
      <c r="TFR92" s="1261" t="s">
        <v>4</v>
      </c>
      <c r="TFS92" s="1261" t="s">
        <v>4</v>
      </c>
      <c r="TFT92" s="1261" t="s">
        <v>4</v>
      </c>
      <c r="TFU92" s="1261" t="s">
        <v>4</v>
      </c>
      <c r="TFV92" s="1261" t="s">
        <v>4</v>
      </c>
      <c r="TFW92" s="1261" t="s">
        <v>4</v>
      </c>
      <c r="TFX92" s="1261" t="s">
        <v>4</v>
      </c>
      <c r="TFY92" s="1261" t="s">
        <v>4</v>
      </c>
      <c r="TFZ92" s="1261" t="s">
        <v>4</v>
      </c>
      <c r="TGA92" s="1261" t="s">
        <v>4</v>
      </c>
      <c r="TGB92" s="1261" t="s">
        <v>4</v>
      </c>
      <c r="TGC92" s="1261" t="s">
        <v>4</v>
      </c>
      <c r="TGD92" s="1261" t="s">
        <v>4</v>
      </c>
      <c r="TGE92" s="1261" t="s">
        <v>4</v>
      </c>
      <c r="TGF92" s="1261" t="s">
        <v>4</v>
      </c>
      <c r="TGG92" s="1261" t="s">
        <v>4</v>
      </c>
      <c r="TGH92" s="1261" t="s">
        <v>4</v>
      </c>
      <c r="TGI92" s="1261" t="s">
        <v>4</v>
      </c>
      <c r="TGJ92" s="1261" t="s">
        <v>4</v>
      </c>
      <c r="TGK92" s="1261" t="s">
        <v>4</v>
      </c>
      <c r="TGL92" s="1261" t="s">
        <v>4</v>
      </c>
      <c r="TGM92" s="1261" t="s">
        <v>4</v>
      </c>
      <c r="TGN92" s="1261" t="s">
        <v>4</v>
      </c>
      <c r="TGO92" s="1261" t="s">
        <v>4</v>
      </c>
      <c r="TGP92" s="1261" t="s">
        <v>4</v>
      </c>
      <c r="TGQ92" s="1261" t="s">
        <v>4</v>
      </c>
      <c r="TGR92" s="1261" t="s">
        <v>4</v>
      </c>
      <c r="TGS92" s="1261" t="s">
        <v>4</v>
      </c>
      <c r="TGT92" s="1261" t="s">
        <v>4</v>
      </c>
      <c r="TGU92" s="1261" t="s">
        <v>4</v>
      </c>
      <c r="TGV92" s="1261" t="s">
        <v>4</v>
      </c>
      <c r="TGW92" s="1261" t="s">
        <v>4</v>
      </c>
      <c r="TGX92" s="1261" t="s">
        <v>4</v>
      </c>
      <c r="TGY92" s="1261" t="s">
        <v>4</v>
      </c>
      <c r="TGZ92" s="1261" t="s">
        <v>4</v>
      </c>
      <c r="THA92" s="1261" t="s">
        <v>4</v>
      </c>
      <c r="THB92" s="1261" t="s">
        <v>4</v>
      </c>
      <c r="THC92" s="1261" t="s">
        <v>4</v>
      </c>
      <c r="THD92" s="1261" t="s">
        <v>4</v>
      </c>
      <c r="THE92" s="1261" t="s">
        <v>4</v>
      </c>
      <c r="THF92" s="1261" t="s">
        <v>4</v>
      </c>
      <c r="THG92" s="1261" t="s">
        <v>4</v>
      </c>
      <c r="THH92" s="1261" t="s">
        <v>4</v>
      </c>
      <c r="THI92" s="1261" t="s">
        <v>4</v>
      </c>
      <c r="THJ92" s="1261" t="s">
        <v>4</v>
      </c>
      <c r="THK92" s="1261" t="s">
        <v>4</v>
      </c>
      <c r="THL92" s="1261" t="s">
        <v>4</v>
      </c>
      <c r="THM92" s="1261" t="s">
        <v>4</v>
      </c>
      <c r="THN92" s="1261" t="s">
        <v>4</v>
      </c>
      <c r="THO92" s="1261" t="s">
        <v>4</v>
      </c>
      <c r="THP92" s="1261" t="s">
        <v>4</v>
      </c>
      <c r="THQ92" s="1261" t="s">
        <v>4</v>
      </c>
      <c r="THR92" s="1261" t="s">
        <v>4</v>
      </c>
      <c r="THS92" s="1261" t="s">
        <v>4</v>
      </c>
      <c r="THT92" s="1261" t="s">
        <v>4</v>
      </c>
      <c r="THU92" s="1261" t="s">
        <v>4</v>
      </c>
      <c r="THV92" s="1261" t="s">
        <v>4</v>
      </c>
      <c r="THW92" s="1261" t="s">
        <v>4</v>
      </c>
      <c r="THX92" s="1261" t="s">
        <v>4</v>
      </c>
      <c r="THY92" s="1261" t="s">
        <v>4</v>
      </c>
      <c r="THZ92" s="1261" t="s">
        <v>4</v>
      </c>
      <c r="TIA92" s="1261" t="s">
        <v>4</v>
      </c>
      <c r="TIB92" s="1261" t="s">
        <v>4</v>
      </c>
      <c r="TIC92" s="1261" t="s">
        <v>4</v>
      </c>
      <c r="TID92" s="1261" t="s">
        <v>4</v>
      </c>
      <c r="TIE92" s="1261" t="s">
        <v>4</v>
      </c>
      <c r="TIF92" s="1261" t="s">
        <v>4</v>
      </c>
      <c r="TIG92" s="1261" t="s">
        <v>4</v>
      </c>
      <c r="TIH92" s="1261" t="s">
        <v>4</v>
      </c>
      <c r="TII92" s="1261" t="s">
        <v>4</v>
      </c>
      <c r="TIJ92" s="1261" t="s">
        <v>4</v>
      </c>
      <c r="TIK92" s="1261" t="s">
        <v>4</v>
      </c>
      <c r="TIL92" s="1261" t="s">
        <v>4</v>
      </c>
      <c r="TIM92" s="1261" t="s">
        <v>4</v>
      </c>
      <c r="TIN92" s="1261" t="s">
        <v>4</v>
      </c>
      <c r="TIO92" s="1261" t="s">
        <v>4</v>
      </c>
      <c r="TIP92" s="1261" t="s">
        <v>4</v>
      </c>
      <c r="TIQ92" s="1261" t="s">
        <v>4</v>
      </c>
      <c r="TIR92" s="1261" t="s">
        <v>4</v>
      </c>
      <c r="TIS92" s="1261" t="s">
        <v>4</v>
      </c>
      <c r="TIT92" s="1261" t="s">
        <v>4</v>
      </c>
      <c r="TIU92" s="1261" t="s">
        <v>4</v>
      </c>
      <c r="TIV92" s="1261" t="s">
        <v>4</v>
      </c>
      <c r="TIW92" s="1261" t="s">
        <v>4</v>
      </c>
      <c r="TIX92" s="1261" t="s">
        <v>4</v>
      </c>
      <c r="TIY92" s="1261" t="s">
        <v>4</v>
      </c>
      <c r="TIZ92" s="1261" t="s">
        <v>4</v>
      </c>
      <c r="TJA92" s="1261" t="s">
        <v>4</v>
      </c>
      <c r="TJB92" s="1261" t="s">
        <v>4</v>
      </c>
      <c r="TJC92" s="1261" t="s">
        <v>4</v>
      </c>
      <c r="TJD92" s="1261" t="s">
        <v>4</v>
      </c>
      <c r="TJE92" s="1261" t="s">
        <v>4</v>
      </c>
      <c r="TJF92" s="1261" t="s">
        <v>4</v>
      </c>
      <c r="TJG92" s="1261" t="s">
        <v>4</v>
      </c>
      <c r="TJH92" s="1261" t="s">
        <v>4</v>
      </c>
      <c r="TJI92" s="1261" t="s">
        <v>4</v>
      </c>
      <c r="TJJ92" s="1261" t="s">
        <v>4</v>
      </c>
      <c r="TJK92" s="1261" t="s">
        <v>4</v>
      </c>
      <c r="TJL92" s="1261" t="s">
        <v>4</v>
      </c>
      <c r="TJM92" s="1261" t="s">
        <v>4</v>
      </c>
      <c r="TJN92" s="1261" t="s">
        <v>4</v>
      </c>
      <c r="TJO92" s="1261" t="s">
        <v>4</v>
      </c>
      <c r="TJP92" s="1261" t="s">
        <v>4</v>
      </c>
      <c r="TJQ92" s="1261" t="s">
        <v>4</v>
      </c>
      <c r="TJR92" s="1261" t="s">
        <v>4</v>
      </c>
      <c r="TJS92" s="1261" t="s">
        <v>4</v>
      </c>
      <c r="TJT92" s="1261" t="s">
        <v>4</v>
      </c>
      <c r="TJU92" s="1261" t="s">
        <v>4</v>
      </c>
      <c r="TJV92" s="1261" t="s">
        <v>4</v>
      </c>
      <c r="TJW92" s="1261" t="s">
        <v>4</v>
      </c>
      <c r="TJX92" s="1261" t="s">
        <v>4</v>
      </c>
      <c r="TJY92" s="1261" t="s">
        <v>4</v>
      </c>
      <c r="TJZ92" s="1261" t="s">
        <v>4</v>
      </c>
      <c r="TKA92" s="1261" t="s">
        <v>4</v>
      </c>
      <c r="TKB92" s="1261" t="s">
        <v>4</v>
      </c>
      <c r="TKC92" s="1261" t="s">
        <v>4</v>
      </c>
      <c r="TKD92" s="1261" t="s">
        <v>4</v>
      </c>
      <c r="TKE92" s="1261" t="s">
        <v>4</v>
      </c>
      <c r="TKF92" s="1261" t="s">
        <v>4</v>
      </c>
      <c r="TKG92" s="1261" t="s">
        <v>4</v>
      </c>
      <c r="TKH92" s="1261" t="s">
        <v>4</v>
      </c>
      <c r="TKI92" s="1261" t="s">
        <v>4</v>
      </c>
      <c r="TKJ92" s="1261" t="s">
        <v>4</v>
      </c>
      <c r="TKK92" s="1261" t="s">
        <v>4</v>
      </c>
      <c r="TKL92" s="1261" t="s">
        <v>4</v>
      </c>
      <c r="TKM92" s="1261" t="s">
        <v>4</v>
      </c>
      <c r="TKN92" s="1261" t="s">
        <v>4</v>
      </c>
      <c r="TKO92" s="1261" t="s">
        <v>4</v>
      </c>
      <c r="TKP92" s="1261" t="s">
        <v>4</v>
      </c>
      <c r="TKQ92" s="1261" t="s">
        <v>4</v>
      </c>
      <c r="TKR92" s="1261" t="s">
        <v>4</v>
      </c>
      <c r="TKS92" s="1261" t="s">
        <v>4</v>
      </c>
      <c r="TKT92" s="1261" t="s">
        <v>4</v>
      </c>
      <c r="TKU92" s="1261" t="s">
        <v>4</v>
      </c>
      <c r="TKV92" s="1261" t="s">
        <v>4</v>
      </c>
      <c r="TKW92" s="1261" t="s">
        <v>4</v>
      </c>
      <c r="TKX92" s="1261" t="s">
        <v>4</v>
      </c>
      <c r="TKY92" s="1261" t="s">
        <v>4</v>
      </c>
      <c r="TKZ92" s="1261" t="s">
        <v>4</v>
      </c>
      <c r="TLA92" s="1261" t="s">
        <v>4</v>
      </c>
      <c r="TLB92" s="1261" t="s">
        <v>4</v>
      </c>
      <c r="TLC92" s="1261" t="s">
        <v>4</v>
      </c>
      <c r="TLD92" s="1261" t="s">
        <v>4</v>
      </c>
      <c r="TLE92" s="1261" t="s">
        <v>4</v>
      </c>
      <c r="TLF92" s="1261" t="s">
        <v>4</v>
      </c>
      <c r="TLG92" s="1261" t="s">
        <v>4</v>
      </c>
      <c r="TLH92" s="1261" t="s">
        <v>4</v>
      </c>
      <c r="TLI92" s="1261" t="s">
        <v>4</v>
      </c>
      <c r="TLJ92" s="1261" t="s">
        <v>4</v>
      </c>
      <c r="TLK92" s="1261" t="s">
        <v>4</v>
      </c>
      <c r="TLL92" s="1261" t="s">
        <v>4</v>
      </c>
      <c r="TLM92" s="1261" t="s">
        <v>4</v>
      </c>
      <c r="TLN92" s="1261" t="s">
        <v>4</v>
      </c>
      <c r="TLO92" s="1261" t="s">
        <v>4</v>
      </c>
      <c r="TLP92" s="1261" t="s">
        <v>4</v>
      </c>
      <c r="TLQ92" s="1261" t="s">
        <v>4</v>
      </c>
      <c r="TLR92" s="1261" t="s">
        <v>4</v>
      </c>
      <c r="TLS92" s="1261" t="s">
        <v>4</v>
      </c>
      <c r="TLT92" s="1261" t="s">
        <v>4</v>
      </c>
      <c r="TLU92" s="1261" t="s">
        <v>4</v>
      </c>
      <c r="TLV92" s="1261" t="s">
        <v>4</v>
      </c>
      <c r="TLW92" s="1261" t="s">
        <v>4</v>
      </c>
      <c r="TLX92" s="1261" t="s">
        <v>4</v>
      </c>
      <c r="TLY92" s="1261" t="s">
        <v>4</v>
      </c>
      <c r="TLZ92" s="1261" t="s">
        <v>4</v>
      </c>
      <c r="TMA92" s="1261" t="s">
        <v>4</v>
      </c>
      <c r="TMB92" s="1261" t="s">
        <v>4</v>
      </c>
      <c r="TMC92" s="1261" t="s">
        <v>4</v>
      </c>
      <c r="TMD92" s="1261" t="s">
        <v>4</v>
      </c>
      <c r="TME92" s="1261" t="s">
        <v>4</v>
      </c>
      <c r="TMF92" s="1261" t="s">
        <v>4</v>
      </c>
      <c r="TMG92" s="1261" t="s">
        <v>4</v>
      </c>
      <c r="TMH92" s="1261" t="s">
        <v>4</v>
      </c>
      <c r="TMI92" s="1261" t="s">
        <v>4</v>
      </c>
      <c r="TMJ92" s="1261" t="s">
        <v>4</v>
      </c>
      <c r="TMK92" s="1261" t="s">
        <v>4</v>
      </c>
      <c r="TML92" s="1261" t="s">
        <v>4</v>
      </c>
      <c r="TMM92" s="1261" t="s">
        <v>4</v>
      </c>
      <c r="TMN92" s="1261" t="s">
        <v>4</v>
      </c>
      <c r="TMO92" s="1261" t="s">
        <v>4</v>
      </c>
      <c r="TMP92" s="1261" t="s">
        <v>4</v>
      </c>
      <c r="TMQ92" s="1261" t="s">
        <v>4</v>
      </c>
      <c r="TMR92" s="1261" t="s">
        <v>4</v>
      </c>
      <c r="TMS92" s="1261" t="s">
        <v>4</v>
      </c>
      <c r="TMT92" s="1261" t="s">
        <v>4</v>
      </c>
      <c r="TMU92" s="1261" t="s">
        <v>4</v>
      </c>
      <c r="TMV92" s="1261" t="s">
        <v>4</v>
      </c>
      <c r="TMW92" s="1261" t="s">
        <v>4</v>
      </c>
      <c r="TMX92" s="1261" t="s">
        <v>4</v>
      </c>
      <c r="TMY92" s="1261" t="s">
        <v>4</v>
      </c>
      <c r="TMZ92" s="1261" t="s">
        <v>4</v>
      </c>
      <c r="TNA92" s="1261" t="s">
        <v>4</v>
      </c>
      <c r="TNB92" s="1261" t="s">
        <v>4</v>
      </c>
      <c r="TNC92" s="1261" t="s">
        <v>4</v>
      </c>
      <c r="TND92" s="1261" t="s">
        <v>4</v>
      </c>
      <c r="TNE92" s="1261" t="s">
        <v>4</v>
      </c>
      <c r="TNF92" s="1261" t="s">
        <v>4</v>
      </c>
      <c r="TNG92" s="1261" t="s">
        <v>4</v>
      </c>
      <c r="TNH92" s="1261" t="s">
        <v>4</v>
      </c>
      <c r="TNI92" s="1261" t="s">
        <v>4</v>
      </c>
      <c r="TNJ92" s="1261" t="s">
        <v>4</v>
      </c>
      <c r="TNK92" s="1261" t="s">
        <v>4</v>
      </c>
      <c r="TNL92" s="1261" t="s">
        <v>4</v>
      </c>
      <c r="TNM92" s="1261" t="s">
        <v>4</v>
      </c>
      <c r="TNN92" s="1261" t="s">
        <v>4</v>
      </c>
      <c r="TNO92" s="1261" t="s">
        <v>4</v>
      </c>
      <c r="TNP92" s="1261" t="s">
        <v>4</v>
      </c>
      <c r="TNQ92" s="1261" t="s">
        <v>4</v>
      </c>
      <c r="TNR92" s="1261" t="s">
        <v>4</v>
      </c>
      <c r="TNS92" s="1261" t="s">
        <v>4</v>
      </c>
      <c r="TNT92" s="1261" t="s">
        <v>4</v>
      </c>
      <c r="TNU92" s="1261" t="s">
        <v>4</v>
      </c>
      <c r="TNV92" s="1261" t="s">
        <v>4</v>
      </c>
      <c r="TNW92" s="1261" t="s">
        <v>4</v>
      </c>
      <c r="TNX92" s="1261" t="s">
        <v>4</v>
      </c>
      <c r="TNY92" s="1261" t="s">
        <v>4</v>
      </c>
      <c r="TNZ92" s="1261" t="s">
        <v>4</v>
      </c>
      <c r="TOA92" s="1261" t="s">
        <v>4</v>
      </c>
      <c r="TOB92" s="1261" t="s">
        <v>4</v>
      </c>
      <c r="TOC92" s="1261" t="s">
        <v>4</v>
      </c>
      <c r="TOD92" s="1261" t="s">
        <v>4</v>
      </c>
      <c r="TOE92" s="1261" t="s">
        <v>4</v>
      </c>
      <c r="TOF92" s="1261" t="s">
        <v>4</v>
      </c>
      <c r="TOG92" s="1261" t="s">
        <v>4</v>
      </c>
      <c r="TOH92" s="1261" t="s">
        <v>4</v>
      </c>
      <c r="TOI92" s="1261" t="s">
        <v>4</v>
      </c>
      <c r="TOJ92" s="1261" t="s">
        <v>4</v>
      </c>
      <c r="TOK92" s="1261" t="s">
        <v>4</v>
      </c>
      <c r="TOL92" s="1261" t="s">
        <v>4</v>
      </c>
      <c r="TOM92" s="1261" t="s">
        <v>4</v>
      </c>
      <c r="TON92" s="1261" t="s">
        <v>4</v>
      </c>
      <c r="TOO92" s="1261" t="s">
        <v>4</v>
      </c>
      <c r="TOP92" s="1261" t="s">
        <v>4</v>
      </c>
      <c r="TOQ92" s="1261" t="s">
        <v>4</v>
      </c>
      <c r="TOR92" s="1261" t="s">
        <v>4</v>
      </c>
      <c r="TOS92" s="1261" t="s">
        <v>4</v>
      </c>
      <c r="TOT92" s="1261" t="s">
        <v>4</v>
      </c>
      <c r="TOU92" s="1261" t="s">
        <v>4</v>
      </c>
      <c r="TOV92" s="1261" t="s">
        <v>4</v>
      </c>
      <c r="TOW92" s="1261" t="s">
        <v>4</v>
      </c>
      <c r="TOX92" s="1261" t="s">
        <v>4</v>
      </c>
      <c r="TOY92" s="1261" t="s">
        <v>4</v>
      </c>
      <c r="TOZ92" s="1261" t="s">
        <v>4</v>
      </c>
      <c r="TPA92" s="1261" t="s">
        <v>4</v>
      </c>
      <c r="TPB92" s="1261" t="s">
        <v>4</v>
      </c>
      <c r="TPC92" s="1261" t="s">
        <v>4</v>
      </c>
      <c r="TPD92" s="1261" t="s">
        <v>4</v>
      </c>
      <c r="TPE92" s="1261" t="s">
        <v>4</v>
      </c>
      <c r="TPF92" s="1261" t="s">
        <v>4</v>
      </c>
      <c r="TPG92" s="1261" t="s">
        <v>4</v>
      </c>
      <c r="TPH92" s="1261" t="s">
        <v>4</v>
      </c>
      <c r="TPI92" s="1261" t="s">
        <v>4</v>
      </c>
      <c r="TPJ92" s="1261" t="s">
        <v>4</v>
      </c>
      <c r="TPK92" s="1261" t="s">
        <v>4</v>
      </c>
      <c r="TPL92" s="1261" t="s">
        <v>4</v>
      </c>
      <c r="TPM92" s="1261" t="s">
        <v>4</v>
      </c>
      <c r="TPN92" s="1261" t="s">
        <v>4</v>
      </c>
      <c r="TPO92" s="1261" t="s">
        <v>4</v>
      </c>
      <c r="TPP92" s="1261" t="s">
        <v>4</v>
      </c>
      <c r="TPQ92" s="1261" t="s">
        <v>4</v>
      </c>
      <c r="TPR92" s="1261" t="s">
        <v>4</v>
      </c>
      <c r="TPS92" s="1261" t="s">
        <v>4</v>
      </c>
      <c r="TPT92" s="1261" t="s">
        <v>4</v>
      </c>
      <c r="TPU92" s="1261" t="s">
        <v>4</v>
      </c>
      <c r="TPV92" s="1261" t="s">
        <v>4</v>
      </c>
      <c r="TPW92" s="1261" t="s">
        <v>4</v>
      </c>
      <c r="TPX92" s="1261" t="s">
        <v>4</v>
      </c>
      <c r="TPY92" s="1261" t="s">
        <v>4</v>
      </c>
      <c r="TPZ92" s="1261" t="s">
        <v>4</v>
      </c>
      <c r="TQA92" s="1261" t="s">
        <v>4</v>
      </c>
      <c r="TQB92" s="1261" t="s">
        <v>4</v>
      </c>
      <c r="TQC92" s="1261" t="s">
        <v>4</v>
      </c>
      <c r="TQD92" s="1261" t="s">
        <v>4</v>
      </c>
      <c r="TQE92" s="1261" t="s">
        <v>4</v>
      </c>
      <c r="TQF92" s="1261" t="s">
        <v>4</v>
      </c>
      <c r="TQG92" s="1261" t="s">
        <v>4</v>
      </c>
      <c r="TQH92" s="1261" t="s">
        <v>4</v>
      </c>
      <c r="TQI92" s="1261" t="s">
        <v>4</v>
      </c>
      <c r="TQJ92" s="1261" t="s">
        <v>4</v>
      </c>
      <c r="TQK92" s="1261" t="s">
        <v>4</v>
      </c>
      <c r="TQL92" s="1261" t="s">
        <v>4</v>
      </c>
      <c r="TQM92" s="1261" t="s">
        <v>4</v>
      </c>
      <c r="TQN92" s="1261" t="s">
        <v>4</v>
      </c>
      <c r="TQO92" s="1261" t="s">
        <v>4</v>
      </c>
      <c r="TQP92" s="1261" t="s">
        <v>4</v>
      </c>
      <c r="TQQ92" s="1261" t="s">
        <v>4</v>
      </c>
      <c r="TQR92" s="1261" t="s">
        <v>4</v>
      </c>
      <c r="TQS92" s="1261" t="s">
        <v>4</v>
      </c>
      <c r="TQT92" s="1261" t="s">
        <v>4</v>
      </c>
      <c r="TQU92" s="1261" t="s">
        <v>4</v>
      </c>
      <c r="TQV92" s="1261" t="s">
        <v>4</v>
      </c>
      <c r="TQW92" s="1261" t="s">
        <v>4</v>
      </c>
      <c r="TQX92" s="1261" t="s">
        <v>4</v>
      </c>
      <c r="TQY92" s="1261" t="s">
        <v>4</v>
      </c>
      <c r="TQZ92" s="1261" t="s">
        <v>4</v>
      </c>
      <c r="TRA92" s="1261" t="s">
        <v>4</v>
      </c>
      <c r="TRB92" s="1261" t="s">
        <v>4</v>
      </c>
      <c r="TRC92" s="1261" t="s">
        <v>4</v>
      </c>
      <c r="TRD92" s="1261" t="s">
        <v>4</v>
      </c>
      <c r="TRE92" s="1261" t="s">
        <v>4</v>
      </c>
      <c r="TRF92" s="1261" t="s">
        <v>4</v>
      </c>
      <c r="TRG92" s="1261" t="s">
        <v>4</v>
      </c>
      <c r="TRH92" s="1261" t="s">
        <v>4</v>
      </c>
      <c r="TRI92" s="1261" t="s">
        <v>4</v>
      </c>
      <c r="TRJ92" s="1261" t="s">
        <v>4</v>
      </c>
      <c r="TRK92" s="1261" t="s">
        <v>4</v>
      </c>
      <c r="TRL92" s="1261" t="s">
        <v>4</v>
      </c>
      <c r="TRM92" s="1261" t="s">
        <v>4</v>
      </c>
      <c r="TRN92" s="1261" t="s">
        <v>4</v>
      </c>
      <c r="TRO92" s="1261" t="s">
        <v>4</v>
      </c>
      <c r="TRP92" s="1261" t="s">
        <v>4</v>
      </c>
      <c r="TRQ92" s="1261" t="s">
        <v>4</v>
      </c>
      <c r="TRR92" s="1261" t="s">
        <v>4</v>
      </c>
      <c r="TRS92" s="1261" t="s">
        <v>4</v>
      </c>
      <c r="TRT92" s="1261" t="s">
        <v>4</v>
      </c>
      <c r="TRU92" s="1261" t="s">
        <v>4</v>
      </c>
      <c r="TRV92" s="1261" t="s">
        <v>4</v>
      </c>
      <c r="TRW92" s="1261" t="s">
        <v>4</v>
      </c>
      <c r="TRX92" s="1261" t="s">
        <v>4</v>
      </c>
      <c r="TRY92" s="1261" t="s">
        <v>4</v>
      </c>
      <c r="TRZ92" s="1261" t="s">
        <v>4</v>
      </c>
      <c r="TSA92" s="1261" t="s">
        <v>4</v>
      </c>
      <c r="TSB92" s="1261" t="s">
        <v>4</v>
      </c>
      <c r="TSC92" s="1261" t="s">
        <v>4</v>
      </c>
      <c r="TSD92" s="1261" t="s">
        <v>4</v>
      </c>
      <c r="TSE92" s="1261" t="s">
        <v>4</v>
      </c>
      <c r="TSF92" s="1261" t="s">
        <v>4</v>
      </c>
      <c r="TSG92" s="1261" t="s">
        <v>4</v>
      </c>
      <c r="TSH92" s="1261" t="s">
        <v>4</v>
      </c>
      <c r="TSI92" s="1261" t="s">
        <v>4</v>
      </c>
      <c r="TSJ92" s="1261" t="s">
        <v>4</v>
      </c>
      <c r="TSK92" s="1261" t="s">
        <v>4</v>
      </c>
      <c r="TSL92" s="1261" t="s">
        <v>4</v>
      </c>
      <c r="TSM92" s="1261" t="s">
        <v>4</v>
      </c>
      <c r="TSN92" s="1261" t="s">
        <v>4</v>
      </c>
      <c r="TSO92" s="1261" t="s">
        <v>4</v>
      </c>
      <c r="TSP92" s="1261" t="s">
        <v>4</v>
      </c>
      <c r="TSQ92" s="1261" t="s">
        <v>4</v>
      </c>
      <c r="TSR92" s="1261" t="s">
        <v>4</v>
      </c>
      <c r="TSS92" s="1261" t="s">
        <v>4</v>
      </c>
      <c r="TST92" s="1261" t="s">
        <v>4</v>
      </c>
      <c r="TSU92" s="1261" t="s">
        <v>4</v>
      </c>
      <c r="TSV92" s="1261" t="s">
        <v>4</v>
      </c>
      <c r="TSW92" s="1261" t="s">
        <v>4</v>
      </c>
      <c r="TSX92" s="1261" t="s">
        <v>4</v>
      </c>
      <c r="TSY92" s="1261" t="s">
        <v>4</v>
      </c>
      <c r="TSZ92" s="1261" t="s">
        <v>4</v>
      </c>
      <c r="TTA92" s="1261" t="s">
        <v>4</v>
      </c>
      <c r="TTB92" s="1261" t="s">
        <v>4</v>
      </c>
      <c r="TTC92" s="1261" t="s">
        <v>4</v>
      </c>
      <c r="TTD92" s="1261" t="s">
        <v>4</v>
      </c>
      <c r="TTE92" s="1261" t="s">
        <v>4</v>
      </c>
      <c r="TTF92" s="1261" t="s">
        <v>4</v>
      </c>
      <c r="TTG92" s="1261" t="s">
        <v>4</v>
      </c>
      <c r="TTH92" s="1261" t="s">
        <v>4</v>
      </c>
      <c r="TTI92" s="1261" t="s">
        <v>4</v>
      </c>
      <c r="TTJ92" s="1261" t="s">
        <v>4</v>
      </c>
      <c r="TTK92" s="1261" t="s">
        <v>4</v>
      </c>
      <c r="TTL92" s="1261" t="s">
        <v>4</v>
      </c>
      <c r="TTM92" s="1261" t="s">
        <v>4</v>
      </c>
      <c r="TTN92" s="1261" t="s">
        <v>4</v>
      </c>
      <c r="TTO92" s="1261" t="s">
        <v>4</v>
      </c>
      <c r="TTP92" s="1261" t="s">
        <v>4</v>
      </c>
      <c r="TTQ92" s="1261" t="s">
        <v>4</v>
      </c>
      <c r="TTR92" s="1261" t="s">
        <v>4</v>
      </c>
      <c r="TTS92" s="1261" t="s">
        <v>4</v>
      </c>
      <c r="TTT92" s="1261" t="s">
        <v>4</v>
      </c>
      <c r="TTU92" s="1261" t="s">
        <v>4</v>
      </c>
      <c r="TTV92" s="1261" t="s">
        <v>4</v>
      </c>
      <c r="TTW92" s="1261" t="s">
        <v>4</v>
      </c>
      <c r="TTX92" s="1261" t="s">
        <v>4</v>
      </c>
      <c r="TTY92" s="1261" t="s">
        <v>4</v>
      </c>
      <c r="TTZ92" s="1261" t="s">
        <v>4</v>
      </c>
      <c r="TUA92" s="1261" t="s">
        <v>4</v>
      </c>
      <c r="TUB92" s="1261" t="s">
        <v>4</v>
      </c>
      <c r="TUC92" s="1261" t="s">
        <v>4</v>
      </c>
      <c r="TUD92" s="1261" t="s">
        <v>4</v>
      </c>
      <c r="TUE92" s="1261" t="s">
        <v>4</v>
      </c>
      <c r="TUF92" s="1261" t="s">
        <v>4</v>
      </c>
      <c r="TUG92" s="1261" t="s">
        <v>4</v>
      </c>
      <c r="TUH92" s="1261" t="s">
        <v>4</v>
      </c>
      <c r="TUI92" s="1261" t="s">
        <v>4</v>
      </c>
      <c r="TUJ92" s="1261" t="s">
        <v>4</v>
      </c>
      <c r="TUK92" s="1261" t="s">
        <v>4</v>
      </c>
      <c r="TUL92" s="1261" t="s">
        <v>4</v>
      </c>
      <c r="TUM92" s="1261" t="s">
        <v>4</v>
      </c>
      <c r="TUN92" s="1261" t="s">
        <v>4</v>
      </c>
      <c r="TUO92" s="1261" t="s">
        <v>4</v>
      </c>
      <c r="TUP92" s="1261" t="s">
        <v>4</v>
      </c>
      <c r="TUQ92" s="1261" t="s">
        <v>4</v>
      </c>
      <c r="TUR92" s="1261" t="s">
        <v>4</v>
      </c>
      <c r="TUS92" s="1261" t="s">
        <v>4</v>
      </c>
      <c r="TUT92" s="1261" t="s">
        <v>4</v>
      </c>
      <c r="TUU92" s="1261" t="s">
        <v>4</v>
      </c>
      <c r="TUV92" s="1261" t="s">
        <v>4</v>
      </c>
      <c r="TUW92" s="1261" t="s">
        <v>4</v>
      </c>
      <c r="TUX92" s="1261" t="s">
        <v>4</v>
      </c>
      <c r="TUY92" s="1261" t="s">
        <v>4</v>
      </c>
      <c r="TUZ92" s="1261" t="s">
        <v>4</v>
      </c>
      <c r="TVA92" s="1261" t="s">
        <v>4</v>
      </c>
      <c r="TVB92" s="1261" t="s">
        <v>4</v>
      </c>
      <c r="TVC92" s="1261" t="s">
        <v>4</v>
      </c>
      <c r="TVD92" s="1261" t="s">
        <v>4</v>
      </c>
      <c r="TVE92" s="1261" t="s">
        <v>4</v>
      </c>
      <c r="TVF92" s="1261" t="s">
        <v>4</v>
      </c>
      <c r="TVG92" s="1261" t="s">
        <v>4</v>
      </c>
      <c r="TVH92" s="1261" t="s">
        <v>4</v>
      </c>
      <c r="TVI92" s="1261" t="s">
        <v>4</v>
      </c>
      <c r="TVJ92" s="1261" t="s">
        <v>4</v>
      </c>
      <c r="TVK92" s="1261" t="s">
        <v>4</v>
      </c>
      <c r="TVL92" s="1261" t="s">
        <v>4</v>
      </c>
      <c r="TVM92" s="1261" t="s">
        <v>4</v>
      </c>
      <c r="TVN92" s="1261" t="s">
        <v>4</v>
      </c>
      <c r="TVO92" s="1261" t="s">
        <v>4</v>
      </c>
      <c r="TVP92" s="1261" t="s">
        <v>4</v>
      </c>
      <c r="TVQ92" s="1261" t="s">
        <v>4</v>
      </c>
      <c r="TVR92" s="1261" t="s">
        <v>4</v>
      </c>
      <c r="TVS92" s="1261" t="s">
        <v>4</v>
      </c>
      <c r="TVT92" s="1261" t="s">
        <v>4</v>
      </c>
      <c r="TVU92" s="1261" t="s">
        <v>4</v>
      </c>
      <c r="TVV92" s="1261" t="s">
        <v>4</v>
      </c>
      <c r="TVW92" s="1261" t="s">
        <v>4</v>
      </c>
      <c r="TVX92" s="1261" t="s">
        <v>4</v>
      </c>
      <c r="TVY92" s="1261" t="s">
        <v>4</v>
      </c>
      <c r="TVZ92" s="1261" t="s">
        <v>4</v>
      </c>
      <c r="TWA92" s="1261" t="s">
        <v>4</v>
      </c>
      <c r="TWB92" s="1261" t="s">
        <v>4</v>
      </c>
      <c r="TWC92" s="1261" t="s">
        <v>4</v>
      </c>
      <c r="TWD92" s="1261" t="s">
        <v>4</v>
      </c>
      <c r="TWE92" s="1261" t="s">
        <v>4</v>
      </c>
      <c r="TWF92" s="1261" t="s">
        <v>4</v>
      </c>
      <c r="TWG92" s="1261" t="s">
        <v>4</v>
      </c>
      <c r="TWH92" s="1261" t="s">
        <v>4</v>
      </c>
      <c r="TWI92" s="1261" t="s">
        <v>4</v>
      </c>
      <c r="TWJ92" s="1261" t="s">
        <v>4</v>
      </c>
      <c r="TWK92" s="1261" t="s">
        <v>4</v>
      </c>
      <c r="TWL92" s="1261" t="s">
        <v>4</v>
      </c>
      <c r="TWM92" s="1261" t="s">
        <v>4</v>
      </c>
      <c r="TWN92" s="1261" t="s">
        <v>4</v>
      </c>
      <c r="TWO92" s="1261" t="s">
        <v>4</v>
      </c>
      <c r="TWP92" s="1261" t="s">
        <v>4</v>
      </c>
      <c r="TWQ92" s="1261" t="s">
        <v>4</v>
      </c>
      <c r="TWR92" s="1261" t="s">
        <v>4</v>
      </c>
      <c r="TWS92" s="1261" t="s">
        <v>4</v>
      </c>
      <c r="TWT92" s="1261" t="s">
        <v>4</v>
      </c>
      <c r="TWU92" s="1261" t="s">
        <v>4</v>
      </c>
      <c r="TWV92" s="1261" t="s">
        <v>4</v>
      </c>
      <c r="TWW92" s="1261" t="s">
        <v>4</v>
      </c>
      <c r="TWX92" s="1261" t="s">
        <v>4</v>
      </c>
      <c r="TWY92" s="1261" t="s">
        <v>4</v>
      </c>
      <c r="TWZ92" s="1261" t="s">
        <v>4</v>
      </c>
      <c r="TXA92" s="1261" t="s">
        <v>4</v>
      </c>
      <c r="TXB92" s="1261" t="s">
        <v>4</v>
      </c>
      <c r="TXC92" s="1261" t="s">
        <v>4</v>
      </c>
      <c r="TXD92" s="1261" t="s">
        <v>4</v>
      </c>
      <c r="TXE92" s="1261" t="s">
        <v>4</v>
      </c>
      <c r="TXF92" s="1261" t="s">
        <v>4</v>
      </c>
      <c r="TXG92" s="1261" t="s">
        <v>4</v>
      </c>
      <c r="TXH92" s="1261" t="s">
        <v>4</v>
      </c>
      <c r="TXI92" s="1261" t="s">
        <v>4</v>
      </c>
      <c r="TXJ92" s="1261" t="s">
        <v>4</v>
      </c>
      <c r="TXK92" s="1261" t="s">
        <v>4</v>
      </c>
      <c r="TXL92" s="1261" t="s">
        <v>4</v>
      </c>
      <c r="TXM92" s="1261" t="s">
        <v>4</v>
      </c>
      <c r="TXN92" s="1261" t="s">
        <v>4</v>
      </c>
      <c r="TXO92" s="1261" t="s">
        <v>4</v>
      </c>
      <c r="TXP92" s="1261" t="s">
        <v>4</v>
      </c>
      <c r="TXQ92" s="1261" t="s">
        <v>4</v>
      </c>
      <c r="TXR92" s="1261" t="s">
        <v>4</v>
      </c>
      <c r="TXS92" s="1261" t="s">
        <v>4</v>
      </c>
      <c r="TXT92" s="1261" t="s">
        <v>4</v>
      </c>
      <c r="TXU92" s="1261" t="s">
        <v>4</v>
      </c>
      <c r="TXV92" s="1261" t="s">
        <v>4</v>
      </c>
      <c r="TXW92" s="1261" t="s">
        <v>4</v>
      </c>
      <c r="TXX92" s="1261" t="s">
        <v>4</v>
      </c>
      <c r="TXY92" s="1261" t="s">
        <v>4</v>
      </c>
      <c r="TXZ92" s="1261" t="s">
        <v>4</v>
      </c>
      <c r="TYA92" s="1261" t="s">
        <v>4</v>
      </c>
      <c r="TYB92" s="1261" t="s">
        <v>4</v>
      </c>
      <c r="TYC92" s="1261" t="s">
        <v>4</v>
      </c>
      <c r="TYD92" s="1261" t="s">
        <v>4</v>
      </c>
      <c r="TYE92" s="1261" t="s">
        <v>4</v>
      </c>
      <c r="TYF92" s="1261" t="s">
        <v>4</v>
      </c>
      <c r="TYG92" s="1261" t="s">
        <v>4</v>
      </c>
      <c r="TYH92" s="1261" t="s">
        <v>4</v>
      </c>
      <c r="TYI92" s="1261" t="s">
        <v>4</v>
      </c>
      <c r="TYJ92" s="1261" t="s">
        <v>4</v>
      </c>
      <c r="TYK92" s="1261" t="s">
        <v>4</v>
      </c>
      <c r="TYL92" s="1261" t="s">
        <v>4</v>
      </c>
      <c r="TYM92" s="1261" t="s">
        <v>4</v>
      </c>
      <c r="TYN92" s="1261" t="s">
        <v>4</v>
      </c>
      <c r="TYO92" s="1261" t="s">
        <v>4</v>
      </c>
      <c r="TYP92" s="1261" t="s">
        <v>4</v>
      </c>
      <c r="TYQ92" s="1261" t="s">
        <v>4</v>
      </c>
      <c r="TYR92" s="1261" t="s">
        <v>4</v>
      </c>
      <c r="TYS92" s="1261" t="s">
        <v>4</v>
      </c>
      <c r="TYT92" s="1261" t="s">
        <v>4</v>
      </c>
      <c r="TYU92" s="1261" t="s">
        <v>4</v>
      </c>
      <c r="TYV92" s="1261" t="s">
        <v>4</v>
      </c>
      <c r="TYW92" s="1261" t="s">
        <v>4</v>
      </c>
      <c r="TYX92" s="1261" t="s">
        <v>4</v>
      </c>
      <c r="TYY92" s="1261" t="s">
        <v>4</v>
      </c>
      <c r="TYZ92" s="1261" t="s">
        <v>4</v>
      </c>
      <c r="TZA92" s="1261" t="s">
        <v>4</v>
      </c>
      <c r="TZB92" s="1261" t="s">
        <v>4</v>
      </c>
      <c r="TZC92" s="1261" t="s">
        <v>4</v>
      </c>
      <c r="TZD92" s="1261" t="s">
        <v>4</v>
      </c>
      <c r="TZE92" s="1261" t="s">
        <v>4</v>
      </c>
      <c r="TZF92" s="1261" t="s">
        <v>4</v>
      </c>
      <c r="TZG92" s="1261" t="s">
        <v>4</v>
      </c>
      <c r="TZH92" s="1261" t="s">
        <v>4</v>
      </c>
      <c r="TZI92" s="1261" t="s">
        <v>4</v>
      </c>
      <c r="TZJ92" s="1261" t="s">
        <v>4</v>
      </c>
      <c r="TZK92" s="1261" t="s">
        <v>4</v>
      </c>
      <c r="TZL92" s="1261" t="s">
        <v>4</v>
      </c>
      <c r="TZM92" s="1261" t="s">
        <v>4</v>
      </c>
      <c r="TZN92" s="1261" t="s">
        <v>4</v>
      </c>
      <c r="TZO92" s="1261" t="s">
        <v>4</v>
      </c>
      <c r="TZP92" s="1261" t="s">
        <v>4</v>
      </c>
      <c r="TZQ92" s="1261" t="s">
        <v>4</v>
      </c>
      <c r="TZR92" s="1261" t="s">
        <v>4</v>
      </c>
      <c r="TZS92" s="1261" t="s">
        <v>4</v>
      </c>
      <c r="TZT92" s="1261" t="s">
        <v>4</v>
      </c>
      <c r="TZU92" s="1261" t="s">
        <v>4</v>
      </c>
      <c r="TZV92" s="1261" t="s">
        <v>4</v>
      </c>
      <c r="TZW92" s="1261" t="s">
        <v>4</v>
      </c>
      <c r="TZX92" s="1261" t="s">
        <v>4</v>
      </c>
      <c r="TZY92" s="1261" t="s">
        <v>4</v>
      </c>
      <c r="TZZ92" s="1261" t="s">
        <v>4</v>
      </c>
      <c r="UAA92" s="1261" t="s">
        <v>4</v>
      </c>
      <c r="UAB92" s="1261" t="s">
        <v>4</v>
      </c>
      <c r="UAC92" s="1261" t="s">
        <v>4</v>
      </c>
      <c r="UAD92" s="1261" t="s">
        <v>4</v>
      </c>
      <c r="UAE92" s="1261" t="s">
        <v>4</v>
      </c>
      <c r="UAF92" s="1261" t="s">
        <v>4</v>
      </c>
      <c r="UAG92" s="1261" t="s">
        <v>4</v>
      </c>
      <c r="UAH92" s="1261" t="s">
        <v>4</v>
      </c>
      <c r="UAI92" s="1261" t="s">
        <v>4</v>
      </c>
      <c r="UAJ92" s="1261" t="s">
        <v>4</v>
      </c>
      <c r="UAK92" s="1261" t="s">
        <v>4</v>
      </c>
      <c r="UAL92" s="1261" t="s">
        <v>4</v>
      </c>
      <c r="UAM92" s="1261" t="s">
        <v>4</v>
      </c>
      <c r="UAN92" s="1261" t="s">
        <v>4</v>
      </c>
      <c r="UAO92" s="1261" t="s">
        <v>4</v>
      </c>
      <c r="UAP92" s="1261" t="s">
        <v>4</v>
      </c>
      <c r="UAQ92" s="1261" t="s">
        <v>4</v>
      </c>
      <c r="UAR92" s="1261" t="s">
        <v>4</v>
      </c>
      <c r="UAS92" s="1261" t="s">
        <v>4</v>
      </c>
      <c r="UAT92" s="1261" t="s">
        <v>4</v>
      </c>
      <c r="UAU92" s="1261" t="s">
        <v>4</v>
      </c>
      <c r="UAV92" s="1261" t="s">
        <v>4</v>
      </c>
      <c r="UAW92" s="1261" t="s">
        <v>4</v>
      </c>
      <c r="UAX92" s="1261" t="s">
        <v>4</v>
      </c>
      <c r="UAY92" s="1261" t="s">
        <v>4</v>
      </c>
      <c r="UAZ92" s="1261" t="s">
        <v>4</v>
      </c>
      <c r="UBA92" s="1261" t="s">
        <v>4</v>
      </c>
      <c r="UBB92" s="1261" t="s">
        <v>4</v>
      </c>
      <c r="UBC92" s="1261" t="s">
        <v>4</v>
      </c>
      <c r="UBD92" s="1261" t="s">
        <v>4</v>
      </c>
      <c r="UBE92" s="1261" t="s">
        <v>4</v>
      </c>
      <c r="UBF92" s="1261" t="s">
        <v>4</v>
      </c>
      <c r="UBG92" s="1261" t="s">
        <v>4</v>
      </c>
      <c r="UBH92" s="1261" t="s">
        <v>4</v>
      </c>
      <c r="UBI92" s="1261" t="s">
        <v>4</v>
      </c>
      <c r="UBJ92" s="1261" t="s">
        <v>4</v>
      </c>
      <c r="UBK92" s="1261" t="s">
        <v>4</v>
      </c>
      <c r="UBL92" s="1261" t="s">
        <v>4</v>
      </c>
      <c r="UBM92" s="1261" t="s">
        <v>4</v>
      </c>
      <c r="UBN92" s="1261" t="s">
        <v>4</v>
      </c>
      <c r="UBO92" s="1261" t="s">
        <v>4</v>
      </c>
      <c r="UBP92" s="1261" t="s">
        <v>4</v>
      </c>
      <c r="UBQ92" s="1261" t="s">
        <v>4</v>
      </c>
      <c r="UBR92" s="1261" t="s">
        <v>4</v>
      </c>
      <c r="UBS92" s="1261" t="s">
        <v>4</v>
      </c>
      <c r="UBT92" s="1261" t="s">
        <v>4</v>
      </c>
      <c r="UBU92" s="1261" t="s">
        <v>4</v>
      </c>
      <c r="UBV92" s="1261" t="s">
        <v>4</v>
      </c>
      <c r="UBW92" s="1261" t="s">
        <v>4</v>
      </c>
      <c r="UBX92" s="1261" t="s">
        <v>4</v>
      </c>
      <c r="UBY92" s="1261" t="s">
        <v>4</v>
      </c>
      <c r="UBZ92" s="1261" t="s">
        <v>4</v>
      </c>
      <c r="UCA92" s="1261" t="s">
        <v>4</v>
      </c>
      <c r="UCB92" s="1261" t="s">
        <v>4</v>
      </c>
      <c r="UCC92" s="1261" t="s">
        <v>4</v>
      </c>
      <c r="UCD92" s="1261" t="s">
        <v>4</v>
      </c>
      <c r="UCE92" s="1261" t="s">
        <v>4</v>
      </c>
      <c r="UCF92" s="1261" t="s">
        <v>4</v>
      </c>
      <c r="UCG92" s="1261" t="s">
        <v>4</v>
      </c>
      <c r="UCH92" s="1261" t="s">
        <v>4</v>
      </c>
      <c r="UCI92" s="1261" t="s">
        <v>4</v>
      </c>
      <c r="UCJ92" s="1261" t="s">
        <v>4</v>
      </c>
      <c r="UCK92" s="1261" t="s">
        <v>4</v>
      </c>
      <c r="UCL92" s="1261" t="s">
        <v>4</v>
      </c>
      <c r="UCM92" s="1261" t="s">
        <v>4</v>
      </c>
      <c r="UCN92" s="1261" t="s">
        <v>4</v>
      </c>
      <c r="UCO92" s="1261" t="s">
        <v>4</v>
      </c>
      <c r="UCP92" s="1261" t="s">
        <v>4</v>
      </c>
      <c r="UCQ92" s="1261" t="s">
        <v>4</v>
      </c>
      <c r="UCR92" s="1261" t="s">
        <v>4</v>
      </c>
      <c r="UCS92" s="1261" t="s">
        <v>4</v>
      </c>
      <c r="UCT92" s="1261" t="s">
        <v>4</v>
      </c>
      <c r="UCU92" s="1261" t="s">
        <v>4</v>
      </c>
      <c r="UCV92" s="1261" t="s">
        <v>4</v>
      </c>
      <c r="UCW92" s="1261" t="s">
        <v>4</v>
      </c>
      <c r="UCX92" s="1261" t="s">
        <v>4</v>
      </c>
      <c r="UCY92" s="1261" t="s">
        <v>4</v>
      </c>
      <c r="UCZ92" s="1261" t="s">
        <v>4</v>
      </c>
      <c r="UDA92" s="1261" t="s">
        <v>4</v>
      </c>
      <c r="UDB92" s="1261" t="s">
        <v>4</v>
      </c>
      <c r="UDC92" s="1261" t="s">
        <v>4</v>
      </c>
      <c r="UDD92" s="1261" t="s">
        <v>4</v>
      </c>
      <c r="UDE92" s="1261" t="s">
        <v>4</v>
      </c>
      <c r="UDF92" s="1261" t="s">
        <v>4</v>
      </c>
      <c r="UDG92" s="1261" t="s">
        <v>4</v>
      </c>
      <c r="UDH92" s="1261" t="s">
        <v>4</v>
      </c>
      <c r="UDI92" s="1261" t="s">
        <v>4</v>
      </c>
      <c r="UDJ92" s="1261" t="s">
        <v>4</v>
      </c>
      <c r="UDK92" s="1261" t="s">
        <v>4</v>
      </c>
      <c r="UDL92" s="1261" t="s">
        <v>4</v>
      </c>
      <c r="UDM92" s="1261" t="s">
        <v>4</v>
      </c>
      <c r="UDN92" s="1261" t="s">
        <v>4</v>
      </c>
      <c r="UDO92" s="1261" t="s">
        <v>4</v>
      </c>
      <c r="UDP92" s="1261" t="s">
        <v>4</v>
      </c>
      <c r="UDQ92" s="1261" t="s">
        <v>4</v>
      </c>
      <c r="UDR92" s="1261" t="s">
        <v>4</v>
      </c>
      <c r="UDS92" s="1261" t="s">
        <v>4</v>
      </c>
      <c r="UDT92" s="1261" t="s">
        <v>4</v>
      </c>
      <c r="UDU92" s="1261" t="s">
        <v>4</v>
      </c>
      <c r="UDV92" s="1261" t="s">
        <v>4</v>
      </c>
      <c r="UDW92" s="1261" t="s">
        <v>4</v>
      </c>
      <c r="UDX92" s="1261" t="s">
        <v>4</v>
      </c>
      <c r="UDY92" s="1261" t="s">
        <v>4</v>
      </c>
      <c r="UDZ92" s="1261" t="s">
        <v>4</v>
      </c>
      <c r="UEA92" s="1261" t="s">
        <v>4</v>
      </c>
      <c r="UEB92" s="1261" t="s">
        <v>4</v>
      </c>
      <c r="UEC92" s="1261" t="s">
        <v>4</v>
      </c>
      <c r="UED92" s="1261" t="s">
        <v>4</v>
      </c>
      <c r="UEE92" s="1261" t="s">
        <v>4</v>
      </c>
      <c r="UEF92" s="1261" t="s">
        <v>4</v>
      </c>
      <c r="UEG92" s="1261" t="s">
        <v>4</v>
      </c>
      <c r="UEH92" s="1261" t="s">
        <v>4</v>
      </c>
      <c r="UEI92" s="1261" t="s">
        <v>4</v>
      </c>
      <c r="UEJ92" s="1261" t="s">
        <v>4</v>
      </c>
      <c r="UEK92" s="1261" t="s">
        <v>4</v>
      </c>
      <c r="UEL92" s="1261" t="s">
        <v>4</v>
      </c>
      <c r="UEM92" s="1261" t="s">
        <v>4</v>
      </c>
      <c r="UEN92" s="1261" t="s">
        <v>4</v>
      </c>
      <c r="UEO92" s="1261" t="s">
        <v>4</v>
      </c>
      <c r="UEP92" s="1261" t="s">
        <v>4</v>
      </c>
      <c r="UEQ92" s="1261" t="s">
        <v>4</v>
      </c>
      <c r="UER92" s="1261" t="s">
        <v>4</v>
      </c>
      <c r="UES92" s="1261" t="s">
        <v>4</v>
      </c>
      <c r="UET92" s="1261" t="s">
        <v>4</v>
      </c>
      <c r="UEU92" s="1261" t="s">
        <v>4</v>
      </c>
      <c r="UEV92" s="1261" t="s">
        <v>4</v>
      </c>
      <c r="UEW92" s="1261" t="s">
        <v>4</v>
      </c>
      <c r="UEX92" s="1261" t="s">
        <v>4</v>
      </c>
      <c r="UEY92" s="1261" t="s">
        <v>4</v>
      </c>
      <c r="UEZ92" s="1261" t="s">
        <v>4</v>
      </c>
      <c r="UFA92" s="1261" t="s">
        <v>4</v>
      </c>
      <c r="UFB92" s="1261" t="s">
        <v>4</v>
      </c>
      <c r="UFC92" s="1261" t="s">
        <v>4</v>
      </c>
      <c r="UFD92" s="1261" t="s">
        <v>4</v>
      </c>
      <c r="UFE92" s="1261" t="s">
        <v>4</v>
      </c>
      <c r="UFF92" s="1261" t="s">
        <v>4</v>
      </c>
      <c r="UFG92" s="1261" t="s">
        <v>4</v>
      </c>
      <c r="UFH92" s="1261" t="s">
        <v>4</v>
      </c>
      <c r="UFI92" s="1261" t="s">
        <v>4</v>
      </c>
      <c r="UFJ92" s="1261" t="s">
        <v>4</v>
      </c>
      <c r="UFK92" s="1261" t="s">
        <v>4</v>
      </c>
      <c r="UFL92" s="1261" t="s">
        <v>4</v>
      </c>
      <c r="UFM92" s="1261" t="s">
        <v>4</v>
      </c>
      <c r="UFN92" s="1261" t="s">
        <v>4</v>
      </c>
      <c r="UFO92" s="1261" t="s">
        <v>4</v>
      </c>
      <c r="UFP92" s="1261" t="s">
        <v>4</v>
      </c>
      <c r="UFQ92" s="1261" t="s">
        <v>4</v>
      </c>
      <c r="UFR92" s="1261" t="s">
        <v>4</v>
      </c>
      <c r="UFS92" s="1261" t="s">
        <v>4</v>
      </c>
      <c r="UFT92" s="1261" t="s">
        <v>4</v>
      </c>
      <c r="UFU92" s="1261" t="s">
        <v>4</v>
      </c>
      <c r="UFV92" s="1261" t="s">
        <v>4</v>
      </c>
      <c r="UFW92" s="1261" t="s">
        <v>4</v>
      </c>
      <c r="UFX92" s="1261" t="s">
        <v>4</v>
      </c>
      <c r="UFY92" s="1261" t="s">
        <v>4</v>
      </c>
      <c r="UFZ92" s="1261" t="s">
        <v>4</v>
      </c>
      <c r="UGA92" s="1261" t="s">
        <v>4</v>
      </c>
      <c r="UGB92" s="1261" t="s">
        <v>4</v>
      </c>
      <c r="UGC92" s="1261" t="s">
        <v>4</v>
      </c>
      <c r="UGD92" s="1261" t="s">
        <v>4</v>
      </c>
      <c r="UGE92" s="1261" t="s">
        <v>4</v>
      </c>
      <c r="UGF92" s="1261" t="s">
        <v>4</v>
      </c>
      <c r="UGG92" s="1261" t="s">
        <v>4</v>
      </c>
      <c r="UGH92" s="1261" t="s">
        <v>4</v>
      </c>
      <c r="UGI92" s="1261" t="s">
        <v>4</v>
      </c>
      <c r="UGJ92" s="1261" t="s">
        <v>4</v>
      </c>
      <c r="UGK92" s="1261" t="s">
        <v>4</v>
      </c>
      <c r="UGL92" s="1261" t="s">
        <v>4</v>
      </c>
      <c r="UGM92" s="1261" t="s">
        <v>4</v>
      </c>
      <c r="UGN92" s="1261" t="s">
        <v>4</v>
      </c>
      <c r="UGO92" s="1261" t="s">
        <v>4</v>
      </c>
      <c r="UGP92" s="1261" t="s">
        <v>4</v>
      </c>
      <c r="UGQ92" s="1261" t="s">
        <v>4</v>
      </c>
      <c r="UGR92" s="1261" t="s">
        <v>4</v>
      </c>
      <c r="UGS92" s="1261" t="s">
        <v>4</v>
      </c>
      <c r="UGT92" s="1261" t="s">
        <v>4</v>
      </c>
      <c r="UGU92" s="1261" t="s">
        <v>4</v>
      </c>
      <c r="UGV92" s="1261" t="s">
        <v>4</v>
      </c>
      <c r="UGW92" s="1261" t="s">
        <v>4</v>
      </c>
      <c r="UGX92" s="1261" t="s">
        <v>4</v>
      </c>
      <c r="UGY92" s="1261" t="s">
        <v>4</v>
      </c>
      <c r="UGZ92" s="1261" t="s">
        <v>4</v>
      </c>
      <c r="UHA92" s="1261" t="s">
        <v>4</v>
      </c>
      <c r="UHB92" s="1261" t="s">
        <v>4</v>
      </c>
      <c r="UHC92" s="1261" t="s">
        <v>4</v>
      </c>
      <c r="UHD92" s="1261" t="s">
        <v>4</v>
      </c>
      <c r="UHE92" s="1261" t="s">
        <v>4</v>
      </c>
      <c r="UHF92" s="1261" t="s">
        <v>4</v>
      </c>
      <c r="UHG92" s="1261" t="s">
        <v>4</v>
      </c>
      <c r="UHH92" s="1261" t="s">
        <v>4</v>
      </c>
      <c r="UHI92" s="1261" t="s">
        <v>4</v>
      </c>
      <c r="UHJ92" s="1261" t="s">
        <v>4</v>
      </c>
      <c r="UHK92" s="1261" t="s">
        <v>4</v>
      </c>
      <c r="UHL92" s="1261" t="s">
        <v>4</v>
      </c>
      <c r="UHM92" s="1261" t="s">
        <v>4</v>
      </c>
      <c r="UHN92" s="1261" t="s">
        <v>4</v>
      </c>
      <c r="UHO92" s="1261" t="s">
        <v>4</v>
      </c>
      <c r="UHP92" s="1261" t="s">
        <v>4</v>
      </c>
      <c r="UHQ92" s="1261" t="s">
        <v>4</v>
      </c>
      <c r="UHR92" s="1261" t="s">
        <v>4</v>
      </c>
      <c r="UHS92" s="1261" t="s">
        <v>4</v>
      </c>
      <c r="UHT92" s="1261" t="s">
        <v>4</v>
      </c>
      <c r="UHU92" s="1261" t="s">
        <v>4</v>
      </c>
      <c r="UHV92" s="1261" t="s">
        <v>4</v>
      </c>
      <c r="UHW92" s="1261" t="s">
        <v>4</v>
      </c>
      <c r="UHX92" s="1261" t="s">
        <v>4</v>
      </c>
      <c r="UHY92" s="1261" t="s">
        <v>4</v>
      </c>
      <c r="UHZ92" s="1261" t="s">
        <v>4</v>
      </c>
      <c r="UIA92" s="1261" t="s">
        <v>4</v>
      </c>
      <c r="UIB92" s="1261" t="s">
        <v>4</v>
      </c>
      <c r="UIC92" s="1261" t="s">
        <v>4</v>
      </c>
      <c r="UID92" s="1261" t="s">
        <v>4</v>
      </c>
      <c r="UIE92" s="1261" t="s">
        <v>4</v>
      </c>
      <c r="UIF92" s="1261" t="s">
        <v>4</v>
      </c>
      <c r="UIG92" s="1261" t="s">
        <v>4</v>
      </c>
      <c r="UIH92" s="1261" t="s">
        <v>4</v>
      </c>
      <c r="UII92" s="1261" t="s">
        <v>4</v>
      </c>
      <c r="UIJ92" s="1261" t="s">
        <v>4</v>
      </c>
      <c r="UIK92" s="1261" t="s">
        <v>4</v>
      </c>
      <c r="UIL92" s="1261" t="s">
        <v>4</v>
      </c>
      <c r="UIM92" s="1261" t="s">
        <v>4</v>
      </c>
      <c r="UIN92" s="1261" t="s">
        <v>4</v>
      </c>
      <c r="UIO92" s="1261" t="s">
        <v>4</v>
      </c>
      <c r="UIP92" s="1261" t="s">
        <v>4</v>
      </c>
      <c r="UIQ92" s="1261" t="s">
        <v>4</v>
      </c>
      <c r="UIR92" s="1261" t="s">
        <v>4</v>
      </c>
      <c r="UIS92" s="1261" t="s">
        <v>4</v>
      </c>
      <c r="UIT92" s="1261" t="s">
        <v>4</v>
      </c>
      <c r="UIU92" s="1261" t="s">
        <v>4</v>
      </c>
      <c r="UIV92" s="1261" t="s">
        <v>4</v>
      </c>
      <c r="UIW92" s="1261" t="s">
        <v>4</v>
      </c>
      <c r="UIX92" s="1261" t="s">
        <v>4</v>
      </c>
      <c r="UIY92" s="1261" t="s">
        <v>4</v>
      </c>
      <c r="UIZ92" s="1261" t="s">
        <v>4</v>
      </c>
      <c r="UJA92" s="1261" t="s">
        <v>4</v>
      </c>
      <c r="UJB92" s="1261" t="s">
        <v>4</v>
      </c>
      <c r="UJC92" s="1261" t="s">
        <v>4</v>
      </c>
      <c r="UJD92" s="1261" t="s">
        <v>4</v>
      </c>
      <c r="UJE92" s="1261" t="s">
        <v>4</v>
      </c>
      <c r="UJF92" s="1261" t="s">
        <v>4</v>
      </c>
      <c r="UJG92" s="1261" t="s">
        <v>4</v>
      </c>
      <c r="UJH92" s="1261" t="s">
        <v>4</v>
      </c>
      <c r="UJI92" s="1261" t="s">
        <v>4</v>
      </c>
      <c r="UJJ92" s="1261" t="s">
        <v>4</v>
      </c>
      <c r="UJK92" s="1261" t="s">
        <v>4</v>
      </c>
      <c r="UJL92" s="1261" t="s">
        <v>4</v>
      </c>
      <c r="UJM92" s="1261" t="s">
        <v>4</v>
      </c>
      <c r="UJN92" s="1261" t="s">
        <v>4</v>
      </c>
      <c r="UJO92" s="1261" t="s">
        <v>4</v>
      </c>
      <c r="UJP92" s="1261" t="s">
        <v>4</v>
      </c>
      <c r="UJQ92" s="1261" t="s">
        <v>4</v>
      </c>
      <c r="UJR92" s="1261" t="s">
        <v>4</v>
      </c>
      <c r="UJS92" s="1261" t="s">
        <v>4</v>
      </c>
      <c r="UJT92" s="1261" t="s">
        <v>4</v>
      </c>
      <c r="UJU92" s="1261" t="s">
        <v>4</v>
      </c>
      <c r="UJV92" s="1261" t="s">
        <v>4</v>
      </c>
      <c r="UJW92" s="1261" t="s">
        <v>4</v>
      </c>
      <c r="UJX92" s="1261" t="s">
        <v>4</v>
      </c>
      <c r="UJY92" s="1261" t="s">
        <v>4</v>
      </c>
      <c r="UJZ92" s="1261" t="s">
        <v>4</v>
      </c>
      <c r="UKA92" s="1261" t="s">
        <v>4</v>
      </c>
      <c r="UKB92" s="1261" t="s">
        <v>4</v>
      </c>
      <c r="UKC92" s="1261" t="s">
        <v>4</v>
      </c>
      <c r="UKD92" s="1261" t="s">
        <v>4</v>
      </c>
      <c r="UKE92" s="1261" t="s">
        <v>4</v>
      </c>
      <c r="UKF92" s="1261" t="s">
        <v>4</v>
      </c>
      <c r="UKG92" s="1261" t="s">
        <v>4</v>
      </c>
      <c r="UKH92" s="1261" t="s">
        <v>4</v>
      </c>
      <c r="UKI92" s="1261" t="s">
        <v>4</v>
      </c>
      <c r="UKJ92" s="1261" t="s">
        <v>4</v>
      </c>
      <c r="UKK92" s="1261" t="s">
        <v>4</v>
      </c>
      <c r="UKL92" s="1261" t="s">
        <v>4</v>
      </c>
      <c r="UKM92" s="1261" t="s">
        <v>4</v>
      </c>
      <c r="UKN92" s="1261" t="s">
        <v>4</v>
      </c>
      <c r="UKO92" s="1261" t="s">
        <v>4</v>
      </c>
      <c r="UKP92" s="1261" t="s">
        <v>4</v>
      </c>
      <c r="UKQ92" s="1261" t="s">
        <v>4</v>
      </c>
      <c r="UKR92" s="1261" t="s">
        <v>4</v>
      </c>
      <c r="UKS92" s="1261" t="s">
        <v>4</v>
      </c>
      <c r="UKT92" s="1261" t="s">
        <v>4</v>
      </c>
      <c r="UKU92" s="1261" t="s">
        <v>4</v>
      </c>
      <c r="UKV92" s="1261" t="s">
        <v>4</v>
      </c>
      <c r="UKW92" s="1261" t="s">
        <v>4</v>
      </c>
      <c r="UKX92" s="1261" t="s">
        <v>4</v>
      </c>
      <c r="UKY92" s="1261" t="s">
        <v>4</v>
      </c>
      <c r="UKZ92" s="1261" t="s">
        <v>4</v>
      </c>
      <c r="ULA92" s="1261" t="s">
        <v>4</v>
      </c>
      <c r="ULB92" s="1261" t="s">
        <v>4</v>
      </c>
      <c r="ULC92" s="1261" t="s">
        <v>4</v>
      </c>
      <c r="ULD92" s="1261" t="s">
        <v>4</v>
      </c>
      <c r="ULE92" s="1261" t="s">
        <v>4</v>
      </c>
      <c r="ULF92" s="1261" t="s">
        <v>4</v>
      </c>
      <c r="ULG92" s="1261" t="s">
        <v>4</v>
      </c>
      <c r="ULH92" s="1261" t="s">
        <v>4</v>
      </c>
      <c r="ULI92" s="1261" t="s">
        <v>4</v>
      </c>
      <c r="ULJ92" s="1261" t="s">
        <v>4</v>
      </c>
      <c r="ULK92" s="1261" t="s">
        <v>4</v>
      </c>
      <c r="ULL92" s="1261" t="s">
        <v>4</v>
      </c>
      <c r="ULM92" s="1261" t="s">
        <v>4</v>
      </c>
      <c r="ULN92" s="1261" t="s">
        <v>4</v>
      </c>
      <c r="ULO92" s="1261" t="s">
        <v>4</v>
      </c>
      <c r="ULP92" s="1261" t="s">
        <v>4</v>
      </c>
      <c r="ULQ92" s="1261" t="s">
        <v>4</v>
      </c>
      <c r="ULR92" s="1261" t="s">
        <v>4</v>
      </c>
      <c r="ULS92" s="1261" t="s">
        <v>4</v>
      </c>
      <c r="ULT92" s="1261" t="s">
        <v>4</v>
      </c>
      <c r="ULU92" s="1261" t="s">
        <v>4</v>
      </c>
      <c r="ULV92" s="1261" t="s">
        <v>4</v>
      </c>
      <c r="ULW92" s="1261" t="s">
        <v>4</v>
      </c>
      <c r="ULX92" s="1261" t="s">
        <v>4</v>
      </c>
      <c r="ULY92" s="1261" t="s">
        <v>4</v>
      </c>
      <c r="ULZ92" s="1261" t="s">
        <v>4</v>
      </c>
      <c r="UMA92" s="1261" t="s">
        <v>4</v>
      </c>
      <c r="UMB92" s="1261" t="s">
        <v>4</v>
      </c>
      <c r="UMC92" s="1261" t="s">
        <v>4</v>
      </c>
      <c r="UMD92" s="1261" t="s">
        <v>4</v>
      </c>
      <c r="UME92" s="1261" t="s">
        <v>4</v>
      </c>
      <c r="UMF92" s="1261" t="s">
        <v>4</v>
      </c>
      <c r="UMG92" s="1261" t="s">
        <v>4</v>
      </c>
      <c r="UMH92" s="1261" t="s">
        <v>4</v>
      </c>
      <c r="UMI92" s="1261" t="s">
        <v>4</v>
      </c>
      <c r="UMJ92" s="1261" t="s">
        <v>4</v>
      </c>
      <c r="UMK92" s="1261" t="s">
        <v>4</v>
      </c>
      <c r="UML92" s="1261" t="s">
        <v>4</v>
      </c>
      <c r="UMM92" s="1261" t="s">
        <v>4</v>
      </c>
      <c r="UMN92" s="1261" t="s">
        <v>4</v>
      </c>
      <c r="UMO92" s="1261" t="s">
        <v>4</v>
      </c>
      <c r="UMP92" s="1261" t="s">
        <v>4</v>
      </c>
      <c r="UMQ92" s="1261" t="s">
        <v>4</v>
      </c>
      <c r="UMR92" s="1261" t="s">
        <v>4</v>
      </c>
      <c r="UMS92" s="1261" t="s">
        <v>4</v>
      </c>
      <c r="UMT92" s="1261" t="s">
        <v>4</v>
      </c>
      <c r="UMU92" s="1261" t="s">
        <v>4</v>
      </c>
      <c r="UMV92" s="1261" t="s">
        <v>4</v>
      </c>
      <c r="UMW92" s="1261" t="s">
        <v>4</v>
      </c>
      <c r="UMX92" s="1261" t="s">
        <v>4</v>
      </c>
      <c r="UMY92" s="1261" t="s">
        <v>4</v>
      </c>
      <c r="UMZ92" s="1261" t="s">
        <v>4</v>
      </c>
      <c r="UNA92" s="1261" t="s">
        <v>4</v>
      </c>
      <c r="UNB92" s="1261" t="s">
        <v>4</v>
      </c>
      <c r="UNC92" s="1261" t="s">
        <v>4</v>
      </c>
      <c r="UND92" s="1261" t="s">
        <v>4</v>
      </c>
      <c r="UNE92" s="1261" t="s">
        <v>4</v>
      </c>
      <c r="UNF92" s="1261" t="s">
        <v>4</v>
      </c>
      <c r="UNG92" s="1261" t="s">
        <v>4</v>
      </c>
      <c r="UNH92" s="1261" t="s">
        <v>4</v>
      </c>
      <c r="UNI92" s="1261" t="s">
        <v>4</v>
      </c>
      <c r="UNJ92" s="1261" t="s">
        <v>4</v>
      </c>
      <c r="UNK92" s="1261" t="s">
        <v>4</v>
      </c>
      <c r="UNL92" s="1261" t="s">
        <v>4</v>
      </c>
      <c r="UNM92" s="1261" t="s">
        <v>4</v>
      </c>
      <c r="UNN92" s="1261" t="s">
        <v>4</v>
      </c>
      <c r="UNO92" s="1261" t="s">
        <v>4</v>
      </c>
      <c r="UNP92" s="1261" t="s">
        <v>4</v>
      </c>
      <c r="UNQ92" s="1261" t="s">
        <v>4</v>
      </c>
      <c r="UNR92" s="1261" t="s">
        <v>4</v>
      </c>
      <c r="UNS92" s="1261" t="s">
        <v>4</v>
      </c>
      <c r="UNT92" s="1261" t="s">
        <v>4</v>
      </c>
      <c r="UNU92" s="1261" t="s">
        <v>4</v>
      </c>
      <c r="UNV92" s="1261" t="s">
        <v>4</v>
      </c>
      <c r="UNW92" s="1261" t="s">
        <v>4</v>
      </c>
      <c r="UNX92" s="1261" t="s">
        <v>4</v>
      </c>
      <c r="UNY92" s="1261" t="s">
        <v>4</v>
      </c>
      <c r="UNZ92" s="1261" t="s">
        <v>4</v>
      </c>
      <c r="UOA92" s="1261" t="s">
        <v>4</v>
      </c>
      <c r="UOB92" s="1261" t="s">
        <v>4</v>
      </c>
      <c r="UOC92" s="1261" t="s">
        <v>4</v>
      </c>
      <c r="UOD92" s="1261" t="s">
        <v>4</v>
      </c>
      <c r="UOE92" s="1261" t="s">
        <v>4</v>
      </c>
      <c r="UOF92" s="1261" t="s">
        <v>4</v>
      </c>
      <c r="UOG92" s="1261" t="s">
        <v>4</v>
      </c>
      <c r="UOH92" s="1261" t="s">
        <v>4</v>
      </c>
      <c r="UOI92" s="1261" t="s">
        <v>4</v>
      </c>
      <c r="UOJ92" s="1261" t="s">
        <v>4</v>
      </c>
      <c r="UOK92" s="1261" t="s">
        <v>4</v>
      </c>
      <c r="UOL92" s="1261" t="s">
        <v>4</v>
      </c>
      <c r="UOM92" s="1261" t="s">
        <v>4</v>
      </c>
      <c r="UON92" s="1261" t="s">
        <v>4</v>
      </c>
      <c r="UOO92" s="1261" t="s">
        <v>4</v>
      </c>
      <c r="UOP92" s="1261" t="s">
        <v>4</v>
      </c>
      <c r="UOQ92" s="1261" t="s">
        <v>4</v>
      </c>
      <c r="UOR92" s="1261" t="s">
        <v>4</v>
      </c>
      <c r="UOS92" s="1261" t="s">
        <v>4</v>
      </c>
      <c r="UOT92" s="1261" t="s">
        <v>4</v>
      </c>
      <c r="UOU92" s="1261" t="s">
        <v>4</v>
      </c>
      <c r="UOV92" s="1261" t="s">
        <v>4</v>
      </c>
      <c r="UOW92" s="1261" t="s">
        <v>4</v>
      </c>
      <c r="UOX92" s="1261" t="s">
        <v>4</v>
      </c>
      <c r="UOY92" s="1261" t="s">
        <v>4</v>
      </c>
      <c r="UOZ92" s="1261" t="s">
        <v>4</v>
      </c>
      <c r="UPA92" s="1261" t="s">
        <v>4</v>
      </c>
      <c r="UPB92" s="1261" t="s">
        <v>4</v>
      </c>
      <c r="UPC92" s="1261" t="s">
        <v>4</v>
      </c>
      <c r="UPD92" s="1261" t="s">
        <v>4</v>
      </c>
      <c r="UPE92" s="1261" t="s">
        <v>4</v>
      </c>
      <c r="UPF92" s="1261" t="s">
        <v>4</v>
      </c>
      <c r="UPG92" s="1261" t="s">
        <v>4</v>
      </c>
      <c r="UPH92" s="1261" t="s">
        <v>4</v>
      </c>
      <c r="UPI92" s="1261" t="s">
        <v>4</v>
      </c>
      <c r="UPJ92" s="1261" t="s">
        <v>4</v>
      </c>
      <c r="UPK92" s="1261" t="s">
        <v>4</v>
      </c>
      <c r="UPL92" s="1261" t="s">
        <v>4</v>
      </c>
      <c r="UPM92" s="1261" t="s">
        <v>4</v>
      </c>
      <c r="UPN92" s="1261" t="s">
        <v>4</v>
      </c>
      <c r="UPO92" s="1261" t="s">
        <v>4</v>
      </c>
      <c r="UPP92" s="1261" t="s">
        <v>4</v>
      </c>
      <c r="UPQ92" s="1261" t="s">
        <v>4</v>
      </c>
      <c r="UPR92" s="1261" t="s">
        <v>4</v>
      </c>
      <c r="UPS92" s="1261" t="s">
        <v>4</v>
      </c>
      <c r="UPT92" s="1261" t="s">
        <v>4</v>
      </c>
      <c r="UPU92" s="1261" t="s">
        <v>4</v>
      </c>
      <c r="UPV92" s="1261" t="s">
        <v>4</v>
      </c>
      <c r="UPW92" s="1261" t="s">
        <v>4</v>
      </c>
      <c r="UPX92" s="1261" t="s">
        <v>4</v>
      </c>
      <c r="UPY92" s="1261" t="s">
        <v>4</v>
      </c>
      <c r="UPZ92" s="1261" t="s">
        <v>4</v>
      </c>
      <c r="UQA92" s="1261" t="s">
        <v>4</v>
      </c>
      <c r="UQB92" s="1261" t="s">
        <v>4</v>
      </c>
      <c r="UQC92" s="1261" t="s">
        <v>4</v>
      </c>
      <c r="UQD92" s="1261" t="s">
        <v>4</v>
      </c>
      <c r="UQE92" s="1261" t="s">
        <v>4</v>
      </c>
      <c r="UQF92" s="1261" t="s">
        <v>4</v>
      </c>
      <c r="UQG92" s="1261" t="s">
        <v>4</v>
      </c>
      <c r="UQH92" s="1261" t="s">
        <v>4</v>
      </c>
      <c r="UQI92" s="1261" t="s">
        <v>4</v>
      </c>
      <c r="UQJ92" s="1261" t="s">
        <v>4</v>
      </c>
      <c r="UQK92" s="1261" t="s">
        <v>4</v>
      </c>
      <c r="UQL92" s="1261" t="s">
        <v>4</v>
      </c>
      <c r="UQM92" s="1261" t="s">
        <v>4</v>
      </c>
      <c r="UQN92" s="1261" t="s">
        <v>4</v>
      </c>
      <c r="UQO92" s="1261" t="s">
        <v>4</v>
      </c>
      <c r="UQP92" s="1261" t="s">
        <v>4</v>
      </c>
      <c r="UQQ92" s="1261" t="s">
        <v>4</v>
      </c>
      <c r="UQR92" s="1261" t="s">
        <v>4</v>
      </c>
      <c r="UQS92" s="1261" t="s">
        <v>4</v>
      </c>
      <c r="UQT92" s="1261" t="s">
        <v>4</v>
      </c>
      <c r="UQU92" s="1261" t="s">
        <v>4</v>
      </c>
      <c r="UQV92" s="1261" t="s">
        <v>4</v>
      </c>
      <c r="UQW92" s="1261" t="s">
        <v>4</v>
      </c>
      <c r="UQX92" s="1261" t="s">
        <v>4</v>
      </c>
      <c r="UQY92" s="1261" t="s">
        <v>4</v>
      </c>
      <c r="UQZ92" s="1261" t="s">
        <v>4</v>
      </c>
      <c r="URA92" s="1261" t="s">
        <v>4</v>
      </c>
      <c r="URB92" s="1261" t="s">
        <v>4</v>
      </c>
      <c r="URC92" s="1261" t="s">
        <v>4</v>
      </c>
      <c r="URD92" s="1261" t="s">
        <v>4</v>
      </c>
      <c r="URE92" s="1261" t="s">
        <v>4</v>
      </c>
      <c r="URF92" s="1261" t="s">
        <v>4</v>
      </c>
      <c r="URG92" s="1261" t="s">
        <v>4</v>
      </c>
      <c r="URH92" s="1261" t="s">
        <v>4</v>
      </c>
      <c r="URI92" s="1261" t="s">
        <v>4</v>
      </c>
      <c r="URJ92" s="1261" t="s">
        <v>4</v>
      </c>
      <c r="URK92" s="1261" t="s">
        <v>4</v>
      </c>
      <c r="URL92" s="1261" t="s">
        <v>4</v>
      </c>
      <c r="URM92" s="1261" t="s">
        <v>4</v>
      </c>
      <c r="URN92" s="1261" t="s">
        <v>4</v>
      </c>
      <c r="URO92" s="1261" t="s">
        <v>4</v>
      </c>
      <c r="URP92" s="1261" t="s">
        <v>4</v>
      </c>
      <c r="URQ92" s="1261" t="s">
        <v>4</v>
      </c>
      <c r="URR92" s="1261" t="s">
        <v>4</v>
      </c>
      <c r="URS92" s="1261" t="s">
        <v>4</v>
      </c>
      <c r="URT92" s="1261" t="s">
        <v>4</v>
      </c>
      <c r="URU92" s="1261" t="s">
        <v>4</v>
      </c>
      <c r="URV92" s="1261" t="s">
        <v>4</v>
      </c>
      <c r="URW92" s="1261" t="s">
        <v>4</v>
      </c>
      <c r="URX92" s="1261" t="s">
        <v>4</v>
      </c>
      <c r="URY92" s="1261" t="s">
        <v>4</v>
      </c>
      <c r="URZ92" s="1261" t="s">
        <v>4</v>
      </c>
      <c r="USA92" s="1261" t="s">
        <v>4</v>
      </c>
      <c r="USB92" s="1261" t="s">
        <v>4</v>
      </c>
      <c r="USC92" s="1261" t="s">
        <v>4</v>
      </c>
      <c r="USD92" s="1261" t="s">
        <v>4</v>
      </c>
      <c r="USE92" s="1261" t="s">
        <v>4</v>
      </c>
      <c r="USF92" s="1261" t="s">
        <v>4</v>
      </c>
      <c r="USG92" s="1261" t="s">
        <v>4</v>
      </c>
      <c r="USH92" s="1261" t="s">
        <v>4</v>
      </c>
      <c r="USI92" s="1261" t="s">
        <v>4</v>
      </c>
      <c r="USJ92" s="1261" t="s">
        <v>4</v>
      </c>
      <c r="USK92" s="1261" t="s">
        <v>4</v>
      </c>
      <c r="USL92" s="1261" t="s">
        <v>4</v>
      </c>
      <c r="USM92" s="1261" t="s">
        <v>4</v>
      </c>
      <c r="USN92" s="1261" t="s">
        <v>4</v>
      </c>
      <c r="USO92" s="1261" t="s">
        <v>4</v>
      </c>
      <c r="USP92" s="1261" t="s">
        <v>4</v>
      </c>
      <c r="USQ92" s="1261" t="s">
        <v>4</v>
      </c>
      <c r="USR92" s="1261" t="s">
        <v>4</v>
      </c>
      <c r="USS92" s="1261" t="s">
        <v>4</v>
      </c>
      <c r="UST92" s="1261" t="s">
        <v>4</v>
      </c>
      <c r="USU92" s="1261" t="s">
        <v>4</v>
      </c>
      <c r="USV92" s="1261" t="s">
        <v>4</v>
      </c>
      <c r="USW92" s="1261" t="s">
        <v>4</v>
      </c>
      <c r="USX92" s="1261" t="s">
        <v>4</v>
      </c>
      <c r="USY92" s="1261" t="s">
        <v>4</v>
      </c>
      <c r="USZ92" s="1261" t="s">
        <v>4</v>
      </c>
      <c r="UTA92" s="1261" t="s">
        <v>4</v>
      </c>
      <c r="UTB92" s="1261" t="s">
        <v>4</v>
      </c>
      <c r="UTC92" s="1261" t="s">
        <v>4</v>
      </c>
      <c r="UTD92" s="1261" t="s">
        <v>4</v>
      </c>
      <c r="UTE92" s="1261" t="s">
        <v>4</v>
      </c>
      <c r="UTF92" s="1261" t="s">
        <v>4</v>
      </c>
      <c r="UTG92" s="1261" t="s">
        <v>4</v>
      </c>
      <c r="UTH92" s="1261" t="s">
        <v>4</v>
      </c>
      <c r="UTI92" s="1261" t="s">
        <v>4</v>
      </c>
      <c r="UTJ92" s="1261" t="s">
        <v>4</v>
      </c>
      <c r="UTK92" s="1261" t="s">
        <v>4</v>
      </c>
      <c r="UTL92" s="1261" t="s">
        <v>4</v>
      </c>
      <c r="UTM92" s="1261" t="s">
        <v>4</v>
      </c>
      <c r="UTN92" s="1261" t="s">
        <v>4</v>
      </c>
      <c r="UTO92" s="1261" t="s">
        <v>4</v>
      </c>
      <c r="UTP92" s="1261" t="s">
        <v>4</v>
      </c>
      <c r="UTQ92" s="1261" t="s">
        <v>4</v>
      </c>
      <c r="UTR92" s="1261" t="s">
        <v>4</v>
      </c>
      <c r="UTS92" s="1261" t="s">
        <v>4</v>
      </c>
      <c r="UTT92" s="1261" t="s">
        <v>4</v>
      </c>
      <c r="UTU92" s="1261" t="s">
        <v>4</v>
      </c>
      <c r="UTV92" s="1261" t="s">
        <v>4</v>
      </c>
      <c r="UTW92" s="1261" t="s">
        <v>4</v>
      </c>
      <c r="UTX92" s="1261" t="s">
        <v>4</v>
      </c>
      <c r="UTY92" s="1261" t="s">
        <v>4</v>
      </c>
      <c r="UTZ92" s="1261" t="s">
        <v>4</v>
      </c>
      <c r="UUA92" s="1261" t="s">
        <v>4</v>
      </c>
      <c r="UUB92" s="1261" t="s">
        <v>4</v>
      </c>
      <c r="UUC92" s="1261" t="s">
        <v>4</v>
      </c>
      <c r="UUD92" s="1261" t="s">
        <v>4</v>
      </c>
      <c r="UUE92" s="1261" t="s">
        <v>4</v>
      </c>
      <c r="UUF92" s="1261" t="s">
        <v>4</v>
      </c>
      <c r="UUG92" s="1261" t="s">
        <v>4</v>
      </c>
      <c r="UUH92" s="1261" t="s">
        <v>4</v>
      </c>
      <c r="UUI92" s="1261" t="s">
        <v>4</v>
      </c>
      <c r="UUJ92" s="1261" t="s">
        <v>4</v>
      </c>
      <c r="UUK92" s="1261" t="s">
        <v>4</v>
      </c>
      <c r="UUL92" s="1261" t="s">
        <v>4</v>
      </c>
      <c r="UUM92" s="1261" t="s">
        <v>4</v>
      </c>
      <c r="UUN92" s="1261" t="s">
        <v>4</v>
      </c>
      <c r="UUO92" s="1261" t="s">
        <v>4</v>
      </c>
      <c r="UUP92" s="1261" t="s">
        <v>4</v>
      </c>
      <c r="UUQ92" s="1261" t="s">
        <v>4</v>
      </c>
      <c r="UUR92" s="1261" t="s">
        <v>4</v>
      </c>
      <c r="UUS92" s="1261" t="s">
        <v>4</v>
      </c>
      <c r="UUT92" s="1261" t="s">
        <v>4</v>
      </c>
      <c r="UUU92" s="1261" t="s">
        <v>4</v>
      </c>
      <c r="UUV92" s="1261" t="s">
        <v>4</v>
      </c>
      <c r="UUW92" s="1261" t="s">
        <v>4</v>
      </c>
      <c r="UUX92" s="1261" t="s">
        <v>4</v>
      </c>
      <c r="UUY92" s="1261" t="s">
        <v>4</v>
      </c>
      <c r="UUZ92" s="1261" t="s">
        <v>4</v>
      </c>
      <c r="UVA92" s="1261" t="s">
        <v>4</v>
      </c>
      <c r="UVB92" s="1261" t="s">
        <v>4</v>
      </c>
      <c r="UVC92" s="1261" t="s">
        <v>4</v>
      </c>
      <c r="UVD92" s="1261" t="s">
        <v>4</v>
      </c>
      <c r="UVE92" s="1261" t="s">
        <v>4</v>
      </c>
      <c r="UVF92" s="1261" t="s">
        <v>4</v>
      </c>
      <c r="UVG92" s="1261" t="s">
        <v>4</v>
      </c>
      <c r="UVH92" s="1261" t="s">
        <v>4</v>
      </c>
      <c r="UVI92" s="1261" t="s">
        <v>4</v>
      </c>
      <c r="UVJ92" s="1261" t="s">
        <v>4</v>
      </c>
      <c r="UVK92" s="1261" t="s">
        <v>4</v>
      </c>
      <c r="UVL92" s="1261" t="s">
        <v>4</v>
      </c>
      <c r="UVM92" s="1261" t="s">
        <v>4</v>
      </c>
      <c r="UVN92" s="1261" t="s">
        <v>4</v>
      </c>
      <c r="UVO92" s="1261" t="s">
        <v>4</v>
      </c>
      <c r="UVP92" s="1261" t="s">
        <v>4</v>
      </c>
      <c r="UVQ92" s="1261" t="s">
        <v>4</v>
      </c>
      <c r="UVR92" s="1261" t="s">
        <v>4</v>
      </c>
      <c r="UVS92" s="1261" t="s">
        <v>4</v>
      </c>
      <c r="UVT92" s="1261" t="s">
        <v>4</v>
      </c>
      <c r="UVU92" s="1261" t="s">
        <v>4</v>
      </c>
      <c r="UVV92" s="1261" t="s">
        <v>4</v>
      </c>
      <c r="UVW92" s="1261" t="s">
        <v>4</v>
      </c>
      <c r="UVX92" s="1261" t="s">
        <v>4</v>
      </c>
      <c r="UVY92" s="1261" t="s">
        <v>4</v>
      </c>
      <c r="UVZ92" s="1261" t="s">
        <v>4</v>
      </c>
      <c r="UWA92" s="1261" t="s">
        <v>4</v>
      </c>
      <c r="UWB92" s="1261" t="s">
        <v>4</v>
      </c>
      <c r="UWC92" s="1261" t="s">
        <v>4</v>
      </c>
      <c r="UWD92" s="1261" t="s">
        <v>4</v>
      </c>
      <c r="UWE92" s="1261" t="s">
        <v>4</v>
      </c>
      <c r="UWF92" s="1261" t="s">
        <v>4</v>
      </c>
      <c r="UWG92" s="1261" t="s">
        <v>4</v>
      </c>
      <c r="UWH92" s="1261" t="s">
        <v>4</v>
      </c>
      <c r="UWI92" s="1261" t="s">
        <v>4</v>
      </c>
      <c r="UWJ92" s="1261" t="s">
        <v>4</v>
      </c>
      <c r="UWK92" s="1261" t="s">
        <v>4</v>
      </c>
      <c r="UWL92" s="1261" t="s">
        <v>4</v>
      </c>
      <c r="UWM92" s="1261" t="s">
        <v>4</v>
      </c>
      <c r="UWN92" s="1261" t="s">
        <v>4</v>
      </c>
      <c r="UWO92" s="1261" t="s">
        <v>4</v>
      </c>
      <c r="UWP92" s="1261" t="s">
        <v>4</v>
      </c>
      <c r="UWQ92" s="1261" t="s">
        <v>4</v>
      </c>
      <c r="UWR92" s="1261" t="s">
        <v>4</v>
      </c>
      <c r="UWS92" s="1261" t="s">
        <v>4</v>
      </c>
      <c r="UWT92" s="1261" t="s">
        <v>4</v>
      </c>
      <c r="UWU92" s="1261" t="s">
        <v>4</v>
      </c>
      <c r="UWV92" s="1261" t="s">
        <v>4</v>
      </c>
      <c r="UWW92" s="1261" t="s">
        <v>4</v>
      </c>
      <c r="UWX92" s="1261" t="s">
        <v>4</v>
      </c>
      <c r="UWY92" s="1261" t="s">
        <v>4</v>
      </c>
      <c r="UWZ92" s="1261" t="s">
        <v>4</v>
      </c>
      <c r="UXA92" s="1261" t="s">
        <v>4</v>
      </c>
      <c r="UXB92" s="1261" t="s">
        <v>4</v>
      </c>
      <c r="UXC92" s="1261" t="s">
        <v>4</v>
      </c>
      <c r="UXD92" s="1261" t="s">
        <v>4</v>
      </c>
      <c r="UXE92" s="1261" t="s">
        <v>4</v>
      </c>
      <c r="UXF92" s="1261" t="s">
        <v>4</v>
      </c>
      <c r="UXG92" s="1261" t="s">
        <v>4</v>
      </c>
      <c r="UXH92" s="1261" t="s">
        <v>4</v>
      </c>
      <c r="UXI92" s="1261" t="s">
        <v>4</v>
      </c>
      <c r="UXJ92" s="1261" t="s">
        <v>4</v>
      </c>
      <c r="UXK92" s="1261" t="s">
        <v>4</v>
      </c>
      <c r="UXL92" s="1261" t="s">
        <v>4</v>
      </c>
      <c r="UXM92" s="1261" t="s">
        <v>4</v>
      </c>
      <c r="UXN92" s="1261" t="s">
        <v>4</v>
      </c>
      <c r="UXO92" s="1261" t="s">
        <v>4</v>
      </c>
      <c r="UXP92" s="1261" t="s">
        <v>4</v>
      </c>
      <c r="UXQ92" s="1261" t="s">
        <v>4</v>
      </c>
      <c r="UXR92" s="1261" t="s">
        <v>4</v>
      </c>
      <c r="UXS92" s="1261" t="s">
        <v>4</v>
      </c>
      <c r="UXT92" s="1261" t="s">
        <v>4</v>
      </c>
      <c r="UXU92" s="1261" t="s">
        <v>4</v>
      </c>
      <c r="UXV92" s="1261" t="s">
        <v>4</v>
      </c>
      <c r="UXW92" s="1261" t="s">
        <v>4</v>
      </c>
      <c r="UXX92" s="1261" t="s">
        <v>4</v>
      </c>
      <c r="UXY92" s="1261" t="s">
        <v>4</v>
      </c>
      <c r="UXZ92" s="1261" t="s">
        <v>4</v>
      </c>
      <c r="UYA92" s="1261" t="s">
        <v>4</v>
      </c>
      <c r="UYB92" s="1261" t="s">
        <v>4</v>
      </c>
      <c r="UYC92" s="1261" t="s">
        <v>4</v>
      </c>
      <c r="UYD92" s="1261" t="s">
        <v>4</v>
      </c>
      <c r="UYE92" s="1261" t="s">
        <v>4</v>
      </c>
      <c r="UYF92" s="1261" t="s">
        <v>4</v>
      </c>
      <c r="UYG92" s="1261" t="s">
        <v>4</v>
      </c>
      <c r="UYH92" s="1261" t="s">
        <v>4</v>
      </c>
      <c r="UYI92" s="1261" t="s">
        <v>4</v>
      </c>
      <c r="UYJ92" s="1261" t="s">
        <v>4</v>
      </c>
      <c r="UYK92" s="1261" t="s">
        <v>4</v>
      </c>
      <c r="UYL92" s="1261" t="s">
        <v>4</v>
      </c>
      <c r="UYM92" s="1261" t="s">
        <v>4</v>
      </c>
      <c r="UYN92" s="1261" t="s">
        <v>4</v>
      </c>
      <c r="UYO92" s="1261" t="s">
        <v>4</v>
      </c>
      <c r="UYP92" s="1261" t="s">
        <v>4</v>
      </c>
      <c r="UYQ92" s="1261" t="s">
        <v>4</v>
      </c>
      <c r="UYR92" s="1261" t="s">
        <v>4</v>
      </c>
      <c r="UYS92" s="1261" t="s">
        <v>4</v>
      </c>
      <c r="UYT92" s="1261" t="s">
        <v>4</v>
      </c>
      <c r="UYU92" s="1261" t="s">
        <v>4</v>
      </c>
      <c r="UYV92" s="1261" t="s">
        <v>4</v>
      </c>
      <c r="UYW92" s="1261" t="s">
        <v>4</v>
      </c>
      <c r="UYX92" s="1261" t="s">
        <v>4</v>
      </c>
      <c r="UYY92" s="1261" t="s">
        <v>4</v>
      </c>
      <c r="UYZ92" s="1261" t="s">
        <v>4</v>
      </c>
      <c r="UZA92" s="1261" t="s">
        <v>4</v>
      </c>
      <c r="UZB92" s="1261" t="s">
        <v>4</v>
      </c>
      <c r="UZC92" s="1261" t="s">
        <v>4</v>
      </c>
      <c r="UZD92" s="1261" t="s">
        <v>4</v>
      </c>
      <c r="UZE92" s="1261" t="s">
        <v>4</v>
      </c>
      <c r="UZF92" s="1261" t="s">
        <v>4</v>
      </c>
      <c r="UZG92" s="1261" t="s">
        <v>4</v>
      </c>
      <c r="UZH92" s="1261" t="s">
        <v>4</v>
      </c>
      <c r="UZI92" s="1261" t="s">
        <v>4</v>
      </c>
      <c r="UZJ92" s="1261" t="s">
        <v>4</v>
      </c>
      <c r="UZK92" s="1261" t="s">
        <v>4</v>
      </c>
      <c r="UZL92" s="1261" t="s">
        <v>4</v>
      </c>
      <c r="UZM92" s="1261" t="s">
        <v>4</v>
      </c>
      <c r="UZN92" s="1261" t="s">
        <v>4</v>
      </c>
      <c r="UZO92" s="1261" t="s">
        <v>4</v>
      </c>
      <c r="UZP92" s="1261" t="s">
        <v>4</v>
      </c>
      <c r="UZQ92" s="1261" t="s">
        <v>4</v>
      </c>
      <c r="UZR92" s="1261" t="s">
        <v>4</v>
      </c>
      <c r="UZS92" s="1261" t="s">
        <v>4</v>
      </c>
      <c r="UZT92" s="1261" t="s">
        <v>4</v>
      </c>
      <c r="UZU92" s="1261" t="s">
        <v>4</v>
      </c>
      <c r="UZV92" s="1261" t="s">
        <v>4</v>
      </c>
      <c r="UZW92" s="1261" t="s">
        <v>4</v>
      </c>
      <c r="UZX92" s="1261" t="s">
        <v>4</v>
      </c>
      <c r="UZY92" s="1261" t="s">
        <v>4</v>
      </c>
      <c r="UZZ92" s="1261" t="s">
        <v>4</v>
      </c>
      <c r="VAA92" s="1261" t="s">
        <v>4</v>
      </c>
      <c r="VAB92" s="1261" t="s">
        <v>4</v>
      </c>
      <c r="VAC92" s="1261" t="s">
        <v>4</v>
      </c>
      <c r="VAD92" s="1261" t="s">
        <v>4</v>
      </c>
      <c r="VAE92" s="1261" t="s">
        <v>4</v>
      </c>
      <c r="VAF92" s="1261" t="s">
        <v>4</v>
      </c>
      <c r="VAG92" s="1261" t="s">
        <v>4</v>
      </c>
      <c r="VAH92" s="1261" t="s">
        <v>4</v>
      </c>
      <c r="VAI92" s="1261" t="s">
        <v>4</v>
      </c>
      <c r="VAJ92" s="1261" t="s">
        <v>4</v>
      </c>
      <c r="VAK92" s="1261" t="s">
        <v>4</v>
      </c>
      <c r="VAL92" s="1261" t="s">
        <v>4</v>
      </c>
      <c r="VAM92" s="1261" t="s">
        <v>4</v>
      </c>
      <c r="VAN92" s="1261" t="s">
        <v>4</v>
      </c>
      <c r="VAO92" s="1261" t="s">
        <v>4</v>
      </c>
      <c r="VAP92" s="1261" t="s">
        <v>4</v>
      </c>
      <c r="VAQ92" s="1261" t="s">
        <v>4</v>
      </c>
      <c r="VAR92" s="1261" t="s">
        <v>4</v>
      </c>
      <c r="VAS92" s="1261" t="s">
        <v>4</v>
      </c>
      <c r="VAT92" s="1261" t="s">
        <v>4</v>
      </c>
      <c r="VAU92" s="1261" t="s">
        <v>4</v>
      </c>
      <c r="VAV92" s="1261" t="s">
        <v>4</v>
      </c>
      <c r="VAW92" s="1261" t="s">
        <v>4</v>
      </c>
      <c r="VAX92" s="1261" t="s">
        <v>4</v>
      </c>
      <c r="VAY92" s="1261" t="s">
        <v>4</v>
      </c>
      <c r="VAZ92" s="1261" t="s">
        <v>4</v>
      </c>
      <c r="VBA92" s="1261" t="s">
        <v>4</v>
      </c>
      <c r="VBB92" s="1261" t="s">
        <v>4</v>
      </c>
      <c r="VBC92" s="1261" t="s">
        <v>4</v>
      </c>
      <c r="VBD92" s="1261" t="s">
        <v>4</v>
      </c>
      <c r="VBE92" s="1261" t="s">
        <v>4</v>
      </c>
      <c r="VBF92" s="1261" t="s">
        <v>4</v>
      </c>
      <c r="VBG92" s="1261" t="s">
        <v>4</v>
      </c>
      <c r="VBH92" s="1261" t="s">
        <v>4</v>
      </c>
      <c r="VBI92" s="1261" t="s">
        <v>4</v>
      </c>
      <c r="VBJ92" s="1261" t="s">
        <v>4</v>
      </c>
      <c r="VBK92" s="1261" t="s">
        <v>4</v>
      </c>
      <c r="VBL92" s="1261" t="s">
        <v>4</v>
      </c>
      <c r="VBM92" s="1261" t="s">
        <v>4</v>
      </c>
      <c r="VBN92" s="1261" t="s">
        <v>4</v>
      </c>
      <c r="VBO92" s="1261" t="s">
        <v>4</v>
      </c>
      <c r="VBP92" s="1261" t="s">
        <v>4</v>
      </c>
      <c r="VBQ92" s="1261" t="s">
        <v>4</v>
      </c>
      <c r="VBR92" s="1261" t="s">
        <v>4</v>
      </c>
      <c r="VBS92" s="1261" t="s">
        <v>4</v>
      </c>
      <c r="VBT92" s="1261" t="s">
        <v>4</v>
      </c>
      <c r="VBU92" s="1261" t="s">
        <v>4</v>
      </c>
      <c r="VBV92" s="1261" t="s">
        <v>4</v>
      </c>
      <c r="VBW92" s="1261" t="s">
        <v>4</v>
      </c>
      <c r="VBX92" s="1261" t="s">
        <v>4</v>
      </c>
      <c r="VBY92" s="1261" t="s">
        <v>4</v>
      </c>
      <c r="VBZ92" s="1261" t="s">
        <v>4</v>
      </c>
      <c r="VCA92" s="1261" t="s">
        <v>4</v>
      </c>
      <c r="VCB92" s="1261" t="s">
        <v>4</v>
      </c>
      <c r="VCC92" s="1261" t="s">
        <v>4</v>
      </c>
      <c r="VCD92" s="1261" t="s">
        <v>4</v>
      </c>
      <c r="VCE92" s="1261" t="s">
        <v>4</v>
      </c>
      <c r="VCF92" s="1261" t="s">
        <v>4</v>
      </c>
      <c r="VCG92" s="1261" t="s">
        <v>4</v>
      </c>
      <c r="VCH92" s="1261" t="s">
        <v>4</v>
      </c>
      <c r="VCI92" s="1261" t="s">
        <v>4</v>
      </c>
      <c r="VCJ92" s="1261" t="s">
        <v>4</v>
      </c>
      <c r="VCK92" s="1261" t="s">
        <v>4</v>
      </c>
      <c r="VCL92" s="1261" t="s">
        <v>4</v>
      </c>
      <c r="VCM92" s="1261" t="s">
        <v>4</v>
      </c>
      <c r="VCN92" s="1261" t="s">
        <v>4</v>
      </c>
      <c r="VCO92" s="1261" t="s">
        <v>4</v>
      </c>
      <c r="VCP92" s="1261" t="s">
        <v>4</v>
      </c>
      <c r="VCQ92" s="1261" t="s">
        <v>4</v>
      </c>
      <c r="VCR92" s="1261" t="s">
        <v>4</v>
      </c>
      <c r="VCS92" s="1261" t="s">
        <v>4</v>
      </c>
      <c r="VCT92" s="1261" t="s">
        <v>4</v>
      </c>
      <c r="VCU92" s="1261" t="s">
        <v>4</v>
      </c>
      <c r="VCV92" s="1261" t="s">
        <v>4</v>
      </c>
      <c r="VCW92" s="1261" t="s">
        <v>4</v>
      </c>
      <c r="VCX92" s="1261" t="s">
        <v>4</v>
      </c>
      <c r="VCY92" s="1261" t="s">
        <v>4</v>
      </c>
      <c r="VCZ92" s="1261" t="s">
        <v>4</v>
      </c>
      <c r="VDA92" s="1261" t="s">
        <v>4</v>
      </c>
      <c r="VDB92" s="1261" t="s">
        <v>4</v>
      </c>
      <c r="VDC92" s="1261" t="s">
        <v>4</v>
      </c>
      <c r="VDD92" s="1261" t="s">
        <v>4</v>
      </c>
      <c r="VDE92" s="1261" t="s">
        <v>4</v>
      </c>
      <c r="VDF92" s="1261" t="s">
        <v>4</v>
      </c>
      <c r="VDG92" s="1261" t="s">
        <v>4</v>
      </c>
      <c r="VDH92" s="1261" t="s">
        <v>4</v>
      </c>
      <c r="VDI92" s="1261" t="s">
        <v>4</v>
      </c>
      <c r="VDJ92" s="1261" t="s">
        <v>4</v>
      </c>
      <c r="VDK92" s="1261" t="s">
        <v>4</v>
      </c>
      <c r="VDL92" s="1261" t="s">
        <v>4</v>
      </c>
      <c r="VDM92" s="1261" t="s">
        <v>4</v>
      </c>
      <c r="VDN92" s="1261" t="s">
        <v>4</v>
      </c>
      <c r="VDO92" s="1261" t="s">
        <v>4</v>
      </c>
      <c r="VDP92" s="1261" t="s">
        <v>4</v>
      </c>
      <c r="VDQ92" s="1261" t="s">
        <v>4</v>
      </c>
      <c r="VDR92" s="1261" t="s">
        <v>4</v>
      </c>
      <c r="VDS92" s="1261" t="s">
        <v>4</v>
      </c>
      <c r="VDT92" s="1261" t="s">
        <v>4</v>
      </c>
      <c r="VDU92" s="1261" t="s">
        <v>4</v>
      </c>
      <c r="VDV92" s="1261" t="s">
        <v>4</v>
      </c>
      <c r="VDW92" s="1261" t="s">
        <v>4</v>
      </c>
      <c r="VDX92" s="1261" t="s">
        <v>4</v>
      </c>
      <c r="VDY92" s="1261" t="s">
        <v>4</v>
      </c>
      <c r="VDZ92" s="1261" t="s">
        <v>4</v>
      </c>
      <c r="VEA92" s="1261" t="s">
        <v>4</v>
      </c>
      <c r="VEB92" s="1261" t="s">
        <v>4</v>
      </c>
      <c r="VEC92" s="1261" t="s">
        <v>4</v>
      </c>
      <c r="VED92" s="1261" t="s">
        <v>4</v>
      </c>
      <c r="VEE92" s="1261" t="s">
        <v>4</v>
      </c>
      <c r="VEF92" s="1261" t="s">
        <v>4</v>
      </c>
      <c r="VEG92" s="1261" t="s">
        <v>4</v>
      </c>
      <c r="VEH92" s="1261" t="s">
        <v>4</v>
      </c>
      <c r="VEI92" s="1261" t="s">
        <v>4</v>
      </c>
      <c r="VEJ92" s="1261" t="s">
        <v>4</v>
      </c>
      <c r="VEK92" s="1261" t="s">
        <v>4</v>
      </c>
      <c r="VEL92" s="1261" t="s">
        <v>4</v>
      </c>
      <c r="VEM92" s="1261" t="s">
        <v>4</v>
      </c>
      <c r="VEN92" s="1261" t="s">
        <v>4</v>
      </c>
      <c r="VEO92" s="1261" t="s">
        <v>4</v>
      </c>
      <c r="VEP92" s="1261" t="s">
        <v>4</v>
      </c>
      <c r="VEQ92" s="1261" t="s">
        <v>4</v>
      </c>
      <c r="VER92" s="1261" t="s">
        <v>4</v>
      </c>
      <c r="VES92" s="1261" t="s">
        <v>4</v>
      </c>
      <c r="VET92" s="1261" t="s">
        <v>4</v>
      </c>
      <c r="VEU92" s="1261" t="s">
        <v>4</v>
      </c>
      <c r="VEV92" s="1261" t="s">
        <v>4</v>
      </c>
      <c r="VEW92" s="1261" t="s">
        <v>4</v>
      </c>
      <c r="VEX92" s="1261" t="s">
        <v>4</v>
      </c>
      <c r="VEY92" s="1261" t="s">
        <v>4</v>
      </c>
      <c r="VEZ92" s="1261" t="s">
        <v>4</v>
      </c>
      <c r="VFA92" s="1261" t="s">
        <v>4</v>
      </c>
      <c r="VFB92" s="1261" t="s">
        <v>4</v>
      </c>
      <c r="VFC92" s="1261" t="s">
        <v>4</v>
      </c>
      <c r="VFD92" s="1261" t="s">
        <v>4</v>
      </c>
      <c r="VFE92" s="1261" t="s">
        <v>4</v>
      </c>
      <c r="VFF92" s="1261" t="s">
        <v>4</v>
      </c>
      <c r="VFG92" s="1261" t="s">
        <v>4</v>
      </c>
      <c r="VFH92" s="1261" t="s">
        <v>4</v>
      </c>
      <c r="VFI92" s="1261" t="s">
        <v>4</v>
      </c>
      <c r="VFJ92" s="1261" t="s">
        <v>4</v>
      </c>
      <c r="VFK92" s="1261" t="s">
        <v>4</v>
      </c>
      <c r="VFL92" s="1261" t="s">
        <v>4</v>
      </c>
      <c r="VFM92" s="1261" t="s">
        <v>4</v>
      </c>
      <c r="VFN92" s="1261" t="s">
        <v>4</v>
      </c>
      <c r="VFO92" s="1261" t="s">
        <v>4</v>
      </c>
      <c r="VFP92" s="1261" t="s">
        <v>4</v>
      </c>
      <c r="VFQ92" s="1261" t="s">
        <v>4</v>
      </c>
      <c r="VFR92" s="1261" t="s">
        <v>4</v>
      </c>
      <c r="VFS92" s="1261" t="s">
        <v>4</v>
      </c>
      <c r="VFT92" s="1261" t="s">
        <v>4</v>
      </c>
      <c r="VFU92" s="1261" t="s">
        <v>4</v>
      </c>
      <c r="VFV92" s="1261" t="s">
        <v>4</v>
      </c>
      <c r="VFW92" s="1261" t="s">
        <v>4</v>
      </c>
      <c r="VFX92" s="1261" t="s">
        <v>4</v>
      </c>
      <c r="VFY92" s="1261" t="s">
        <v>4</v>
      </c>
      <c r="VFZ92" s="1261" t="s">
        <v>4</v>
      </c>
      <c r="VGA92" s="1261" t="s">
        <v>4</v>
      </c>
      <c r="VGB92" s="1261" t="s">
        <v>4</v>
      </c>
      <c r="VGC92" s="1261" t="s">
        <v>4</v>
      </c>
      <c r="VGD92" s="1261" t="s">
        <v>4</v>
      </c>
      <c r="VGE92" s="1261" t="s">
        <v>4</v>
      </c>
      <c r="VGF92" s="1261" t="s">
        <v>4</v>
      </c>
      <c r="VGG92" s="1261" t="s">
        <v>4</v>
      </c>
      <c r="VGH92" s="1261" t="s">
        <v>4</v>
      </c>
      <c r="VGI92" s="1261" t="s">
        <v>4</v>
      </c>
      <c r="VGJ92" s="1261" t="s">
        <v>4</v>
      </c>
      <c r="VGK92" s="1261" t="s">
        <v>4</v>
      </c>
      <c r="VGL92" s="1261" t="s">
        <v>4</v>
      </c>
      <c r="VGM92" s="1261" t="s">
        <v>4</v>
      </c>
      <c r="VGN92" s="1261" t="s">
        <v>4</v>
      </c>
      <c r="VGO92" s="1261" t="s">
        <v>4</v>
      </c>
      <c r="VGP92" s="1261" t="s">
        <v>4</v>
      </c>
      <c r="VGQ92" s="1261" t="s">
        <v>4</v>
      </c>
      <c r="VGR92" s="1261" t="s">
        <v>4</v>
      </c>
      <c r="VGS92" s="1261" t="s">
        <v>4</v>
      </c>
      <c r="VGT92" s="1261" t="s">
        <v>4</v>
      </c>
      <c r="VGU92" s="1261" t="s">
        <v>4</v>
      </c>
      <c r="VGV92" s="1261" t="s">
        <v>4</v>
      </c>
      <c r="VGW92" s="1261" t="s">
        <v>4</v>
      </c>
      <c r="VGX92" s="1261" t="s">
        <v>4</v>
      </c>
      <c r="VGY92" s="1261" t="s">
        <v>4</v>
      </c>
      <c r="VGZ92" s="1261" t="s">
        <v>4</v>
      </c>
      <c r="VHA92" s="1261" t="s">
        <v>4</v>
      </c>
      <c r="VHB92" s="1261" t="s">
        <v>4</v>
      </c>
      <c r="VHC92" s="1261" t="s">
        <v>4</v>
      </c>
      <c r="VHD92" s="1261" t="s">
        <v>4</v>
      </c>
      <c r="VHE92" s="1261" t="s">
        <v>4</v>
      </c>
      <c r="VHF92" s="1261" t="s">
        <v>4</v>
      </c>
      <c r="VHG92" s="1261" t="s">
        <v>4</v>
      </c>
      <c r="VHH92" s="1261" t="s">
        <v>4</v>
      </c>
      <c r="VHI92" s="1261" t="s">
        <v>4</v>
      </c>
      <c r="VHJ92" s="1261" t="s">
        <v>4</v>
      </c>
      <c r="VHK92" s="1261" t="s">
        <v>4</v>
      </c>
      <c r="VHL92" s="1261" t="s">
        <v>4</v>
      </c>
      <c r="VHM92" s="1261" t="s">
        <v>4</v>
      </c>
      <c r="VHN92" s="1261" t="s">
        <v>4</v>
      </c>
      <c r="VHO92" s="1261" t="s">
        <v>4</v>
      </c>
      <c r="VHP92" s="1261" t="s">
        <v>4</v>
      </c>
      <c r="VHQ92" s="1261" t="s">
        <v>4</v>
      </c>
      <c r="VHR92" s="1261" t="s">
        <v>4</v>
      </c>
      <c r="VHS92" s="1261" t="s">
        <v>4</v>
      </c>
      <c r="VHT92" s="1261" t="s">
        <v>4</v>
      </c>
      <c r="VHU92" s="1261" t="s">
        <v>4</v>
      </c>
      <c r="VHV92" s="1261" t="s">
        <v>4</v>
      </c>
      <c r="VHW92" s="1261" t="s">
        <v>4</v>
      </c>
      <c r="VHX92" s="1261" t="s">
        <v>4</v>
      </c>
      <c r="VHY92" s="1261" t="s">
        <v>4</v>
      </c>
      <c r="VHZ92" s="1261" t="s">
        <v>4</v>
      </c>
      <c r="VIA92" s="1261" t="s">
        <v>4</v>
      </c>
      <c r="VIB92" s="1261" t="s">
        <v>4</v>
      </c>
      <c r="VIC92" s="1261" t="s">
        <v>4</v>
      </c>
      <c r="VID92" s="1261" t="s">
        <v>4</v>
      </c>
      <c r="VIE92" s="1261" t="s">
        <v>4</v>
      </c>
      <c r="VIF92" s="1261" t="s">
        <v>4</v>
      </c>
      <c r="VIG92" s="1261" t="s">
        <v>4</v>
      </c>
      <c r="VIH92" s="1261" t="s">
        <v>4</v>
      </c>
      <c r="VII92" s="1261" t="s">
        <v>4</v>
      </c>
      <c r="VIJ92" s="1261" t="s">
        <v>4</v>
      </c>
      <c r="VIK92" s="1261" t="s">
        <v>4</v>
      </c>
      <c r="VIL92" s="1261" t="s">
        <v>4</v>
      </c>
      <c r="VIM92" s="1261" t="s">
        <v>4</v>
      </c>
      <c r="VIN92" s="1261" t="s">
        <v>4</v>
      </c>
      <c r="VIO92" s="1261" t="s">
        <v>4</v>
      </c>
      <c r="VIP92" s="1261" t="s">
        <v>4</v>
      </c>
      <c r="VIQ92" s="1261" t="s">
        <v>4</v>
      </c>
      <c r="VIR92" s="1261" t="s">
        <v>4</v>
      </c>
      <c r="VIS92" s="1261" t="s">
        <v>4</v>
      </c>
      <c r="VIT92" s="1261" t="s">
        <v>4</v>
      </c>
      <c r="VIU92" s="1261" t="s">
        <v>4</v>
      </c>
      <c r="VIV92" s="1261" t="s">
        <v>4</v>
      </c>
      <c r="VIW92" s="1261" t="s">
        <v>4</v>
      </c>
      <c r="VIX92" s="1261" t="s">
        <v>4</v>
      </c>
      <c r="VIY92" s="1261" t="s">
        <v>4</v>
      </c>
      <c r="VIZ92" s="1261" t="s">
        <v>4</v>
      </c>
      <c r="VJA92" s="1261" t="s">
        <v>4</v>
      </c>
      <c r="VJB92" s="1261" t="s">
        <v>4</v>
      </c>
      <c r="VJC92" s="1261" t="s">
        <v>4</v>
      </c>
      <c r="VJD92" s="1261" t="s">
        <v>4</v>
      </c>
      <c r="VJE92" s="1261" t="s">
        <v>4</v>
      </c>
      <c r="VJF92" s="1261" t="s">
        <v>4</v>
      </c>
      <c r="VJG92" s="1261" t="s">
        <v>4</v>
      </c>
      <c r="VJH92" s="1261" t="s">
        <v>4</v>
      </c>
      <c r="VJI92" s="1261" t="s">
        <v>4</v>
      </c>
      <c r="VJJ92" s="1261" t="s">
        <v>4</v>
      </c>
      <c r="VJK92" s="1261" t="s">
        <v>4</v>
      </c>
      <c r="VJL92" s="1261" t="s">
        <v>4</v>
      </c>
      <c r="VJM92" s="1261" t="s">
        <v>4</v>
      </c>
      <c r="VJN92" s="1261" t="s">
        <v>4</v>
      </c>
      <c r="VJO92" s="1261" t="s">
        <v>4</v>
      </c>
      <c r="VJP92" s="1261" t="s">
        <v>4</v>
      </c>
      <c r="VJQ92" s="1261" t="s">
        <v>4</v>
      </c>
      <c r="VJR92" s="1261" t="s">
        <v>4</v>
      </c>
      <c r="VJS92" s="1261" t="s">
        <v>4</v>
      </c>
      <c r="VJT92" s="1261" t="s">
        <v>4</v>
      </c>
      <c r="VJU92" s="1261" t="s">
        <v>4</v>
      </c>
      <c r="VJV92" s="1261" t="s">
        <v>4</v>
      </c>
      <c r="VJW92" s="1261" t="s">
        <v>4</v>
      </c>
      <c r="VJX92" s="1261" t="s">
        <v>4</v>
      </c>
      <c r="VJY92" s="1261" t="s">
        <v>4</v>
      </c>
      <c r="VJZ92" s="1261" t="s">
        <v>4</v>
      </c>
      <c r="VKA92" s="1261" t="s">
        <v>4</v>
      </c>
      <c r="VKB92" s="1261" t="s">
        <v>4</v>
      </c>
      <c r="VKC92" s="1261" t="s">
        <v>4</v>
      </c>
      <c r="VKD92" s="1261" t="s">
        <v>4</v>
      </c>
      <c r="VKE92" s="1261" t="s">
        <v>4</v>
      </c>
      <c r="VKF92" s="1261" t="s">
        <v>4</v>
      </c>
      <c r="VKG92" s="1261" t="s">
        <v>4</v>
      </c>
      <c r="VKH92" s="1261" t="s">
        <v>4</v>
      </c>
      <c r="VKI92" s="1261" t="s">
        <v>4</v>
      </c>
      <c r="VKJ92" s="1261" t="s">
        <v>4</v>
      </c>
      <c r="VKK92" s="1261" t="s">
        <v>4</v>
      </c>
      <c r="VKL92" s="1261" t="s">
        <v>4</v>
      </c>
      <c r="VKM92" s="1261" t="s">
        <v>4</v>
      </c>
      <c r="VKN92" s="1261" t="s">
        <v>4</v>
      </c>
      <c r="VKO92" s="1261" t="s">
        <v>4</v>
      </c>
      <c r="VKP92" s="1261" t="s">
        <v>4</v>
      </c>
      <c r="VKQ92" s="1261" t="s">
        <v>4</v>
      </c>
      <c r="VKR92" s="1261" t="s">
        <v>4</v>
      </c>
      <c r="VKS92" s="1261" t="s">
        <v>4</v>
      </c>
      <c r="VKT92" s="1261" t="s">
        <v>4</v>
      </c>
      <c r="VKU92" s="1261" t="s">
        <v>4</v>
      </c>
      <c r="VKV92" s="1261" t="s">
        <v>4</v>
      </c>
      <c r="VKW92" s="1261" t="s">
        <v>4</v>
      </c>
      <c r="VKX92" s="1261" t="s">
        <v>4</v>
      </c>
      <c r="VKY92" s="1261" t="s">
        <v>4</v>
      </c>
      <c r="VKZ92" s="1261" t="s">
        <v>4</v>
      </c>
      <c r="VLA92" s="1261" t="s">
        <v>4</v>
      </c>
      <c r="VLB92" s="1261" t="s">
        <v>4</v>
      </c>
      <c r="VLC92" s="1261" t="s">
        <v>4</v>
      </c>
      <c r="VLD92" s="1261" t="s">
        <v>4</v>
      </c>
      <c r="VLE92" s="1261" t="s">
        <v>4</v>
      </c>
      <c r="VLF92" s="1261" t="s">
        <v>4</v>
      </c>
      <c r="VLG92" s="1261" t="s">
        <v>4</v>
      </c>
      <c r="VLH92" s="1261" t="s">
        <v>4</v>
      </c>
      <c r="VLI92" s="1261" t="s">
        <v>4</v>
      </c>
      <c r="VLJ92" s="1261" t="s">
        <v>4</v>
      </c>
      <c r="VLK92" s="1261" t="s">
        <v>4</v>
      </c>
      <c r="VLL92" s="1261" t="s">
        <v>4</v>
      </c>
      <c r="VLM92" s="1261" t="s">
        <v>4</v>
      </c>
      <c r="VLN92" s="1261" t="s">
        <v>4</v>
      </c>
      <c r="VLO92" s="1261" t="s">
        <v>4</v>
      </c>
      <c r="VLP92" s="1261" t="s">
        <v>4</v>
      </c>
      <c r="VLQ92" s="1261" t="s">
        <v>4</v>
      </c>
      <c r="VLR92" s="1261" t="s">
        <v>4</v>
      </c>
      <c r="VLS92" s="1261" t="s">
        <v>4</v>
      </c>
      <c r="VLT92" s="1261" t="s">
        <v>4</v>
      </c>
      <c r="VLU92" s="1261" t="s">
        <v>4</v>
      </c>
      <c r="VLV92" s="1261" t="s">
        <v>4</v>
      </c>
      <c r="VLW92" s="1261" t="s">
        <v>4</v>
      </c>
      <c r="VLX92" s="1261" t="s">
        <v>4</v>
      </c>
      <c r="VLY92" s="1261" t="s">
        <v>4</v>
      </c>
      <c r="VLZ92" s="1261" t="s">
        <v>4</v>
      </c>
      <c r="VMA92" s="1261" t="s">
        <v>4</v>
      </c>
      <c r="VMB92" s="1261" t="s">
        <v>4</v>
      </c>
      <c r="VMC92" s="1261" t="s">
        <v>4</v>
      </c>
      <c r="VMD92" s="1261" t="s">
        <v>4</v>
      </c>
      <c r="VME92" s="1261" t="s">
        <v>4</v>
      </c>
      <c r="VMF92" s="1261" t="s">
        <v>4</v>
      </c>
      <c r="VMG92" s="1261" t="s">
        <v>4</v>
      </c>
      <c r="VMH92" s="1261" t="s">
        <v>4</v>
      </c>
      <c r="VMI92" s="1261" t="s">
        <v>4</v>
      </c>
      <c r="VMJ92" s="1261" t="s">
        <v>4</v>
      </c>
      <c r="VMK92" s="1261" t="s">
        <v>4</v>
      </c>
      <c r="VML92" s="1261" t="s">
        <v>4</v>
      </c>
      <c r="VMM92" s="1261" t="s">
        <v>4</v>
      </c>
      <c r="VMN92" s="1261" t="s">
        <v>4</v>
      </c>
      <c r="VMO92" s="1261" t="s">
        <v>4</v>
      </c>
      <c r="VMP92" s="1261" t="s">
        <v>4</v>
      </c>
      <c r="VMQ92" s="1261" t="s">
        <v>4</v>
      </c>
      <c r="VMR92" s="1261" t="s">
        <v>4</v>
      </c>
      <c r="VMS92" s="1261" t="s">
        <v>4</v>
      </c>
      <c r="VMT92" s="1261" t="s">
        <v>4</v>
      </c>
      <c r="VMU92" s="1261" t="s">
        <v>4</v>
      </c>
      <c r="VMV92" s="1261" t="s">
        <v>4</v>
      </c>
      <c r="VMW92" s="1261" t="s">
        <v>4</v>
      </c>
      <c r="VMX92" s="1261" t="s">
        <v>4</v>
      </c>
      <c r="VMY92" s="1261" t="s">
        <v>4</v>
      </c>
      <c r="VMZ92" s="1261" t="s">
        <v>4</v>
      </c>
      <c r="VNA92" s="1261" t="s">
        <v>4</v>
      </c>
      <c r="VNB92" s="1261" t="s">
        <v>4</v>
      </c>
      <c r="VNC92" s="1261" t="s">
        <v>4</v>
      </c>
      <c r="VND92" s="1261" t="s">
        <v>4</v>
      </c>
      <c r="VNE92" s="1261" t="s">
        <v>4</v>
      </c>
      <c r="VNF92" s="1261" t="s">
        <v>4</v>
      </c>
      <c r="VNG92" s="1261" t="s">
        <v>4</v>
      </c>
      <c r="VNH92" s="1261" t="s">
        <v>4</v>
      </c>
      <c r="VNI92" s="1261" t="s">
        <v>4</v>
      </c>
      <c r="VNJ92" s="1261" t="s">
        <v>4</v>
      </c>
      <c r="VNK92" s="1261" t="s">
        <v>4</v>
      </c>
      <c r="VNL92" s="1261" t="s">
        <v>4</v>
      </c>
      <c r="VNM92" s="1261" t="s">
        <v>4</v>
      </c>
      <c r="VNN92" s="1261" t="s">
        <v>4</v>
      </c>
      <c r="VNO92" s="1261" t="s">
        <v>4</v>
      </c>
      <c r="VNP92" s="1261" t="s">
        <v>4</v>
      </c>
      <c r="VNQ92" s="1261" t="s">
        <v>4</v>
      </c>
      <c r="VNR92" s="1261" t="s">
        <v>4</v>
      </c>
      <c r="VNS92" s="1261" t="s">
        <v>4</v>
      </c>
      <c r="VNT92" s="1261" t="s">
        <v>4</v>
      </c>
      <c r="VNU92" s="1261" t="s">
        <v>4</v>
      </c>
      <c r="VNV92" s="1261" t="s">
        <v>4</v>
      </c>
      <c r="VNW92" s="1261" t="s">
        <v>4</v>
      </c>
      <c r="VNX92" s="1261" t="s">
        <v>4</v>
      </c>
      <c r="VNY92" s="1261" t="s">
        <v>4</v>
      </c>
      <c r="VNZ92" s="1261" t="s">
        <v>4</v>
      </c>
      <c r="VOA92" s="1261" t="s">
        <v>4</v>
      </c>
      <c r="VOB92" s="1261" t="s">
        <v>4</v>
      </c>
      <c r="VOC92" s="1261" t="s">
        <v>4</v>
      </c>
      <c r="VOD92" s="1261" t="s">
        <v>4</v>
      </c>
      <c r="VOE92" s="1261" t="s">
        <v>4</v>
      </c>
      <c r="VOF92" s="1261" t="s">
        <v>4</v>
      </c>
      <c r="VOG92" s="1261" t="s">
        <v>4</v>
      </c>
      <c r="VOH92" s="1261" t="s">
        <v>4</v>
      </c>
      <c r="VOI92" s="1261" t="s">
        <v>4</v>
      </c>
      <c r="VOJ92" s="1261" t="s">
        <v>4</v>
      </c>
      <c r="VOK92" s="1261" t="s">
        <v>4</v>
      </c>
      <c r="VOL92" s="1261" t="s">
        <v>4</v>
      </c>
      <c r="VOM92" s="1261" t="s">
        <v>4</v>
      </c>
      <c r="VON92" s="1261" t="s">
        <v>4</v>
      </c>
      <c r="VOO92" s="1261" t="s">
        <v>4</v>
      </c>
      <c r="VOP92" s="1261" t="s">
        <v>4</v>
      </c>
      <c r="VOQ92" s="1261" t="s">
        <v>4</v>
      </c>
      <c r="VOR92" s="1261" t="s">
        <v>4</v>
      </c>
      <c r="VOS92" s="1261" t="s">
        <v>4</v>
      </c>
      <c r="VOT92" s="1261" t="s">
        <v>4</v>
      </c>
      <c r="VOU92" s="1261" t="s">
        <v>4</v>
      </c>
      <c r="VOV92" s="1261" t="s">
        <v>4</v>
      </c>
      <c r="VOW92" s="1261" t="s">
        <v>4</v>
      </c>
      <c r="VOX92" s="1261" t="s">
        <v>4</v>
      </c>
      <c r="VOY92" s="1261" t="s">
        <v>4</v>
      </c>
      <c r="VOZ92" s="1261" t="s">
        <v>4</v>
      </c>
      <c r="VPA92" s="1261" t="s">
        <v>4</v>
      </c>
      <c r="VPB92" s="1261" t="s">
        <v>4</v>
      </c>
      <c r="VPC92" s="1261" t="s">
        <v>4</v>
      </c>
      <c r="VPD92" s="1261" t="s">
        <v>4</v>
      </c>
      <c r="VPE92" s="1261" t="s">
        <v>4</v>
      </c>
      <c r="VPF92" s="1261" t="s">
        <v>4</v>
      </c>
      <c r="VPG92" s="1261" t="s">
        <v>4</v>
      </c>
      <c r="VPH92" s="1261" t="s">
        <v>4</v>
      </c>
      <c r="VPI92" s="1261" t="s">
        <v>4</v>
      </c>
      <c r="VPJ92" s="1261" t="s">
        <v>4</v>
      </c>
      <c r="VPK92" s="1261" t="s">
        <v>4</v>
      </c>
      <c r="VPL92" s="1261" t="s">
        <v>4</v>
      </c>
      <c r="VPM92" s="1261" t="s">
        <v>4</v>
      </c>
      <c r="VPN92" s="1261" t="s">
        <v>4</v>
      </c>
      <c r="VPO92" s="1261" t="s">
        <v>4</v>
      </c>
      <c r="VPP92" s="1261" t="s">
        <v>4</v>
      </c>
      <c r="VPQ92" s="1261" t="s">
        <v>4</v>
      </c>
      <c r="VPR92" s="1261" t="s">
        <v>4</v>
      </c>
      <c r="VPS92" s="1261" t="s">
        <v>4</v>
      </c>
      <c r="VPT92" s="1261" t="s">
        <v>4</v>
      </c>
      <c r="VPU92" s="1261" t="s">
        <v>4</v>
      </c>
      <c r="VPV92" s="1261" t="s">
        <v>4</v>
      </c>
      <c r="VPW92" s="1261" t="s">
        <v>4</v>
      </c>
      <c r="VPX92" s="1261" t="s">
        <v>4</v>
      </c>
      <c r="VPY92" s="1261" t="s">
        <v>4</v>
      </c>
      <c r="VPZ92" s="1261" t="s">
        <v>4</v>
      </c>
      <c r="VQA92" s="1261" t="s">
        <v>4</v>
      </c>
      <c r="VQB92" s="1261" t="s">
        <v>4</v>
      </c>
      <c r="VQC92" s="1261" t="s">
        <v>4</v>
      </c>
      <c r="VQD92" s="1261" t="s">
        <v>4</v>
      </c>
      <c r="VQE92" s="1261" t="s">
        <v>4</v>
      </c>
      <c r="VQF92" s="1261" t="s">
        <v>4</v>
      </c>
      <c r="VQG92" s="1261" t="s">
        <v>4</v>
      </c>
      <c r="VQH92" s="1261" t="s">
        <v>4</v>
      </c>
      <c r="VQI92" s="1261" t="s">
        <v>4</v>
      </c>
      <c r="VQJ92" s="1261" t="s">
        <v>4</v>
      </c>
      <c r="VQK92" s="1261" t="s">
        <v>4</v>
      </c>
      <c r="VQL92" s="1261" t="s">
        <v>4</v>
      </c>
      <c r="VQM92" s="1261" t="s">
        <v>4</v>
      </c>
      <c r="VQN92" s="1261" t="s">
        <v>4</v>
      </c>
      <c r="VQO92" s="1261" t="s">
        <v>4</v>
      </c>
      <c r="VQP92" s="1261" t="s">
        <v>4</v>
      </c>
      <c r="VQQ92" s="1261" t="s">
        <v>4</v>
      </c>
      <c r="VQR92" s="1261" t="s">
        <v>4</v>
      </c>
      <c r="VQS92" s="1261" t="s">
        <v>4</v>
      </c>
      <c r="VQT92" s="1261" t="s">
        <v>4</v>
      </c>
      <c r="VQU92" s="1261" t="s">
        <v>4</v>
      </c>
      <c r="VQV92" s="1261" t="s">
        <v>4</v>
      </c>
      <c r="VQW92" s="1261" t="s">
        <v>4</v>
      </c>
      <c r="VQX92" s="1261" t="s">
        <v>4</v>
      </c>
      <c r="VQY92" s="1261" t="s">
        <v>4</v>
      </c>
      <c r="VQZ92" s="1261" t="s">
        <v>4</v>
      </c>
      <c r="VRA92" s="1261" t="s">
        <v>4</v>
      </c>
      <c r="VRB92" s="1261" t="s">
        <v>4</v>
      </c>
      <c r="VRC92" s="1261" t="s">
        <v>4</v>
      </c>
      <c r="VRD92" s="1261" t="s">
        <v>4</v>
      </c>
      <c r="VRE92" s="1261" t="s">
        <v>4</v>
      </c>
      <c r="VRF92" s="1261" t="s">
        <v>4</v>
      </c>
      <c r="VRG92" s="1261" t="s">
        <v>4</v>
      </c>
      <c r="VRH92" s="1261" t="s">
        <v>4</v>
      </c>
      <c r="VRI92" s="1261" t="s">
        <v>4</v>
      </c>
      <c r="VRJ92" s="1261" t="s">
        <v>4</v>
      </c>
      <c r="VRK92" s="1261" t="s">
        <v>4</v>
      </c>
      <c r="VRL92" s="1261" t="s">
        <v>4</v>
      </c>
      <c r="VRM92" s="1261" t="s">
        <v>4</v>
      </c>
      <c r="VRN92" s="1261" t="s">
        <v>4</v>
      </c>
      <c r="VRO92" s="1261" t="s">
        <v>4</v>
      </c>
      <c r="VRP92" s="1261" t="s">
        <v>4</v>
      </c>
      <c r="VRQ92" s="1261" t="s">
        <v>4</v>
      </c>
      <c r="VRR92" s="1261" t="s">
        <v>4</v>
      </c>
      <c r="VRS92" s="1261" t="s">
        <v>4</v>
      </c>
      <c r="VRT92" s="1261" t="s">
        <v>4</v>
      </c>
      <c r="VRU92" s="1261" t="s">
        <v>4</v>
      </c>
      <c r="VRV92" s="1261" t="s">
        <v>4</v>
      </c>
      <c r="VRW92" s="1261" t="s">
        <v>4</v>
      </c>
      <c r="VRX92" s="1261" t="s">
        <v>4</v>
      </c>
      <c r="VRY92" s="1261" t="s">
        <v>4</v>
      </c>
      <c r="VRZ92" s="1261" t="s">
        <v>4</v>
      </c>
      <c r="VSA92" s="1261" t="s">
        <v>4</v>
      </c>
      <c r="VSB92" s="1261" t="s">
        <v>4</v>
      </c>
      <c r="VSC92" s="1261" t="s">
        <v>4</v>
      </c>
      <c r="VSD92" s="1261" t="s">
        <v>4</v>
      </c>
      <c r="VSE92" s="1261" t="s">
        <v>4</v>
      </c>
      <c r="VSF92" s="1261" t="s">
        <v>4</v>
      </c>
      <c r="VSG92" s="1261" t="s">
        <v>4</v>
      </c>
      <c r="VSH92" s="1261" t="s">
        <v>4</v>
      </c>
      <c r="VSI92" s="1261" t="s">
        <v>4</v>
      </c>
      <c r="VSJ92" s="1261" t="s">
        <v>4</v>
      </c>
      <c r="VSK92" s="1261" t="s">
        <v>4</v>
      </c>
      <c r="VSL92" s="1261" t="s">
        <v>4</v>
      </c>
      <c r="VSM92" s="1261" t="s">
        <v>4</v>
      </c>
      <c r="VSN92" s="1261" t="s">
        <v>4</v>
      </c>
      <c r="VSO92" s="1261" t="s">
        <v>4</v>
      </c>
      <c r="VSP92" s="1261" t="s">
        <v>4</v>
      </c>
      <c r="VSQ92" s="1261" t="s">
        <v>4</v>
      </c>
      <c r="VSR92" s="1261" t="s">
        <v>4</v>
      </c>
      <c r="VSS92" s="1261" t="s">
        <v>4</v>
      </c>
      <c r="VST92" s="1261" t="s">
        <v>4</v>
      </c>
      <c r="VSU92" s="1261" t="s">
        <v>4</v>
      </c>
      <c r="VSV92" s="1261" t="s">
        <v>4</v>
      </c>
      <c r="VSW92" s="1261" t="s">
        <v>4</v>
      </c>
      <c r="VSX92" s="1261" t="s">
        <v>4</v>
      </c>
      <c r="VSY92" s="1261" t="s">
        <v>4</v>
      </c>
      <c r="VSZ92" s="1261" t="s">
        <v>4</v>
      </c>
      <c r="VTA92" s="1261" t="s">
        <v>4</v>
      </c>
      <c r="VTB92" s="1261" t="s">
        <v>4</v>
      </c>
      <c r="VTC92" s="1261" t="s">
        <v>4</v>
      </c>
      <c r="VTD92" s="1261" t="s">
        <v>4</v>
      </c>
      <c r="VTE92" s="1261" t="s">
        <v>4</v>
      </c>
      <c r="VTF92" s="1261" t="s">
        <v>4</v>
      </c>
      <c r="VTG92" s="1261" t="s">
        <v>4</v>
      </c>
      <c r="VTH92" s="1261" t="s">
        <v>4</v>
      </c>
      <c r="VTI92" s="1261" t="s">
        <v>4</v>
      </c>
      <c r="VTJ92" s="1261" t="s">
        <v>4</v>
      </c>
      <c r="VTK92" s="1261" t="s">
        <v>4</v>
      </c>
      <c r="VTL92" s="1261" t="s">
        <v>4</v>
      </c>
      <c r="VTM92" s="1261" t="s">
        <v>4</v>
      </c>
      <c r="VTN92" s="1261" t="s">
        <v>4</v>
      </c>
      <c r="VTO92" s="1261" t="s">
        <v>4</v>
      </c>
      <c r="VTP92" s="1261" t="s">
        <v>4</v>
      </c>
      <c r="VTQ92" s="1261" t="s">
        <v>4</v>
      </c>
      <c r="VTR92" s="1261" t="s">
        <v>4</v>
      </c>
      <c r="VTS92" s="1261" t="s">
        <v>4</v>
      </c>
      <c r="VTT92" s="1261" t="s">
        <v>4</v>
      </c>
      <c r="VTU92" s="1261" t="s">
        <v>4</v>
      </c>
      <c r="VTV92" s="1261" t="s">
        <v>4</v>
      </c>
      <c r="VTW92" s="1261" t="s">
        <v>4</v>
      </c>
      <c r="VTX92" s="1261" t="s">
        <v>4</v>
      </c>
      <c r="VTY92" s="1261" t="s">
        <v>4</v>
      </c>
      <c r="VTZ92" s="1261" t="s">
        <v>4</v>
      </c>
      <c r="VUA92" s="1261" t="s">
        <v>4</v>
      </c>
      <c r="VUB92" s="1261" t="s">
        <v>4</v>
      </c>
      <c r="VUC92" s="1261" t="s">
        <v>4</v>
      </c>
      <c r="VUD92" s="1261" t="s">
        <v>4</v>
      </c>
      <c r="VUE92" s="1261" t="s">
        <v>4</v>
      </c>
      <c r="VUF92" s="1261" t="s">
        <v>4</v>
      </c>
      <c r="VUG92" s="1261" t="s">
        <v>4</v>
      </c>
      <c r="VUH92" s="1261" t="s">
        <v>4</v>
      </c>
      <c r="VUI92" s="1261" t="s">
        <v>4</v>
      </c>
      <c r="VUJ92" s="1261" t="s">
        <v>4</v>
      </c>
      <c r="VUK92" s="1261" t="s">
        <v>4</v>
      </c>
      <c r="VUL92" s="1261" t="s">
        <v>4</v>
      </c>
      <c r="VUM92" s="1261" t="s">
        <v>4</v>
      </c>
      <c r="VUN92" s="1261" t="s">
        <v>4</v>
      </c>
      <c r="VUO92" s="1261" t="s">
        <v>4</v>
      </c>
      <c r="VUP92" s="1261" t="s">
        <v>4</v>
      </c>
      <c r="VUQ92" s="1261" t="s">
        <v>4</v>
      </c>
      <c r="VUR92" s="1261" t="s">
        <v>4</v>
      </c>
      <c r="VUS92" s="1261" t="s">
        <v>4</v>
      </c>
      <c r="VUT92" s="1261" t="s">
        <v>4</v>
      </c>
      <c r="VUU92" s="1261" t="s">
        <v>4</v>
      </c>
      <c r="VUV92" s="1261" t="s">
        <v>4</v>
      </c>
      <c r="VUW92" s="1261" t="s">
        <v>4</v>
      </c>
      <c r="VUX92" s="1261" t="s">
        <v>4</v>
      </c>
      <c r="VUY92" s="1261" t="s">
        <v>4</v>
      </c>
      <c r="VUZ92" s="1261" t="s">
        <v>4</v>
      </c>
      <c r="VVA92" s="1261" t="s">
        <v>4</v>
      </c>
      <c r="VVB92" s="1261" t="s">
        <v>4</v>
      </c>
      <c r="VVC92" s="1261" t="s">
        <v>4</v>
      </c>
      <c r="VVD92" s="1261" t="s">
        <v>4</v>
      </c>
      <c r="VVE92" s="1261" t="s">
        <v>4</v>
      </c>
      <c r="VVF92" s="1261" t="s">
        <v>4</v>
      </c>
      <c r="VVG92" s="1261" t="s">
        <v>4</v>
      </c>
      <c r="VVH92" s="1261" t="s">
        <v>4</v>
      </c>
      <c r="VVI92" s="1261" t="s">
        <v>4</v>
      </c>
      <c r="VVJ92" s="1261" t="s">
        <v>4</v>
      </c>
      <c r="VVK92" s="1261" t="s">
        <v>4</v>
      </c>
      <c r="VVL92" s="1261" t="s">
        <v>4</v>
      </c>
      <c r="VVM92" s="1261" t="s">
        <v>4</v>
      </c>
      <c r="VVN92" s="1261" t="s">
        <v>4</v>
      </c>
      <c r="VVO92" s="1261" t="s">
        <v>4</v>
      </c>
      <c r="VVP92" s="1261" t="s">
        <v>4</v>
      </c>
      <c r="VVQ92" s="1261" t="s">
        <v>4</v>
      </c>
      <c r="VVR92" s="1261" t="s">
        <v>4</v>
      </c>
      <c r="VVS92" s="1261" t="s">
        <v>4</v>
      </c>
      <c r="VVT92" s="1261" t="s">
        <v>4</v>
      </c>
      <c r="VVU92" s="1261" t="s">
        <v>4</v>
      </c>
      <c r="VVV92" s="1261" t="s">
        <v>4</v>
      </c>
      <c r="VVW92" s="1261" t="s">
        <v>4</v>
      </c>
      <c r="VVX92" s="1261" t="s">
        <v>4</v>
      </c>
      <c r="VVY92" s="1261" t="s">
        <v>4</v>
      </c>
      <c r="VVZ92" s="1261" t="s">
        <v>4</v>
      </c>
      <c r="VWA92" s="1261" t="s">
        <v>4</v>
      </c>
      <c r="VWB92" s="1261" t="s">
        <v>4</v>
      </c>
      <c r="VWC92" s="1261" t="s">
        <v>4</v>
      </c>
      <c r="VWD92" s="1261" t="s">
        <v>4</v>
      </c>
      <c r="VWE92" s="1261" t="s">
        <v>4</v>
      </c>
      <c r="VWF92" s="1261" t="s">
        <v>4</v>
      </c>
      <c r="VWG92" s="1261" t="s">
        <v>4</v>
      </c>
      <c r="VWH92" s="1261" t="s">
        <v>4</v>
      </c>
      <c r="VWI92" s="1261" t="s">
        <v>4</v>
      </c>
      <c r="VWJ92" s="1261" t="s">
        <v>4</v>
      </c>
      <c r="VWK92" s="1261" t="s">
        <v>4</v>
      </c>
      <c r="VWL92" s="1261" t="s">
        <v>4</v>
      </c>
      <c r="VWM92" s="1261" t="s">
        <v>4</v>
      </c>
      <c r="VWN92" s="1261" t="s">
        <v>4</v>
      </c>
      <c r="VWO92" s="1261" t="s">
        <v>4</v>
      </c>
      <c r="VWP92" s="1261" t="s">
        <v>4</v>
      </c>
      <c r="VWQ92" s="1261" t="s">
        <v>4</v>
      </c>
      <c r="VWR92" s="1261" t="s">
        <v>4</v>
      </c>
      <c r="VWS92" s="1261" t="s">
        <v>4</v>
      </c>
      <c r="VWT92" s="1261" t="s">
        <v>4</v>
      </c>
      <c r="VWU92" s="1261" t="s">
        <v>4</v>
      </c>
      <c r="VWV92" s="1261" t="s">
        <v>4</v>
      </c>
      <c r="VWW92" s="1261" t="s">
        <v>4</v>
      </c>
      <c r="VWX92" s="1261" t="s">
        <v>4</v>
      </c>
      <c r="VWY92" s="1261" t="s">
        <v>4</v>
      </c>
      <c r="VWZ92" s="1261" t="s">
        <v>4</v>
      </c>
      <c r="VXA92" s="1261" t="s">
        <v>4</v>
      </c>
      <c r="VXB92" s="1261" t="s">
        <v>4</v>
      </c>
      <c r="VXC92" s="1261" t="s">
        <v>4</v>
      </c>
      <c r="VXD92" s="1261" t="s">
        <v>4</v>
      </c>
      <c r="VXE92" s="1261" t="s">
        <v>4</v>
      </c>
      <c r="VXF92" s="1261" t="s">
        <v>4</v>
      </c>
      <c r="VXG92" s="1261" t="s">
        <v>4</v>
      </c>
      <c r="VXH92" s="1261" t="s">
        <v>4</v>
      </c>
      <c r="VXI92" s="1261" t="s">
        <v>4</v>
      </c>
      <c r="VXJ92" s="1261" t="s">
        <v>4</v>
      </c>
      <c r="VXK92" s="1261" t="s">
        <v>4</v>
      </c>
      <c r="VXL92" s="1261" t="s">
        <v>4</v>
      </c>
      <c r="VXM92" s="1261" t="s">
        <v>4</v>
      </c>
      <c r="VXN92" s="1261" t="s">
        <v>4</v>
      </c>
      <c r="VXO92" s="1261" t="s">
        <v>4</v>
      </c>
      <c r="VXP92" s="1261" t="s">
        <v>4</v>
      </c>
      <c r="VXQ92" s="1261" t="s">
        <v>4</v>
      </c>
      <c r="VXR92" s="1261" t="s">
        <v>4</v>
      </c>
      <c r="VXS92" s="1261" t="s">
        <v>4</v>
      </c>
      <c r="VXT92" s="1261" t="s">
        <v>4</v>
      </c>
      <c r="VXU92" s="1261" t="s">
        <v>4</v>
      </c>
      <c r="VXV92" s="1261" t="s">
        <v>4</v>
      </c>
      <c r="VXW92" s="1261" t="s">
        <v>4</v>
      </c>
      <c r="VXX92" s="1261" t="s">
        <v>4</v>
      </c>
      <c r="VXY92" s="1261" t="s">
        <v>4</v>
      </c>
      <c r="VXZ92" s="1261" t="s">
        <v>4</v>
      </c>
      <c r="VYA92" s="1261" t="s">
        <v>4</v>
      </c>
      <c r="VYB92" s="1261" t="s">
        <v>4</v>
      </c>
      <c r="VYC92" s="1261" t="s">
        <v>4</v>
      </c>
      <c r="VYD92" s="1261" t="s">
        <v>4</v>
      </c>
      <c r="VYE92" s="1261" t="s">
        <v>4</v>
      </c>
      <c r="VYF92" s="1261" t="s">
        <v>4</v>
      </c>
      <c r="VYG92" s="1261" t="s">
        <v>4</v>
      </c>
      <c r="VYH92" s="1261" t="s">
        <v>4</v>
      </c>
      <c r="VYI92" s="1261" t="s">
        <v>4</v>
      </c>
      <c r="VYJ92" s="1261" t="s">
        <v>4</v>
      </c>
      <c r="VYK92" s="1261" t="s">
        <v>4</v>
      </c>
      <c r="VYL92" s="1261" t="s">
        <v>4</v>
      </c>
      <c r="VYM92" s="1261" t="s">
        <v>4</v>
      </c>
      <c r="VYN92" s="1261" t="s">
        <v>4</v>
      </c>
      <c r="VYO92" s="1261" t="s">
        <v>4</v>
      </c>
      <c r="VYP92" s="1261" t="s">
        <v>4</v>
      </c>
      <c r="VYQ92" s="1261" t="s">
        <v>4</v>
      </c>
      <c r="VYR92" s="1261" t="s">
        <v>4</v>
      </c>
      <c r="VYS92" s="1261" t="s">
        <v>4</v>
      </c>
      <c r="VYT92" s="1261" t="s">
        <v>4</v>
      </c>
      <c r="VYU92" s="1261" t="s">
        <v>4</v>
      </c>
      <c r="VYV92" s="1261" t="s">
        <v>4</v>
      </c>
      <c r="VYW92" s="1261" t="s">
        <v>4</v>
      </c>
      <c r="VYX92" s="1261" t="s">
        <v>4</v>
      </c>
      <c r="VYY92" s="1261" t="s">
        <v>4</v>
      </c>
      <c r="VYZ92" s="1261" t="s">
        <v>4</v>
      </c>
      <c r="VZA92" s="1261" t="s">
        <v>4</v>
      </c>
      <c r="VZB92" s="1261" t="s">
        <v>4</v>
      </c>
      <c r="VZC92" s="1261" t="s">
        <v>4</v>
      </c>
      <c r="VZD92" s="1261" t="s">
        <v>4</v>
      </c>
      <c r="VZE92" s="1261" t="s">
        <v>4</v>
      </c>
      <c r="VZF92" s="1261" t="s">
        <v>4</v>
      </c>
      <c r="VZG92" s="1261" t="s">
        <v>4</v>
      </c>
      <c r="VZH92" s="1261" t="s">
        <v>4</v>
      </c>
      <c r="VZI92" s="1261" t="s">
        <v>4</v>
      </c>
      <c r="VZJ92" s="1261" t="s">
        <v>4</v>
      </c>
      <c r="VZK92" s="1261" t="s">
        <v>4</v>
      </c>
      <c r="VZL92" s="1261" t="s">
        <v>4</v>
      </c>
      <c r="VZM92" s="1261" t="s">
        <v>4</v>
      </c>
      <c r="VZN92" s="1261" t="s">
        <v>4</v>
      </c>
      <c r="VZO92" s="1261" t="s">
        <v>4</v>
      </c>
      <c r="VZP92" s="1261" t="s">
        <v>4</v>
      </c>
      <c r="VZQ92" s="1261" t="s">
        <v>4</v>
      </c>
      <c r="VZR92" s="1261" t="s">
        <v>4</v>
      </c>
      <c r="VZS92" s="1261" t="s">
        <v>4</v>
      </c>
      <c r="VZT92" s="1261" t="s">
        <v>4</v>
      </c>
      <c r="VZU92" s="1261" t="s">
        <v>4</v>
      </c>
      <c r="VZV92" s="1261" t="s">
        <v>4</v>
      </c>
      <c r="VZW92" s="1261" t="s">
        <v>4</v>
      </c>
      <c r="VZX92" s="1261" t="s">
        <v>4</v>
      </c>
      <c r="VZY92" s="1261" t="s">
        <v>4</v>
      </c>
      <c r="VZZ92" s="1261" t="s">
        <v>4</v>
      </c>
      <c r="WAA92" s="1261" t="s">
        <v>4</v>
      </c>
      <c r="WAB92" s="1261" t="s">
        <v>4</v>
      </c>
      <c r="WAC92" s="1261" t="s">
        <v>4</v>
      </c>
      <c r="WAD92" s="1261" t="s">
        <v>4</v>
      </c>
      <c r="WAE92" s="1261" t="s">
        <v>4</v>
      </c>
      <c r="WAF92" s="1261" t="s">
        <v>4</v>
      </c>
      <c r="WAG92" s="1261" t="s">
        <v>4</v>
      </c>
      <c r="WAH92" s="1261" t="s">
        <v>4</v>
      </c>
      <c r="WAI92" s="1261" t="s">
        <v>4</v>
      </c>
      <c r="WAJ92" s="1261" t="s">
        <v>4</v>
      </c>
      <c r="WAK92" s="1261" t="s">
        <v>4</v>
      </c>
      <c r="WAL92" s="1261" t="s">
        <v>4</v>
      </c>
      <c r="WAM92" s="1261" t="s">
        <v>4</v>
      </c>
      <c r="WAN92" s="1261" t="s">
        <v>4</v>
      </c>
      <c r="WAO92" s="1261" t="s">
        <v>4</v>
      </c>
      <c r="WAP92" s="1261" t="s">
        <v>4</v>
      </c>
      <c r="WAQ92" s="1261" t="s">
        <v>4</v>
      </c>
      <c r="WAR92" s="1261" t="s">
        <v>4</v>
      </c>
      <c r="WAS92" s="1261" t="s">
        <v>4</v>
      </c>
      <c r="WAT92" s="1261" t="s">
        <v>4</v>
      </c>
      <c r="WAU92" s="1261" t="s">
        <v>4</v>
      </c>
      <c r="WAV92" s="1261" t="s">
        <v>4</v>
      </c>
      <c r="WAW92" s="1261" t="s">
        <v>4</v>
      </c>
      <c r="WAX92" s="1261" t="s">
        <v>4</v>
      </c>
      <c r="WAY92" s="1261" t="s">
        <v>4</v>
      </c>
      <c r="WAZ92" s="1261" t="s">
        <v>4</v>
      </c>
      <c r="WBA92" s="1261" t="s">
        <v>4</v>
      </c>
      <c r="WBB92" s="1261" t="s">
        <v>4</v>
      </c>
      <c r="WBC92" s="1261" t="s">
        <v>4</v>
      </c>
      <c r="WBD92" s="1261" t="s">
        <v>4</v>
      </c>
      <c r="WBE92" s="1261" t="s">
        <v>4</v>
      </c>
      <c r="WBF92" s="1261" t="s">
        <v>4</v>
      </c>
      <c r="WBG92" s="1261" t="s">
        <v>4</v>
      </c>
      <c r="WBH92" s="1261" t="s">
        <v>4</v>
      </c>
      <c r="WBI92" s="1261" t="s">
        <v>4</v>
      </c>
      <c r="WBJ92" s="1261" t="s">
        <v>4</v>
      </c>
      <c r="WBK92" s="1261" t="s">
        <v>4</v>
      </c>
      <c r="WBL92" s="1261" t="s">
        <v>4</v>
      </c>
      <c r="WBM92" s="1261" t="s">
        <v>4</v>
      </c>
      <c r="WBN92" s="1261" t="s">
        <v>4</v>
      </c>
      <c r="WBO92" s="1261" t="s">
        <v>4</v>
      </c>
      <c r="WBP92" s="1261" t="s">
        <v>4</v>
      </c>
      <c r="WBQ92" s="1261" t="s">
        <v>4</v>
      </c>
      <c r="WBR92" s="1261" t="s">
        <v>4</v>
      </c>
      <c r="WBS92" s="1261" t="s">
        <v>4</v>
      </c>
      <c r="WBT92" s="1261" t="s">
        <v>4</v>
      </c>
      <c r="WBU92" s="1261" t="s">
        <v>4</v>
      </c>
      <c r="WBV92" s="1261" t="s">
        <v>4</v>
      </c>
      <c r="WBW92" s="1261" t="s">
        <v>4</v>
      </c>
      <c r="WBX92" s="1261" t="s">
        <v>4</v>
      </c>
      <c r="WBY92" s="1261" t="s">
        <v>4</v>
      </c>
      <c r="WBZ92" s="1261" t="s">
        <v>4</v>
      </c>
      <c r="WCA92" s="1261" t="s">
        <v>4</v>
      </c>
      <c r="WCB92" s="1261" t="s">
        <v>4</v>
      </c>
      <c r="WCC92" s="1261" t="s">
        <v>4</v>
      </c>
      <c r="WCD92" s="1261" t="s">
        <v>4</v>
      </c>
      <c r="WCE92" s="1261" t="s">
        <v>4</v>
      </c>
      <c r="WCF92" s="1261" t="s">
        <v>4</v>
      </c>
      <c r="WCG92" s="1261" t="s">
        <v>4</v>
      </c>
      <c r="WCH92" s="1261" t="s">
        <v>4</v>
      </c>
      <c r="WCI92" s="1261" t="s">
        <v>4</v>
      </c>
      <c r="WCJ92" s="1261" t="s">
        <v>4</v>
      </c>
      <c r="WCK92" s="1261" t="s">
        <v>4</v>
      </c>
      <c r="WCL92" s="1261" t="s">
        <v>4</v>
      </c>
      <c r="WCM92" s="1261" t="s">
        <v>4</v>
      </c>
      <c r="WCN92" s="1261" t="s">
        <v>4</v>
      </c>
      <c r="WCO92" s="1261" t="s">
        <v>4</v>
      </c>
      <c r="WCP92" s="1261" t="s">
        <v>4</v>
      </c>
      <c r="WCQ92" s="1261" t="s">
        <v>4</v>
      </c>
      <c r="WCR92" s="1261" t="s">
        <v>4</v>
      </c>
      <c r="WCS92" s="1261" t="s">
        <v>4</v>
      </c>
      <c r="WCT92" s="1261" t="s">
        <v>4</v>
      </c>
      <c r="WCU92" s="1261" t="s">
        <v>4</v>
      </c>
      <c r="WCV92" s="1261" t="s">
        <v>4</v>
      </c>
      <c r="WCW92" s="1261" t="s">
        <v>4</v>
      </c>
      <c r="WCX92" s="1261" t="s">
        <v>4</v>
      </c>
      <c r="WCY92" s="1261" t="s">
        <v>4</v>
      </c>
      <c r="WCZ92" s="1261" t="s">
        <v>4</v>
      </c>
      <c r="WDA92" s="1261" t="s">
        <v>4</v>
      </c>
      <c r="WDB92" s="1261" t="s">
        <v>4</v>
      </c>
      <c r="WDC92" s="1261" t="s">
        <v>4</v>
      </c>
      <c r="WDD92" s="1261" t="s">
        <v>4</v>
      </c>
      <c r="WDE92" s="1261" t="s">
        <v>4</v>
      </c>
      <c r="WDF92" s="1261" t="s">
        <v>4</v>
      </c>
      <c r="WDG92" s="1261" t="s">
        <v>4</v>
      </c>
      <c r="WDH92" s="1261" t="s">
        <v>4</v>
      </c>
      <c r="WDI92" s="1261" t="s">
        <v>4</v>
      </c>
      <c r="WDJ92" s="1261" t="s">
        <v>4</v>
      </c>
      <c r="WDK92" s="1261" t="s">
        <v>4</v>
      </c>
      <c r="WDL92" s="1261" t="s">
        <v>4</v>
      </c>
      <c r="WDM92" s="1261" t="s">
        <v>4</v>
      </c>
      <c r="WDN92" s="1261" t="s">
        <v>4</v>
      </c>
      <c r="WDO92" s="1261" t="s">
        <v>4</v>
      </c>
      <c r="WDP92" s="1261" t="s">
        <v>4</v>
      </c>
      <c r="WDQ92" s="1261" t="s">
        <v>4</v>
      </c>
      <c r="WDR92" s="1261" t="s">
        <v>4</v>
      </c>
      <c r="WDS92" s="1261" t="s">
        <v>4</v>
      </c>
      <c r="WDT92" s="1261" t="s">
        <v>4</v>
      </c>
      <c r="WDU92" s="1261" t="s">
        <v>4</v>
      </c>
      <c r="WDV92" s="1261" t="s">
        <v>4</v>
      </c>
      <c r="WDW92" s="1261" t="s">
        <v>4</v>
      </c>
      <c r="WDX92" s="1261" t="s">
        <v>4</v>
      </c>
      <c r="WDY92" s="1261" t="s">
        <v>4</v>
      </c>
      <c r="WDZ92" s="1261" t="s">
        <v>4</v>
      </c>
      <c r="WEA92" s="1261" t="s">
        <v>4</v>
      </c>
      <c r="WEB92" s="1261" t="s">
        <v>4</v>
      </c>
      <c r="WEC92" s="1261" t="s">
        <v>4</v>
      </c>
      <c r="WED92" s="1261" t="s">
        <v>4</v>
      </c>
      <c r="WEE92" s="1261" t="s">
        <v>4</v>
      </c>
      <c r="WEF92" s="1261" t="s">
        <v>4</v>
      </c>
      <c r="WEG92" s="1261" t="s">
        <v>4</v>
      </c>
      <c r="WEH92" s="1261" t="s">
        <v>4</v>
      </c>
      <c r="WEI92" s="1261" t="s">
        <v>4</v>
      </c>
      <c r="WEJ92" s="1261" t="s">
        <v>4</v>
      </c>
      <c r="WEK92" s="1261" t="s">
        <v>4</v>
      </c>
      <c r="WEL92" s="1261" t="s">
        <v>4</v>
      </c>
      <c r="WEM92" s="1261" t="s">
        <v>4</v>
      </c>
      <c r="WEN92" s="1261" t="s">
        <v>4</v>
      </c>
      <c r="WEO92" s="1261" t="s">
        <v>4</v>
      </c>
      <c r="WEP92" s="1261" t="s">
        <v>4</v>
      </c>
      <c r="WEQ92" s="1261" t="s">
        <v>4</v>
      </c>
      <c r="WER92" s="1261" t="s">
        <v>4</v>
      </c>
      <c r="WES92" s="1261" t="s">
        <v>4</v>
      </c>
      <c r="WET92" s="1261" t="s">
        <v>4</v>
      </c>
      <c r="WEU92" s="1261" t="s">
        <v>4</v>
      </c>
      <c r="WEV92" s="1261" t="s">
        <v>4</v>
      </c>
      <c r="WEW92" s="1261" t="s">
        <v>4</v>
      </c>
      <c r="WEX92" s="1261" t="s">
        <v>4</v>
      </c>
      <c r="WEY92" s="1261" t="s">
        <v>4</v>
      </c>
      <c r="WEZ92" s="1261" t="s">
        <v>4</v>
      </c>
      <c r="WFA92" s="1261" t="s">
        <v>4</v>
      </c>
      <c r="WFB92" s="1261" t="s">
        <v>4</v>
      </c>
      <c r="WFC92" s="1261" t="s">
        <v>4</v>
      </c>
      <c r="WFD92" s="1261" t="s">
        <v>4</v>
      </c>
      <c r="WFE92" s="1261" t="s">
        <v>4</v>
      </c>
      <c r="WFF92" s="1261" t="s">
        <v>4</v>
      </c>
      <c r="WFG92" s="1261" t="s">
        <v>4</v>
      </c>
      <c r="WFH92" s="1261" t="s">
        <v>4</v>
      </c>
      <c r="WFI92" s="1261" t="s">
        <v>4</v>
      </c>
      <c r="WFJ92" s="1261" t="s">
        <v>4</v>
      </c>
      <c r="WFK92" s="1261" t="s">
        <v>4</v>
      </c>
      <c r="WFL92" s="1261" t="s">
        <v>4</v>
      </c>
      <c r="WFM92" s="1261" t="s">
        <v>4</v>
      </c>
      <c r="WFN92" s="1261" t="s">
        <v>4</v>
      </c>
      <c r="WFO92" s="1261" t="s">
        <v>4</v>
      </c>
      <c r="WFP92" s="1261" t="s">
        <v>4</v>
      </c>
      <c r="WFQ92" s="1261" t="s">
        <v>4</v>
      </c>
      <c r="WFR92" s="1261" t="s">
        <v>4</v>
      </c>
      <c r="WFS92" s="1261" t="s">
        <v>4</v>
      </c>
      <c r="WFT92" s="1261" t="s">
        <v>4</v>
      </c>
      <c r="WFU92" s="1261" t="s">
        <v>4</v>
      </c>
      <c r="WFV92" s="1261" t="s">
        <v>4</v>
      </c>
      <c r="WFW92" s="1261" t="s">
        <v>4</v>
      </c>
      <c r="WFX92" s="1261" t="s">
        <v>4</v>
      </c>
      <c r="WFY92" s="1261" t="s">
        <v>4</v>
      </c>
      <c r="WFZ92" s="1261" t="s">
        <v>4</v>
      </c>
      <c r="WGA92" s="1261" t="s">
        <v>4</v>
      </c>
      <c r="WGB92" s="1261" t="s">
        <v>4</v>
      </c>
      <c r="WGC92" s="1261" t="s">
        <v>4</v>
      </c>
      <c r="WGD92" s="1261" t="s">
        <v>4</v>
      </c>
      <c r="WGE92" s="1261" t="s">
        <v>4</v>
      </c>
      <c r="WGF92" s="1261" t="s">
        <v>4</v>
      </c>
      <c r="WGG92" s="1261" t="s">
        <v>4</v>
      </c>
      <c r="WGH92" s="1261" t="s">
        <v>4</v>
      </c>
      <c r="WGI92" s="1261" t="s">
        <v>4</v>
      </c>
      <c r="WGJ92" s="1261" t="s">
        <v>4</v>
      </c>
      <c r="WGK92" s="1261" t="s">
        <v>4</v>
      </c>
      <c r="WGL92" s="1261" t="s">
        <v>4</v>
      </c>
      <c r="WGM92" s="1261" t="s">
        <v>4</v>
      </c>
      <c r="WGN92" s="1261" t="s">
        <v>4</v>
      </c>
      <c r="WGO92" s="1261" t="s">
        <v>4</v>
      </c>
      <c r="WGP92" s="1261" t="s">
        <v>4</v>
      </c>
      <c r="WGQ92" s="1261" t="s">
        <v>4</v>
      </c>
      <c r="WGR92" s="1261" t="s">
        <v>4</v>
      </c>
      <c r="WGS92" s="1261" t="s">
        <v>4</v>
      </c>
      <c r="WGT92" s="1261" t="s">
        <v>4</v>
      </c>
      <c r="WGU92" s="1261" t="s">
        <v>4</v>
      </c>
      <c r="WGV92" s="1261" t="s">
        <v>4</v>
      </c>
      <c r="WGW92" s="1261" t="s">
        <v>4</v>
      </c>
      <c r="WGX92" s="1261" t="s">
        <v>4</v>
      </c>
      <c r="WGY92" s="1261" t="s">
        <v>4</v>
      </c>
      <c r="WGZ92" s="1261" t="s">
        <v>4</v>
      </c>
      <c r="WHA92" s="1261" t="s">
        <v>4</v>
      </c>
      <c r="WHB92" s="1261" t="s">
        <v>4</v>
      </c>
      <c r="WHC92" s="1261" t="s">
        <v>4</v>
      </c>
      <c r="WHD92" s="1261" t="s">
        <v>4</v>
      </c>
      <c r="WHE92" s="1261" t="s">
        <v>4</v>
      </c>
      <c r="WHF92" s="1261" t="s">
        <v>4</v>
      </c>
      <c r="WHG92" s="1261" t="s">
        <v>4</v>
      </c>
      <c r="WHH92" s="1261" t="s">
        <v>4</v>
      </c>
      <c r="WHI92" s="1261" t="s">
        <v>4</v>
      </c>
      <c r="WHJ92" s="1261" t="s">
        <v>4</v>
      </c>
      <c r="WHK92" s="1261" t="s">
        <v>4</v>
      </c>
      <c r="WHL92" s="1261" t="s">
        <v>4</v>
      </c>
      <c r="WHM92" s="1261" t="s">
        <v>4</v>
      </c>
      <c r="WHN92" s="1261" t="s">
        <v>4</v>
      </c>
      <c r="WHO92" s="1261" t="s">
        <v>4</v>
      </c>
      <c r="WHP92" s="1261" t="s">
        <v>4</v>
      </c>
      <c r="WHQ92" s="1261" t="s">
        <v>4</v>
      </c>
      <c r="WHR92" s="1261" t="s">
        <v>4</v>
      </c>
      <c r="WHS92" s="1261" t="s">
        <v>4</v>
      </c>
      <c r="WHT92" s="1261" t="s">
        <v>4</v>
      </c>
      <c r="WHU92" s="1261" t="s">
        <v>4</v>
      </c>
      <c r="WHV92" s="1261" t="s">
        <v>4</v>
      </c>
      <c r="WHW92" s="1261" t="s">
        <v>4</v>
      </c>
      <c r="WHX92" s="1261" t="s">
        <v>4</v>
      </c>
      <c r="WHY92" s="1261" t="s">
        <v>4</v>
      </c>
      <c r="WHZ92" s="1261" t="s">
        <v>4</v>
      </c>
      <c r="WIA92" s="1261" t="s">
        <v>4</v>
      </c>
      <c r="WIB92" s="1261" t="s">
        <v>4</v>
      </c>
      <c r="WIC92" s="1261" t="s">
        <v>4</v>
      </c>
      <c r="WID92" s="1261" t="s">
        <v>4</v>
      </c>
      <c r="WIE92" s="1261" t="s">
        <v>4</v>
      </c>
      <c r="WIF92" s="1261" t="s">
        <v>4</v>
      </c>
      <c r="WIG92" s="1261" t="s">
        <v>4</v>
      </c>
      <c r="WIH92" s="1261" t="s">
        <v>4</v>
      </c>
      <c r="WII92" s="1261" t="s">
        <v>4</v>
      </c>
      <c r="WIJ92" s="1261" t="s">
        <v>4</v>
      </c>
      <c r="WIK92" s="1261" t="s">
        <v>4</v>
      </c>
      <c r="WIL92" s="1261" t="s">
        <v>4</v>
      </c>
      <c r="WIM92" s="1261" t="s">
        <v>4</v>
      </c>
      <c r="WIN92" s="1261" t="s">
        <v>4</v>
      </c>
      <c r="WIO92" s="1261" t="s">
        <v>4</v>
      </c>
      <c r="WIP92" s="1261" t="s">
        <v>4</v>
      </c>
      <c r="WIQ92" s="1261" t="s">
        <v>4</v>
      </c>
      <c r="WIR92" s="1261" t="s">
        <v>4</v>
      </c>
      <c r="WIS92" s="1261" t="s">
        <v>4</v>
      </c>
      <c r="WIT92" s="1261" t="s">
        <v>4</v>
      </c>
      <c r="WIU92" s="1261" t="s">
        <v>4</v>
      </c>
      <c r="WIV92" s="1261" t="s">
        <v>4</v>
      </c>
      <c r="WIW92" s="1261" t="s">
        <v>4</v>
      </c>
      <c r="WIX92" s="1261" t="s">
        <v>4</v>
      </c>
      <c r="WIY92" s="1261" t="s">
        <v>4</v>
      </c>
      <c r="WIZ92" s="1261" t="s">
        <v>4</v>
      </c>
      <c r="WJA92" s="1261" t="s">
        <v>4</v>
      </c>
      <c r="WJB92" s="1261" t="s">
        <v>4</v>
      </c>
      <c r="WJC92" s="1261" t="s">
        <v>4</v>
      </c>
      <c r="WJD92" s="1261" t="s">
        <v>4</v>
      </c>
      <c r="WJE92" s="1261" t="s">
        <v>4</v>
      </c>
      <c r="WJF92" s="1261" t="s">
        <v>4</v>
      </c>
      <c r="WJG92" s="1261" t="s">
        <v>4</v>
      </c>
      <c r="WJH92" s="1261" t="s">
        <v>4</v>
      </c>
      <c r="WJI92" s="1261" t="s">
        <v>4</v>
      </c>
      <c r="WJJ92" s="1261" t="s">
        <v>4</v>
      </c>
      <c r="WJK92" s="1261" t="s">
        <v>4</v>
      </c>
      <c r="WJL92" s="1261" t="s">
        <v>4</v>
      </c>
      <c r="WJM92" s="1261" t="s">
        <v>4</v>
      </c>
      <c r="WJN92" s="1261" t="s">
        <v>4</v>
      </c>
      <c r="WJO92" s="1261" t="s">
        <v>4</v>
      </c>
      <c r="WJP92" s="1261" t="s">
        <v>4</v>
      </c>
      <c r="WJQ92" s="1261" t="s">
        <v>4</v>
      </c>
      <c r="WJR92" s="1261" t="s">
        <v>4</v>
      </c>
      <c r="WJS92" s="1261" t="s">
        <v>4</v>
      </c>
      <c r="WJT92" s="1261" t="s">
        <v>4</v>
      </c>
      <c r="WJU92" s="1261" t="s">
        <v>4</v>
      </c>
      <c r="WJV92" s="1261" t="s">
        <v>4</v>
      </c>
      <c r="WJW92" s="1261" t="s">
        <v>4</v>
      </c>
      <c r="WJX92" s="1261" t="s">
        <v>4</v>
      </c>
      <c r="WJY92" s="1261" t="s">
        <v>4</v>
      </c>
      <c r="WJZ92" s="1261" t="s">
        <v>4</v>
      </c>
      <c r="WKA92" s="1261" t="s">
        <v>4</v>
      </c>
      <c r="WKB92" s="1261" t="s">
        <v>4</v>
      </c>
      <c r="WKC92" s="1261" t="s">
        <v>4</v>
      </c>
      <c r="WKD92" s="1261" t="s">
        <v>4</v>
      </c>
      <c r="WKE92" s="1261" t="s">
        <v>4</v>
      </c>
      <c r="WKF92" s="1261" t="s">
        <v>4</v>
      </c>
      <c r="WKG92" s="1261" t="s">
        <v>4</v>
      </c>
      <c r="WKH92" s="1261" t="s">
        <v>4</v>
      </c>
      <c r="WKI92" s="1261" t="s">
        <v>4</v>
      </c>
      <c r="WKJ92" s="1261" t="s">
        <v>4</v>
      </c>
      <c r="WKK92" s="1261" t="s">
        <v>4</v>
      </c>
      <c r="WKL92" s="1261" t="s">
        <v>4</v>
      </c>
      <c r="WKM92" s="1261" t="s">
        <v>4</v>
      </c>
      <c r="WKN92" s="1261" t="s">
        <v>4</v>
      </c>
      <c r="WKO92" s="1261" t="s">
        <v>4</v>
      </c>
      <c r="WKP92" s="1261" t="s">
        <v>4</v>
      </c>
      <c r="WKQ92" s="1261" t="s">
        <v>4</v>
      </c>
      <c r="WKR92" s="1261" t="s">
        <v>4</v>
      </c>
      <c r="WKS92" s="1261" t="s">
        <v>4</v>
      </c>
      <c r="WKT92" s="1261" t="s">
        <v>4</v>
      </c>
      <c r="WKU92" s="1261" t="s">
        <v>4</v>
      </c>
      <c r="WKV92" s="1261" t="s">
        <v>4</v>
      </c>
      <c r="WKW92" s="1261" t="s">
        <v>4</v>
      </c>
      <c r="WKX92" s="1261" t="s">
        <v>4</v>
      </c>
      <c r="WKY92" s="1261" t="s">
        <v>4</v>
      </c>
      <c r="WKZ92" s="1261" t="s">
        <v>4</v>
      </c>
      <c r="WLA92" s="1261" t="s">
        <v>4</v>
      </c>
      <c r="WLB92" s="1261" t="s">
        <v>4</v>
      </c>
      <c r="WLC92" s="1261" t="s">
        <v>4</v>
      </c>
      <c r="WLD92" s="1261" t="s">
        <v>4</v>
      </c>
      <c r="WLE92" s="1261" t="s">
        <v>4</v>
      </c>
      <c r="WLF92" s="1261" t="s">
        <v>4</v>
      </c>
      <c r="WLG92" s="1261" t="s">
        <v>4</v>
      </c>
      <c r="WLH92" s="1261" t="s">
        <v>4</v>
      </c>
      <c r="WLI92" s="1261" t="s">
        <v>4</v>
      </c>
      <c r="WLJ92" s="1261" t="s">
        <v>4</v>
      </c>
      <c r="WLK92" s="1261" t="s">
        <v>4</v>
      </c>
      <c r="WLL92" s="1261" t="s">
        <v>4</v>
      </c>
      <c r="WLM92" s="1261" t="s">
        <v>4</v>
      </c>
      <c r="WLN92" s="1261" t="s">
        <v>4</v>
      </c>
      <c r="WLO92" s="1261" t="s">
        <v>4</v>
      </c>
      <c r="WLP92" s="1261" t="s">
        <v>4</v>
      </c>
      <c r="WLQ92" s="1261" t="s">
        <v>4</v>
      </c>
      <c r="WLR92" s="1261" t="s">
        <v>4</v>
      </c>
      <c r="WLS92" s="1261" t="s">
        <v>4</v>
      </c>
      <c r="WLT92" s="1261" t="s">
        <v>4</v>
      </c>
      <c r="WLU92" s="1261" t="s">
        <v>4</v>
      </c>
      <c r="WLV92" s="1261" t="s">
        <v>4</v>
      </c>
      <c r="WLW92" s="1261" t="s">
        <v>4</v>
      </c>
      <c r="WLX92" s="1261" t="s">
        <v>4</v>
      </c>
      <c r="WLY92" s="1261" t="s">
        <v>4</v>
      </c>
      <c r="WLZ92" s="1261" t="s">
        <v>4</v>
      </c>
      <c r="WMA92" s="1261" t="s">
        <v>4</v>
      </c>
      <c r="WMB92" s="1261" t="s">
        <v>4</v>
      </c>
      <c r="WMC92" s="1261" t="s">
        <v>4</v>
      </c>
      <c r="WMD92" s="1261" t="s">
        <v>4</v>
      </c>
      <c r="WME92" s="1261" t="s">
        <v>4</v>
      </c>
      <c r="WMF92" s="1261" t="s">
        <v>4</v>
      </c>
      <c r="WMG92" s="1261" t="s">
        <v>4</v>
      </c>
      <c r="WMH92" s="1261" t="s">
        <v>4</v>
      </c>
      <c r="WMI92" s="1261" t="s">
        <v>4</v>
      </c>
      <c r="WMJ92" s="1261" t="s">
        <v>4</v>
      </c>
      <c r="WMK92" s="1261" t="s">
        <v>4</v>
      </c>
      <c r="WML92" s="1261" t="s">
        <v>4</v>
      </c>
      <c r="WMM92" s="1261" t="s">
        <v>4</v>
      </c>
      <c r="WMN92" s="1261" t="s">
        <v>4</v>
      </c>
      <c r="WMO92" s="1261" t="s">
        <v>4</v>
      </c>
      <c r="WMP92" s="1261" t="s">
        <v>4</v>
      </c>
      <c r="WMQ92" s="1261" t="s">
        <v>4</v>
      </c>
      <c r="WMR92" s="1261" t="s">
        <v>4</v>
      </c>
      <c r="WMS92" s="1261" t="s">
        <v>4</v>
      </c>
      <c r="WMT92" s="1261" t="s">
        <v>4</v>
      </c>
      <c r="WMU92" s="1261" t="s">
        <v>4</v>
      </c>
      <c r="WMV92" s="1261" t="s">
        <v>4</v>
      </c>
      <c r="WMW92" s="1261" t="s">
        <v>4</v>
      </c>
      <c r="WMX92" s="1261" t="s">
        <v>4</v>
      </c>
      <c r="WMY92" s="1261" t="s">
        <v>4</v>
      </c>
      <c r="WMZ92" s="1261" t="s">
        <v>4</v>
      </c>
      <c r="WNA92" s="1261" t="s">
        <v>4</v>
      </c>
      <c r="WNB92" s="1261" t="s">
        <v>4</v>
      </c>
      <c r="WNC92" s="1261" t="s">
        <v>4</v>
      </c>
      <c r="WND92" s="1261" t="s">
        <v>4</v>
      </c>
      <c r="WNE92" s="1261" t="s">
        <v>4</v>
      </c>
      <c r="WNF92" s="1261" t="s">
        <v>4</v>
      </c>
      <c r="WNG92" s="1261" t="s">
        <v>4</v>
      </c>
      <c r="WNH92" s="1261" t="s">
        <v>4</v>
      </c>
      <c r="WNI92" s="1261" t="s">
        <v>4</v>
      </c>
      <c r="WNJ92" s="1261" t="s">
        <v>4</v>
      </c>
      <c r="WNK92" s="1261" t="s">
        <v>4</v>
      </c>
      <c r="WNL92" s="1261" t="s">
        <v>4</v>
      </c>
      <c r="WNM92" s="1261" t="s">
        <v>4</v>
      </c>
      <c r="WNN92" s="1261" t="s">
        <v>4</v>
      </c>
      <c r="WNO92" s="1261" t="s">
        <v>4</v>
      </c>
      <c r="WNP92" s="1261" t="s">
        <v>4</v>
      </c>
      <c r="WNQ92" s="1261" t="s">
        <v>4</v>
      </c>
      <c r="WNR92" s="1261" t="s">
        <v>4</v>
      </c>
      <c r="WNS92" s="1261" t="s">
        <v>4</v>
      </c>
      <c r="WNT92" s="1261" t="s">
        <v>4</v>
      </c>
      <c r="WNU92" s="1261" t="s">
        <v>4</v>
      </c>
      <c r="WNV92" s="1261" t="s">
        <v>4</v>
      </c>
      <c r="WNW92" s="1261" t="s">
        <v>4</v>
      </c>
      <c r="WNX92" s="1261" t="s">
        <v>4</v>
      </c>
      <c r="WNY92" s="1261" t="s">
        <v>4</v>
      </c>
      <c r="WNZ92" s="1261" t="s">
        <v>4</v>
      </c>
      <c r="WOA92" s="1261" t="s">
        <v>4</v>
      </c>
      <c r="WOB92" s="1261" t="s">
        <v>4</v>
      </c>
      <c r="WOC92" s="1261" t="s">
        <v>4</v>
      </c>
      <c r="WOD92" s="1261" t="s">
        <v>4</v>
      </c>
      <c r="WOE92" s="1261" t="s">
        <v>4</v>
      </c>
      <c r="WOF92" s="1261" t="s">
        <v>4</v>
      </c>
      <c r="WOG92" s="1261" t="s">
        <v>4</v>
      </c>
      <c r="WOH92" s="1261" t="s">
        <v>4</v>
      </c>
      <c r="WOI92" s="1261" t="s">
        <v>4</v>
      </c>
      <c r="WOJ92" s="1261" t="s">
        <v>4</v>
      </c>
      <c r="WOK92" s="1261" t="s">
        <v>4</v>
      </c>
      <c r="WOL92" s="1261" t="s">
        <v>4</v>
      </c>
      <c r="WOM92" s="1261" t="s">
        <v>4</v>
      </c>
      <c r="WON92" s="1261" t="s">
        <v>4</v>
      </c>
      <c r="WOO92" s="1261" t="s">
        <v>4</v>
      </c>
      <c r="WOP92" s="1261" t="s">
        <v>4</v>
      </c>
      <c r="WOQ92" s="1261" t="s">
        <v>4</v>
      </c>
      <c r="WOR92" s="1261" t="s">
        <v>4</v>
      </c>
      <c r="WOS92" s="1261" t="s">
        <v>4</v>
      </c>
      <c r="WOT92" s="1261" t="s">
        <v>4</v>
      </c>
      <c r="WOU92" s="1261" t="s">
        <v>4</v>
      </c>
      <c r="WOV92" s="1261" t="s">
        <v>4</v>
      </c>
      <c r="WOW92" s="1261" t="s">
        <v>4</v>
      </c>
      <c r="WOX92" s="1261" t="s">
        <v>4</v>
      </c>
      <c r="WOY92" s="1261" t="s">
        <v>4</v>
      </c>
      <c r="WOZ92" s="1261" t="s">
        <v>4</v>
      </c>
      <c r="WPA92" s="1261" t="s">
        <v>4</v>
      </c>
      <c r="WPB92" s="1261" t="s">
        <v>4</v>
      </c>
      <c r="WPC92" s="1261" t="s">
        <v>4</v>
      </c>
      <c r="WPD92" s="1261" t="s">
        <v>4</v>
      </c>
      <c r="WPE92" s="1261" t="s">
        <v>4</v>
      </c>
      <c r="WPF92" s="1261" t="s">
        <v>4</v>
      </c>
      <c r="WPG92" s="1261" t="s">
        <v>4</v>
      </c>
      <c r="WPH92" s="1261" t="s">
        <v>4</v>
      </c>
      <c r="WPI92" s="1261" t="s">
        <v>4</v>
      </c>
      <c r="WPJ92" s="1261" t="s">
        <v>4</v>
      </c>
      <c r="WPK92" s="1261" t="s">
        <v>4</v>
      </c>
      <c r="WPL92" s="1261" t="s">
        <v>4</v>
      </c>
      <c r="WPM92" s="1261" t="s">
        <v>4</v>
      </c>
      <c r="WPN92" s="1261" t="s">
        <v>4</v>
      </c>
      <c r="WPO92" s="1261" t="s">
        <v>4</v>
      </c>
      <c r="WPP92" s="1261" t="s">
        <v>4</v>
      </c>
      <c r="WPQ92" s="1261" t="s">
        <v>4</v>
      </c>
      <c r="WPR92" s="1261" t="s">
        <v>4</v>
      </c>
      <c r="WPS92" s="1261" t="s">
        <v>4</v>
      </c>
      <c r="WPT92" s="1261" t="s">
        <v>4</v>
      </c>
      <c r="WPU92" s="1261" t="s">
        <v>4</v>
      </c>
      <c r="WPV92" s="1261" t="s">
        <v>4</v>
      </c>
      <c r="WPW92" s="1261" t="s">
        <v>4</v>
      </c>
      <c r="WPX92" s="1261" t="s">
        <v>4</v>
      </c>
      <c r="WPY92" s="1261" t="s">
        <v>4</v>
      </c>
      <c r="WPZ92" s="1261" t="s">
        <v>4</v>
      </c>
      <c r="WQA92" s="1261" t="s">
        <v>4</v>
      </c>
      <c r="WQB92" s="1261" t="s">
        <v>4</v>
      </c>
      <c r="WQC92" s="1261" t="s">
        <v>4</v>
      </c>
      <c r="WQD92" s="1261" t="s">
        <v>4</v>
      </c>
      <c r="WQE92" s="1261" t="s">
        <v>4</v>
      </c>
      <c r="WQF92" s="1261" t="s">
        <v>4</v>
      </c>
      <c r="WQG92" s="1261" t="s">
        <v>4</v>
      </c>
      <c r="WQH92" s="1261" t="s">
        <v>4</v>
      </c>
      <c r="WQI92" s="1261" t="s">
        <v>4</v>
      </c>
      <c r="WQJ92" s="1261" t="s">
        <v>4</v>
      </c>
      <c r="WQK92" s="1261" t="s">
        <v>4</v>
      </c>
      <c r="WQL92" s="1261" t="s">
        <v>4</v>
      </c>
      <c r="WQM92" s="1261" t="s">
        <v>4</v>
      </c>
      <c r="WQN92" s="1261" t="s">
        <v>4</v>
      </c>
      <c r="WQO92" s="1261" t="s">
        <v>4</v>
      </c>
      <c r="WQP92" s="1261" t="s">
        <v>4</v>
      </c>
      <c r="WQQ92" s="1261" t="s">
        <v>4</v>
      </c>
      <c r="WQR92" s="1261" t="s">
        <v>4</v>
      </c>
      <c r="WQS92" s="1261" t="s">
        <v>4</v>
      </c>
      <c r="WQT92" s="1261" t="s">
        <v>4</v>
      </c>
      <c r="WQU92" s="1261" t="s">
        <v>4</v>
      </c>
      <c r="WQV92" s="1261" t="s">
        <v>4</v>
      </c>
      <c r="WQW92" s="1261" t="s">
        <v>4</v>
      </c>
      <c r="WQX92" s="1261" t="s">
        <v>4</v>
      </c>
      <c r="WQY92" s="1261" t="s">
        <v>4</v>
      </c>
      <c r="WQZ92" s="1261" t="s">
        <v>4</v>
      </c>
      <c r="WRA92" s="1261" t="s">
        <v>4</v>
      </c>
      <c r="WRB92" s="1261" t="s">
        <v>4</v>
      </c>
      <c r="WRC92" s="1261" t="s">
        <v>4</v>
      </c>
      <c r="WRD92" s="1261" t="s">
        <v>4</v>
      </c>
      <c r="WRE92" s="1261" t="s">
        <v>4</v>
      </c>
      <c r="WRF92" s="1261" t="s">
        <v>4</v>
      </c>
      <c r="WRG92" s="1261" t="s">
        <v>4</v>
      </c>
      <c r="WRH92" s="1261" t="s">
        <v>4</v>
      </c>
      <c r="WRI92" s="1261" t="s">
        <v>4</v>
      </c>
      <c r="WRJ92" s="1261" t="s">
        <v>4</v>
      </c>
      <c r="WRK92" s="1261" t="s">
        <v>4</v>
      </c>
      <c r="WRL92" s="1261" t="s">
        <v>4</v>
      </c>
      <c r="WRM92" s="1261" t="s">
        <v>4</v>
      </c>
      <c r="WRN92" s="1261" t="s">
        <v>4</v>
      </c>
      <c r="WRO92" s="1261" t="s">
        <v>4</v>
      </c>
      <c r="WRP92" s="1261" t="s">
        <v>4</v>
      </c>
      <c r="WRQ92" s="1261" t="s">
        <v>4</v>
      </c>
      <c r="WRR92" s="1261" t="s">
        <v>4</v>
      </c>
      <c r="WRS92" s="1261" t="s">
        <v>4</v>
      </c>
      <c r="WRT92" s="1261" t="s">
        <v>4</v>
      </c>
      <c r="WRU92" s="1261" t="s">
        <v>4</v>
      </c>
      <c r="WRV92" s="1261" t="s">
        <v>4</v>
      </c>
      <c r="WRW92" s="1261" t="s">
        <v>4</v>
      </c>
      <c r="WRX92" s="1261" t="s">
        <v>4</v>
      </c>
      <c r="WRY92" s="1261" t="s">
        <v>4</v>
      </c>
      <c r="WRZ92" s="1261" t="s">
        <v>4</v>
      </c>
      <c r="WSA92" s="1261" t="s">
        <v>4</v>
      </c>
      <c r="WSB92" s="1261" t="s">
        <v>4</v>
      </c>
      <c r="WSC92" s="1261" t="s">
        <v>4</v>
      </c>
      <c r="WSD92" s="1261" t="s">
        <v>4</v>
      </c>
      <c r="WSE92" s="1261" t="s">
        <v>4</v>
      </c>
      <c r="WSF92" s="1261" t="s">
        <v>4</v>
      </c>
      <c r="WSG92" s="1261" t="s">
        <v>4</v>
      </c>
      <c r="WSH92" s="1261" t="s">
        <v>4</v>
      </c>
      <c r="WSI92" s="1261" t="s">
        <v>4</v>
      </c>
      <c r="WSJ92" s="1261" t="s">
        <v>4</v>
      </c>
      <c r="WSK92" s="1261" t="s">
        <v>4</v>
      </c>
      <c r="WSL92" s="1261" t="s">
        <v>4</v>
      </c>
      <c r="WSM92" s="1261" t="s">
        <v>4</v>
      </c>
      <c r="WSN92" s="1261" t="s">
        <v>4</v>
      </c>
      <c r="WSO92" s="1261" t="s">
        <v>4</v>
      </c>
      <c r="WSP92" s="1261" t="s">
        <v>4</v>
      </c>
      <c r="WSQ92" s="1261" t="s">
        <v>4</v>
      </c>
      <c r="WSR92" s="1261" t="s">
        <v>4</v>
      </c>
      <c r="WSS92" s="1261" t="s">
        <v>4</v>
      </c>
      <c r="WST92" s="1261" t="s">
        <v>4</v>
      </c>
      <c r="WSU92" s="1261" t="s">
        <v>4</v>
      </c>
      <c r="WSV92" s="1261" t="s">
        <v>4</v>
      </c>
      <c r="WSW92" s="1261" t="s">
        <v>4</v>
      </c>
      <c r="WSX92" s="1261" t="s">
        <v>4</v>
      </c>
      <c r="WSY92" s="1261" t="s">
        <v>4</v>
      </c>
      <c r="WSZ92" s="1261" t="s">
        <v>4</v>
      </c>
      <c r="WTA92" s="1261" t="s">
        <v>4</v>
      </c>
      <c r="WTB92" s="1261" t="s">
        <v>4</v>
      </c>
      <c r="WTC92" s="1261" t="s">
        <v>4</v>
      </c>
      <c r="WTD92" s="1261" t="s">
        <v>4</v>
      </c>
      <c r="WTE92" s="1261" t="s">
        <v>4</v>
      </c>
      <c r="WTF92" s="1261" t="s">
        <v>4</v>
      </c>
      <c r="WTG92" s="1261" t="s">
        <v>4</v>
      </c>
      <c r="WTH92" s="1261" t="s">
        <v>4</v>
      </c>
      <c r="WTI92" s="1261" t="s">
        <v>4</v>
      </c>
      <c r="WTJ92" s="1261" t="s">
        <v>4</v>
      </c>
      <c r="WTK92" s="1261" t="s">
        <v>4</v>
      </c>
      <c r="WTL92" s="1261" t="s">
        <v>4</v>
      </c>
      <c r="WTM92" s="1261" t="s">
        <v>4</v>
      </c>
      <c r="WTN92" s="1261" t="s">
        <v>4</v>
      </c>
      <c r="WTO92" s="1261" t="s">
        <v>4</v>
      </c>
      <c r="WTP92" s="1261" t="s">
        <v>4</v>
      </c>
      <c r="WTQ92" s="1261" t="s">
        <v>4</v>
      </c>
      <c r="WTR92" s="1261" t="s">
        <v>4</v>
      </c>
      <c r="WTS92" s="1261" t="s">
        <v>4</v>
      </c>
      <c r="WTT92" s="1261" t="s">
        <v>4</v>
      </c>
      <c r="WTU92" s="1261" t="s">
        <v>4</v>
      </c>
      <c r="WTV92" s="1261" t="s">
        <v>4</v>
      </c>
      <c r="WTW92" s="1261" t="s">
        <v>4</v>
      </c>
      <c r="WTX92" s="1261" t="s">
        <v>4</v>
      </c>
      <c r="WTY92" s="1261" t="s">
        <v>4</v>
      </c>
      <c r="WTZ92" s="1261" t="s">
        <v>4</v>
      </c>
      <c r="WUA92" s="1261" t="s">
        <v>4</v>
      </c>
      <c r="WUB92" s="1261" t="s">
        <v>4</v>
      </c>
      <c r="WUC92" s="1261" t="s">
        <v>4</v>
      </c>
      <c r="WUD92" s="1261" t="s">
        <v>4</v>
      </c>
      <c r="WUE92" s="1261" t="s">
        <v>4</v>
      </c>
      <c r="WUF92" s="1261" t="s">
        <v>4</v>
      </c>
      <c r="WUG92" s="1261" t="s">
        <v>4</v>
      </c>
      <c r="WUH92" s="1261" t="s">
        <v>4</v>
      </c>
      <c r="WUI92" s="1261" t="s">
        <v>4</v>
      </c>
      <c r="WUJ92" s="1261" t="s">
        <v>4</v>
      </c>
      <c r="WUK92" s="1261" t="s">
        <v>4</v>
      </c>
      <c r="WUL92" s="1261" t="s">
        <v>4</v>
      </c>
      <c r="WUM92" s="1261" t="s">
        <v>4</v>
      </c>
      <c r="WUN92" s="1261" t="s">
        <v>4</v>
      </c>
      <c r="WUO92" s="1261" t="s">
        <v>4</v>
      </c>
      <c r="WUP92" s="1261" t="s">
        <v>4</v>
      </c>
      <c r="WUQ92" s="1261" t="s">
        <v>4</v>
      </c>
      <c r="WUR92" s="1261" t="s">
        <v>4</v>
      </c>
      <c r="WUS92" s="1261" t="s">
        <v>4</v>
      </c>
      <c r="WUT92" s="1261" t="s">
        <v>4</v>
      </c>
      <c r="WUU92" s="1261" t="s">
        <v>4</v>
      </c>
      <c r="WUV92" s="1261" t="s">
        <v>4</v>
      </c>
      <c r="WUW92" s="1261" t="s">
        <v>4</v>
      </c>
      <c r="WUX92" s="1261" t="s">
        <v>4</v>
      </c>
      <c r="WUY92" s="1261" t="s">
        <v>4</v>
      </c>
      <c r="WUZ92" s="1261" t="s">
        <v>4</v>
      </c>
      <c r="WVA92" s="1261" t="s">
        <v>4</v>
      </c>
      <c r="WVB92" s="1261" t="s">
        <v>4</v>
      </c>
      <c r="WVC92" s="1261" t="s">
        <v>4</v>
      </c>
      <c r="WVD92" s="1261" t="s">
        <v>4</v>
      </c>
      <c r="WVE92" s="1261" t="s">
        <v>4</v>
      </c>
      <c r="WVF92" s="1261" t="s">
        <v>4</v>
      </c>
      <c r="WVG92" s="1261" t="s">
        <v>4</v>
      </c>
      <c r="WVH92" s="1261" t="s">
        <v>4</v>
      </c>
      <c r="WVI92" s="1261" t="s">
        <v>4</v>
      </c>
      <c r="WVJ92" s="1261" t="s">
        <v>4</v>
      </c>
      <c r="WVK92" s="1261" t="s">
        <v>4</v>
      </c>
      <c r="WVL92" s="1261" t="s">
        <v>4</v>
      </c>
      <c r="WVM92" s="1261" t="s">
        <v>4</v>
      </c>
      <c r="WVN92" s="1261" t="s">
        <v>4</v>
      </c>
      <c r="WVO92" s="1261" t="s">
        <v>4</v>
      </c>
      <c r="WVP92" s="1261" t="s">
        <v>4</v>
      </c>
      <c r="WVQ92" s="1261" t="s">
        <v>4</v>
      </c>
      <c r="WVR92" s="1261" t="s">
        <v>4</v>
      </c>
      <c r="WVS92" s="1261" t="s">
        <v>4</v>
      </c>
      <c r="WVT92" s="1261" t="s">
        <v>4</v>
      </c>
      <c r="WVU92" s="1261" t="s">
        <v>4</v>
      </c>
      <c r="WVV92" s="1261" t="s">
        <v>4</v>
      </c>
      <c r="WVW92" s="1261" t="s">
        <v>4</v>
      </c>
      <c r="WVX92" s="1261" t="s">
        <v>4</v>
      </c>
      <c r="WVY92" s="1261" t="s">
        <v>4</v>
      </c>
      <c r="WVZ92" s="1261" t="s">
        <v>4</v>
      </c>
      <c r="WWA92" s="1261" t="s">
        <v>4</v>
      </c>
      <c r="WWB92" s="1261" t="s">
        <v>4</v>
      </c>
      <c r="WWC92" s="1261" t="s">
        <v>4</v>
      </c>
      <c r="WWD92" s="1261" t="s">
        <v>4</v>
      </c>
      <c r="WWE92" s="1261" t="s">
        <v>4</v>
      </c>
      <c r="WWF92" s="1261" t="s">
        <v>4</v>
      </c>
      <c r="WWG92" s="1261" t="s">
        <v>4</v>
      </c>
      <c r="WWH92" s="1261" t="s">
        <v>4</v>
      </c>
      <c r="WWI92" s="1261" t="s">
        <v>4</v>
      </c>
      <c r="WWJ92" s="1261" t="s">
        <v>4</v>
      </c>
      <c r="WWK92" s="1261" t="s">
        <v>4</v>
      </c>
      <c r="WWL92" s="1261" t="s">
        <v>4</v>
      </c>
      <c r="WWM92" s="1261" t="s">
        <v>4</v>
      </c>
      <c r="WWN92" s="1261" t="s">
        <v>4</v>
      </c>
      <c r="WWO92" s="1261" t="s">
        <v>4</v>
      </c>
      <c r="WWP92" s="1261" t="s">
        <v>4</v>
      </c>
      <c r="WWQ92" s="1261" t="s">
        <v>4</v>
      </c>
      <c r="WWR92" s="1261" t="s">
        <v>4</v>
      </c>
      <c r="WWS92" s="1261" t="s">
        <v>4</v>
      </c>
      <c r="WWT92" s="1261" t="s">
        <v>4</v>
      </c>
      <c r="WWU92" s="1261" t="s">
        <v>4</v>
      </c>
      <c r="WWV92" s="1261" t="s">
        <v>4</v>
      </c>
      <c r="WWW92" s="1261" t="s">
        <v>4</v>
      </c>
      <c r="WWX92" s="1261" t="s">
        <v>4</v>
      </c>
      <c r="WWY92" s="1261" t="s">
        <v>4</v>
      </c>
      <c r="WWZ92" s="1261" t="s">
        <v>4</v>
      </c>
      <c r="WXA92" s="1261" t="s">
        <v>4</v>
      </c>
      <c r="WXB92" s="1261" t="s">
        <v>4</v>
      </c>
      <c r="WXC92" s="1261" t="s">
        <v>4</v>
      </c>
      <c r="WXD92" s="1261" t="s">
        <v>4</v>
      </c>
      <c r="WXE92" s="1261" t="s">
        <v>4</v>
      </c>
      <c r="WXF92" s="1261" t="s">
        <v>4</v>
      </c>
      <c r="WXG92" s="1261" t="s">
        <v>4</v>
      </c>
      <c r="WXH92" s="1261" t="s">
        <v>4</v>
      </c>
      <c r="WXI92" s="1261" t="s">
        <v>4</v>
      </c>
      <c r="WXJ92" s="1261" t="s">
        <v>4</v>
      </c>
      <c r="WXK92" s="1261" t="s">
        <v>4</v>
      </c>
      <c r="WXL92" s="1261" t="s">
        <v>4</v>
      </c>
      <c r="WXM92" s="1261" t="s">
        <v>4</v>
      </c>
      <c r="WXN92" s="1261" t="s">
        <v>4</v>
      </c>
      <c r="WXO92" s="1261" t="s">
        <v>4</v>
      </c>
      <c r="WXP92" s="1261" t="s">
        <v>4</v>
      </c>
      <c r="WXQ92" s="1261" t="s">
        <v>4</v>
      </c>
      <c r="WXR92" s="1261" t="s">
        <v>4</v>
      </c>
      <c r="WXS92" s="1261" t="s">
        <v>4</v>
      </c>
      <c r="WXT92" s="1261" t="s">
        <v>4</v>
      </c>
      <c r="WXU92" s="1261" t="s">
        <v>4</v>
      </c>
      <c r="WXV92" s="1261" t="s">
        <v>4</v>
      </c>
      <c r="WXW92" s="1261" t="s">
        <v>4</v>
      </c>
      <c r="WXX92" s="1261" t="s">
        <v>4</v>
      </c>
      <c r="WXY92" s="1261" t="s">
        <v>4</v>
      </c>
      <c r="WXZ92" s="1261" t="s">
        <v>4</v>
      </c>
      <c r="WYA92" s="1261" t="s">
        <v>4</v>
      </c>
      <c r="WYB92" s="1261" t="s">
        <v>4</v>
      </c>
      <c r="WYC92" s="1261" t="s">
        <v>4</v>
      </c>
      <c r="WYD92" s="1261" t="s">
        <v>4</v>
      </c>
      <c r="WYE92" s="1261" t="s">
        <v>4</v>
      </c>
      <c r="WYF92" s="1261" t="s">
        <v>4</v>
      </c>
      <c r="WYG92" s="1261" t="s">
        <v>4</v>
      </c>
      <c r="WYH92" s="1261" t="s">
        <v>4</v>
      </c>
      <c r="WYI92" s="1261" t="s">
        <v>4</v>
      </c>
      <c r="WYJ92" s="1261" t="s">
        <v>4</v>
      </c>
      <c r="WYK92" s="1261" t="s">
        <v>4</v>
      </c>
      <c r="WYL92" s="1261" t="s">
        <v>4</v>
      </c>
      <c r="WYM92" s="1261" t="s">
        <v>4</v>
      </c>
      <c r="WYN92" s="1261" t="s">
        <v>4</v>
      </c>
      <c r="WYO92" s="1261" t="s">
        <v>4</v>
      </c>
      <c r="WYP92" s="1261" t="s">
        <v>4</v>
      </c>
      <c r="WYQ92" s="1261" t="s">
        <v>4</v>
      </c>
      <c r="WYR92" s="1261" t="s">
        <v>4</v>
      </c>
      <c r="WYS92" s="1261" t="s">
        <v>4</v>
      </c>
      <c r="WYT92" s="1261" t="s">
        <v>4</v>
      </c>
      <c r="WYU92" s="1261" t="s">
        <v>4</v>
      </c>
      <c r="WYV92" s="1261" t="s">
        <v>4</v>
      </c>
      <c r="WYW92" s="1261" t="s">
        <v>4</v>
      </c>
      <c r="WYX92" s="1261" t="s">
        <v>4</v>
      </c>
      <c r="WYY92" s="1261" t="s">
        <v>4</v>
      </c>
      <c r="WYZ92" s="1261" t="s">
        <v>4</v>
      </c>
      <c r="WZA92" s="1261" t="s">
        <v>4</v>
      </c>
      <c r="WZB92" s="1261" t="s">
        <v>4</v>
      </c>
      <c r="WZC92" s="1261" t="s">
        <v>4</v>
      </c>
      <c r="WZD92" s="1261" t="s">
        <v>4</v>
      </c>
      <c r="WZE92" s="1261" t="s">
        <v>4</v>
      </c>
      <c r="WZF92" s="1261" t="s">
        <v>4</v>
      </c>
      <c r="WZG92" s="1261" t="s">
        <v>4</v>
      </c>
      <c r="WZH92" s="1261" t="s">
        <v>4</v>
      </c>
      <c r="WZI92" s="1261" t="s">
        <v>4</v>
      </c>
      <c r="WZJ92" s="1261" t="s">
        <v>4</v>
      </c>
      <c r="WZK92" s="1261" t="s">
        <v>4</v>
      </c>
      <c r="WZL92" s="1261" t="s">
        <v>4</v>
      </c>
      <c r="WZM92" s="1261" t="s">
        <v>4</v>
      </c>
      <c r="WZN92" s="1261" t="s">
        <v>4</v>
      </c>
      <c r="WZO92" s="1261" t="s">
        <v>4</v>
      </c>
      <c r="WZP92" s="1261" t="s">
        <v>4</v>
      </c>
      <c r="WZQ92" s="1261" t="s">
        <v>4</v>
      </c>
      <c r="WZR92" s="1261" t="s">
        <v>4</v>
      </c>
      <c r="WZS92" s="1261" t="s">
        <v>4</v>
      </c>
      <c r="WZT92" s="1261" t="s">
        <v>4</v>
      </c>
      <c r="WZU92" s="1261" t="s">
        <v>4</v>
      </c>
      <c r="WZV92" s="1261" t="s">
        <v>4</v>
      </c>
      <c r="WZW92" s="1261" t="s">
        <v>4</v>
      </c>
      <c r="WZX92" s="1261" t="s">
        <v>4</v>
      </c>
      <c r="WZY92" s="1261" t="s">
        <v>4</v>
      </c>
      <c r="WZZ92" s="1261" t="s">
        <v>4</v>
      </c>
      <c r="XAA92" s="1261" t="s">
        <v>4</v>
      </c>
      <c r="XAB92" s="1261" t="s">
        <v>4</v>
      </c>
      <c r="XAC92" s="1261" t="s">
        <v>4</v>
      </c>
      <c r="XAD92" s="1261" t="s">
        <v>4</v>
      </c>
      <c r="XAE92" s="1261" t="s">
        <v>4</v>
      </c>
      <c r="XAF92" s="1261" t="s">
        <v>4</v>
      </c>
      <c r="XAG92" s="1261" t="s">
        <v>4</v>
      </c>
      <c r="XAH92" s="1261" t="s">
        <v>4</v>
      </c>
      <c r="XAI92" s="1261" t="s">
        <v>4</v>
      </c>
      <c r="XAJ92" s="1261" t="s">
        <v>4</v>
      </c>
      <c r="XAK92" s="1261" t="s">
        <v>4</v>
      </c>
      <c r="XAL92" s="1261" t="s">
        <v>4</v>
      </c>
      <c r="XAM92" s="1261" t="s">
        <v>4</v>
      </c>
      <c r="XAN92" s="1261" t="s">
        <v>4</v>
      </c>
      <c r="XAO92" s="1261" t="s">
        <v>4</v>
      </c>
      <c r="XAP92" s="1261" t="s">
        <v>4</v>
      </c>
      <c r="XAQ92" s="1261" t="s">
        <v>4</v>
      </c>
      <c r="XAR92" s="1261" t="s">
        <v>4</v>
      </c>
      <c r="XAS92" s="1261" t="s">
        <v>4</v>
      </c>
      <c r="XAT92" s="1261" t="s">
        <v>4</v>
      </c>
      <c r="XAU92" s="1261" t="s">
        <v>4</v>
      </c>
      <c r="XAV92" s="1261" t="s">
        <v>4</v>
      </c>
      <c r="XAW92" s="1261" t="s">
        <v>4</v>
      </c>
      <c r="XAX92" s="1261" t="s">
        <v>4</v>
      </c>
      <c r="XAY92" s="1261" t="s">
        <v>4</v>
      </c>
      <c r="XAZ92" s="1261" t="s">
        <v>4</v>
      </c>
      <c r="XBA92" s="1261" t="s">
        <v>4</v>
      </c>
      <c r="XBB92" s="1261" t="s">
        <v>4</v>
      </c>
      <c r="XBC92" s="1261" t="s">
        <v>4</v>
      </c>
      <c r="XBD92" s="1261" t="s">
        <v>4</v>
      </c>
      <c r="XBE92" s="1261" t="s">
        <v>4</v>
      </c>
      <c r="XBF92" s="1261" t="s">
        <v>4</v>
      </c>
      <c r="XBG92" s="1261" t="s">
        <v>4</v>
      </c>
      <c r="XBH92" s="1261" t="s">
        <v>4</v>
      </c>
      <c r="XBI92" s="1261" t="s">
        <v>4</v>
      </c>
      <c r="XBJ92" s="1261" t="s">
        <v>4</v>
      </c>
      <c r="XBK92" s="1261" t="s">
        <v>4</v>
      </c>
      <c r="XBL92" s="1261" t="s">
        <v>4</v>
      </c>
      <c r="XBM92" s="1261" t="s">
        <v>4</v>
      </c>
      <c r="XBN92" s="1261" t="s">
        <v>4</v>
      </c>
      <c r="XBO92" s="1261" t="s">
        <v>4</v>
      </c>
      <c r="XBP92" s="1261" t="s">
        <v>4</v>
      </c>
      <c r="XBQ92" s="1261" t="s">
        <v>4</v>
      </c>
      <c r="XBR92" s="1261" t="s">
        <v>4</v>
      </c>
      <c r="XBS92" s="1261" t="s">
        <v>4</v>
      </c>
      <c r="XBT92" s="1261" t="s">
        <v>4</v>
      </c>
      <c r="XBU92" s="1261" t="s">
        <v>4</v>
      </c>
      <c r="XBV92" s="1261" t="s">
        <v>4</v>
      </c>
      <c r="XBW92" s="1261" t="s">
        <v>4</v>
      </c>
      <c r="XBX92" s="1261" t="s">
        <v>4</v>
      </c>
      <c r="XBY92" s="1261" t="s">
        <v>4</v>
      </c>
      <c r="XBZ92" s="1261" t="s">
        <v>4</v>
      </c>
      <c r="XCA92" s="1261" t="s">
        <v>4</v>
      </c>
      <c r="XCB92" s="1261" t="s">
        <v>4</v>
      </c>
      <c r="XCC92" s="1261" t="s">
        <v>4</v>
      </c>
      <c r="XCD92" s="1261" t="s">
        <v>4</v>
      </c>
      <c r="XCE92" s="1261" t="s">
        <v>4</v>
      </c>
      <c r="XCF92" s="1261" t="s">
        <v>4</v>
      </c>
      <c r="XCG92" s="1261" t="s">
        <v>4</v>
      </c>
      <c r="XCH92" s="1261" t="s">
        <v>4</v>
      </c>
      <c r="XCI92" s="1261" t="s">
        <v>4</v>
      </c>
      <c r="XCJ92" s="1261" t="s">
        <v>4</v>
      </c>
      <c r="XCK92" s="1261" t="s">
        <v>4</v>
      </c>
      <c r="XCL92" s="1261" t="s">
        <v>4</v>
      </c>
      <c r="XCM92" s="1261" t="s">
        <v>4</v>
      </c>
      <c r="XCN92" s="1261" t="s">
        <v>4</v>
      </c>
      <c r="XCO92" s="1261" t="s">
        <v>4</v>
      </c>
      <c r="XCP92" s="1261" t="s">
        <v>4</v>
      </c>
      <c r="XCQ92" s="1261" t="s">
        <v>4</v>
      </c>
      <c r="XCR92" s="1261" t="s">
        <v>4</v>
      </c>
      <c r="XCS92" s="1261" t="s">
        <v>4</v>
      </c>
      <c r="XCT92" s="1261" t="s">
        <v>4</v>
      </c>
      <c r="XCU92" s="1261" t="s">
        <v>4</v>
      </c>
      <c r="XCV92" s="1261" t="s">
        <v>4</v>
      </c>
      <c r="XCW92" s="1261" t="s">
        <v>4</v>
      </c>
      <c r="XCX92" s="1261" t="s">
        <v>4</v>
      </c>
      <c r="XCY92" s="1261" t="s">
        <v>4</v>
      </c>
      <c r="XCZ92" s="1261" t="s">
        <v>4</v>
      </c>
      <c r="XDA92" s="1261" t="s">
        <v>4</v>
      </c>
      <c r="XDB92" s="1261" t="s">
        <v>4</v>
      </c>
      <c r="XDC92" s="1261" t="s">
        <v>4</v>
      </c>
      <c r="XDD92" s="1261" t="s">
        <v>4</v>
      </c>
      <c r="XDE92" s="1261" t="s">
        <v>4</v>
      </c>
      <c r="XDF92" s="1261" t="s">
        <v>4</v>
      </c>
      <c r="XDG92" s="1261" t="s">
        <v>4</v>
      </c>
      <c r="XDH92" s="1261" t="s">
        <v>4</v>
      </c>
      <c r="XDI92" s="1261" t="s">
        <v>4</v>
      </c>
      <c r="XDJ92" s="1261" t="s">
        <v>4</v>
      </c>
      <c r="XDK92" s="1261" t="s">
        <v>4</v>
      </c>
      <c r="XDL92" s="1261" t="s">
        <v>4</v>
      </c>
      <c r="XDM92" s="1261" t="s">
        <v>4</v>
      </c>
      <c r="XDN92" s="1261" t="s">
        <v>4</v>
      </c>
      <c r="XDO92" s="1261" t="s">
        <v>4</v>
      </c>
      <c r="XDP92" s="1261" t="s">
        <v>4</v>
      </c>
      <c r="XDQ92" s="1261" t="s">
        <v>4</v>
      </c>
      <c r="XDR92" s="1261" t="s">
        <v>4</v>
      </c>
      <c r="XDS92" s="1261" t="s">
        <v>4</v>
      </c>
      <c r="XDT92" s="1261" t="s">
        <v>4</v>
      </c>
      <c r="XDU92" s="1261" t="s">
        <v>4</v>
      </c>
      <c r="XDV92" s="1261" t="s">
        <v>4</v>
      </c>
      <c r="XDW92" s="1261" t="s">
        <v>4</v>
      </c>
      <c r="XDX92" s="1261" t="s">
        <v>4</v>
      </c>
      <c r="XDY92" s="1261" t="s">
        <v>4</v>
      </c>
      <c r="XDZ92" s="1261" t="s">
        <v>4</v>
      </c>
      <c r="XEA92" s="1261" t="s">
        <v>4</v>
      </c>
      <c r="XEB92" s="1261" t="s">
        <v>4</v>
      </c>
      <c r="XEC92" s="1261" t="s">
        <v>4</v>
      </c>
      <c r="XED92" s="1261" t="s">
        <v>4</v>
      </c>
      <c r="XEE92" s="1261" t="s">
        <v>4</v>
      </c>
      <c r="XEF92" s="1261" t="s">
        <v>4</v>
      </c>
      <c r="XEG92" s="1261" t="s">
        <v>4</v>
      </c>
      <c r="XEH92" s="1261" t="s">
        <v>4</v>
      </c>
      <c r="XEI92" s="1261" t="s">
        <v>4</v>
      </c>
      <c r="XEJ92" s="1261" t="s">
        <v>4</v>
      </c>
      <c r="XEK92" s="1261" t="s">
        <v>4</v>
      </c>
      <c r="XEL92" s="1261" t="s">
        <v>4</v>
      </c>
      <c r="XEM92" s="1261" t="s">
        <v>4</v>
      </c>
      <c r="XEN92" s="1261" t="s">
        <v>4</v>
      </c>
      <c r="XEO92" s="1261" t="s">
        <v>4</v>
      </c>
      <c r="XEP92" s="1261" t="s">
        <v>4</v>
      </c>
      <c r="XEQ92" s="1261" t="s">
        <v>4</v>
      </c>
      <c r="XER92" s="1261" t="s">
        <v>4</v>
      </c>
      <c r="XES92" s="1261" t="s">
        <v>4</v>
      </c>
      <c r="XET92" s="1261" t="s">
        <v>4</v>
      </c>
      <c r="XEU92" s="1261" t="s">
        <v>4</v>
      </c>
      <c r="XEV92" s="1261" t="s">
        <v>4</v>
      </c>
      <c r="XEW92" s="1261" t="s">
        <v>4</v>
      </c>
      <c r="XEX92" s="1261" t="s">
        <v>4</v>
      </c>
      <c r="XEY92" s="1261" t="s">
        <v>4</v>
      </c>
      <c r="XEZ92" s="1261" t="s">
        <v>4</v>
      </c>
      <c r="XFA92" s="1261" t="s">
        <v>4</v>
      </c>
      <c r="XFB92" s="1261" t="s">
        <v>4</v>
      </c>
      <c r="XFC92" s="1261" t="s">
        <v>4</v>
      </c>
      <c r="XFD92" s="1261" t="s">
        <v>4</v>
      </c>
    </row>
    <row r="93" spans="1:16384" s="1272" customFormat="1">
      <c r="A93" s="1265" t="s">
        <v>925</v>
      </c>
    </row>
    <row r="94" spans="1:16384" s="1272" customFormat="1">
      <c r="A94" s="1265" t="s">
        <v>926</v>
      </c>
    </row>
    <row r="95" spans="1:16384" s="1272" customFormat="1">
      <c r="A95" s="1265" t="s">
        <v>927</v>
      </c>
    </row>
    <row r="96" spans="1:16384" s="1272" customFormat="1">
      <c r="A96" s="1265" t="s">
        <v>928</v>
      </c>
    </row>
    <row r="97" spans="1:1" s="1272" customFormat="1">
      <c r="A97" s="1265" t="s">
        <v>929</v>
      </c>
    </row>
    <row r="98" spans="1:1" s="1272" customFormat="1">
      <c r="A98" s="1265" t="s">
        <v>930</v>
      </c>
    </row>
    <row r="99" spans="1:1" s="1272" customFormat="1">
      <c r="A99" s="1265" t="s">
        <v>931</v>
      </c>
    </row>
    <row r="100" spans="1:1">
      <c r="A100" s="1307"/>
    </row>
    <row r="101" spans="1:1">
      <c r="A101" s="1306" t="s">
        <v>932</v>
      </c>
    </row>
    <row r="102" spans="1:1">
      <c r="A102" s="1306"/>
    </row>
    <row r="103" spans="1:1" s="1272" customFormat="1">
      <c r="A103" s="1265" t="s">
        <v>933</v>
      </c>
    </row>
    <row r="104" spans="1:1" s="1272" customFormat="1">
      <c r="A104" s="1265" t="s">
        <v>934</v>
      </c>
    </row>
    <row r="105" spans="1:1">
      <c r="A105" s="1303"/>
    </row>
    <row r="106" spans="1:1">
      <c r="A106" s="1304" t="s">
        <v>935</v>
      </c>
    </row>
    <row r="107" spans="1:1">
      <c r="A107" s="1304"/>
    </row>
    <row r="108" spans="1:1">
      <c r="A108" s="1308" t="s">
        <v>936</v>
      </c>
    </row>
    <row r="109" spans="1:1">
      <c r="A109" s="1308"/>
    </row>
    <row r="110" spans="1:1" s="1272" customFormat="1">
      <c r="A110" s="1265" t="s">
        <v>937</v>
      </c>
    </row>
    <row r="111" spans="1:1" s="1272" customFormat="1">
      <c r="A111" s="1265" t="s">
        <v>938</v>
      </c>
    </row>
    <row r="112" spans="1:1" s="1272" customFormat="1">
      <c r="A112" s="1265" t="s">
        <v>939</v>
      </c>
    </row>
    <row r="113" spans="1:1" s="1272" customFormat="1">
      <c r="A113" s="1265" t="s">
        <v>940</v>
      </c>
    </row>
    <row r="114" spans="1:1">
      <c r="A114" s="1307"/>
    </row>
    <row r="115" spans="1:1">
      <c r="A115" s="1308" t="s">
        <v>941</v>
      </c>
    </row>
    <row r="116" spans="1:1">
      <c r="A116" s="1307"/>
    </row>
    <row r="117" spans="1:1" s="1272" customFormat="1">
      <c r="A117" s="1265" t="s">
        <v>942</v>
      </c>
    </row>
    <row r="118" spans="1:1" s="1272" customFormat="1">
      <c r="A118" s="1265" t="s">
        <v>943</v>
      </c>
    </row>
    <row r="119" spans="1:1" s="1272" customFormat="1">
      <c r="A119" s="1265" t="s">
        <v>944</v>
      </c>
    </row>
    <row r="120" spans="1:1" s="1272" customFormat="1">
      <c r="A120" s="1265" t="s">
        <v>680</v>
      </c>
    </row>
    <row r="121" spans="1:1" s="1272" customFormat="1">
      <c r="A121" s="1265" t="s">
        <v>668</v>
      </c>
    </row>
    <row r="122" spans="1:1">
      <c r="A122" s="1303"/>
    </row>
    <row r="123" spans="1:1">
      <c r="A123" s="1309" t="s">
        <v>945</v>
      </c>
    </row>
    <row r="124" spans="1:1" s="1272" customFormat="1">
      <c r="A124" s="1265" t="s">
        <v>946</v>
      </c>
    </row>
    <row r="125" spans="1:1" s="1272" customFormat="1">
      <c r="A125" s="1265" t="s">
        <v>947</v>
      </c>
    </row>
    <row r="126" spans="1:1" s="1272" customFormat="1">
      <c r="A126" s="1265" t="s">
        <v>948</v>
      </c>
    </row>
    <row r="127" spans="1:1" s="1272" customFormat="1">
      <c r="A127" s="1265" t="s">
        <v>949</v>
      </c>
    </row>
    <row r="128" spans="1:1" s="1272" customFormat="1">
      <c r="A128" s="1265" t="s">
        <v>950</v>
      </c>
    </row>
    <row r="129" spans="1:1" s="1272" customFormat="1">
      <c r="A129" s="1265" t="s">
        <v>951</v>
      </c>
    </row>
    <row r="130" spans="1:1" s="1272" customFormat="1">
      <c r="A130" s="1265" t="s">
        <v>952</v>
      </c>
    </row>
    <row r="131" spans="1:1" s="1272" customFormat="1">
      <c r="A131" s="1265" t="s">
        <v>953</v>
      </c>
    </row>
    <row r="132" spans="1:1">
      <c r="A132" s="1310"/>
    </row>
    <row r="133" spans="1:1">
      <c r="A133" s="1304" t="s">
        <v>954</v>
      </c>
    </row>
    <row r="134" spans="1:1">
      <c r="A134" s="1303"/>
    </row>
    <row r="135" spans="1:1" s="1272" customFormat="1">
      <c r="A135" s="1265" t="s">
        <v>955</v>
      </c>
    </row>
    <row r="136" spans="1:1" s="1272" customFormat="1">
      <c r="A136" s="1265" t="s">
        <v>956</v>
      </c>
    </row>
    <row r="137" spans="1:1" s="1272" customFormat="1">
      <c r="A137" s="1265" t="s">
        <v>957</v>
      </c>
    </row>
    <row r="138" spans="1:1" s="1272" customFormat="1"/>
  </sheetData>
  <hyperlinks>
    <hyperlink ref="A32:XFD32" location="'III.2.1.Afil. SFS.RC '!A1" display="III.2.1 Análisis de Afiliación del SFS del RC"/>
    <hyperlink ref="A1" location="'VIII.1 Ocup. formal'!Área_de_impresión" display="'VIII.1 Ocup. formal'!Área_de_impresión"/>
    <hyperlink ref="A7" location="'I.1. Ley 87-01 (2)'!A1" display="I.1 Ley 87-01"/>
    <hyperlink ref="A8" location="'I.2. Org. SDSS'!A1" display="I.2 Organización del Sistema"/>
    <hyperlink ref="A9" location="'I.3. Reg. y Seg.'!A1" display="I.3 Regímenes y Seguros del SDSS"/>
    <hyperlink ref="A10" location="'I.4. Seg. y Ben.'!A1" display="I.4 Seguros y Beneficios del SDSS"/>
    <hyperlink ref="A18" location="'III.1.2.Analisis SFS'!A1" display="III.1.2 Análisis de Afiliación del SFS"/>
    <hyperlink ref="A19" location="III.1.3.Afil.SFSPob.Nac.!A1" display="III.1.3 Afiliación del SFS a la Población Nacional"/>
    <hyperlink ref="A20" location="'III.1.4.Afil. SFS'!A1" display="III.1.4 Afiliación del SFS por Régimen de Financiamiento"/>
    <hyperlink ref="A21" location="'III.1.5.Cob.Afil. SFS '!A1" display="III.1.5 Cobertura de Afiliación al SFS por Régimen de Financiamiento"/>
    <hyperlink ref="A22" location="'III.1.6.Afil. SFS x sexo'!A1" display="III.1.6 Afiliación al SFS por Sexo"/>
    <hyperlink ref="A51" location="'III.5.2.Analisis Afil. SVDS'!A1" display="III.5.2  Análisis de Afiliación del SVDS"/>
    <hyperlink ref="A63" location="'III.6.2.Afil. SRL.RC1 '!A1" display="III.6.2 Análisis de la Afiliación del SRL"/>
    <hyperlink ref="A75" location="'IV.1.2. Analisis Ing.Egr'!A1" display="IV.I.2  Análisis de Ingresos y Egresos del SDSS"/>
    <hyperlink ref="A77" location="'IV.1.4. Recaudo x sector'!A1" display="IV.I.4  Recaudo del RC del SDSS por Origen por Sector Económico"/>
    <hyperlink ref="A81" location="'IV.2.1 AnálisisIng.Egr.Seg'!A1" display="IV.2.1  Análisis de Ingresos y Egresos por Seguros"/>
    <hyperlink ref="A82" location="'IV.2.2. Pagos SFS A'!A1" display="IV.2.2  Fondos Pagados Anualmente por Cuentas al SFS del RC"/>
    <hyperlink ref="A91" location="IV.3.1.AnálisisIng.Eg.SVDS!A1" display="IV.3.1  Análisis de Ingresos y Egresos del SVDS"/>
    <hyperlink ref="A92" location="'IV.3.2.Pagos_ SVDS'!A1" display="IV.3.2 Dispersión Histórica del SVDS"/>
    <hyperlink ref="A93" location="'IV.3.3.Pagos anuales x cuentas'!A1" display="IV.3.3  Pago Anual al SVDS por Cuentas del SVDS"/>
    <hyperlink ref="A94" location="'IV.3.4.Pago Entidades'!A1" display="IV.3.4  Pagos a Entidades del Seguro de Vejez, Discapacidad y Sobrevivencia"/>
    <hyperlink ref="A95" location="'IV.3.5.Patrim. fp anual'!A1" display="IV.3.5  Patrimonio de los Fondos de Pensiones por Año"/>
    <hyperlink ref="A96" location="'IV.3.6.Cartera de inv fp'!A1" display="IV.3.6 Composición de la Cartera Total de Inversión de los Fondos de Pensiones por Tipo de Emisor"/>
    <hyperlink ref="A97" location="'IV.3.7. Comp. Cartera'!A1" display="IV.3.7 Composición de la Cartera Total de Inversión de los Fondos de Pensiones por Instrumento"/>
    <hyperlink ref="A98" location="'IV.3.8. Rent. nom. de los FP'!A1" display="IV.3.8  Rentabilidad Nominal Promedio de los Fondos de Pensiones"/>
    <hyperlink ref="A99" location="IV.3.9.Rentab.Real!A1" display="IV.3.9 Rentabilidad Promedio de los Fondos de Pensiones"/>
    <hyperlink ref="A103" location="'IV.4.1. Analisis '!A1" display="IV.4.1  Análisis del SRL"/>
    <hyperlink ref="A110" location="'V.2.1.SUBSIDIO_SFS Def.'!A1" display="V.2.1  Definiciones Subsidios"/>
    <hyperlink ref="A111" location="V.2.2.Análisis!A1" display="V.2.2 Análisis de Subsidio de Matenidad, Lactancia y Enfermedad Común"/>
    <hyperlink ref="A112" location="' V.2.3.Benef. subsid '!A1" display="V.2.3 Afiliados Beneficiarios por Subsidios de Maternidad, Lactancia y Enfermedad Común"/>
    <hyperlink ref="A113" location="'V.2.4. Monto subsid (2)'!A1" display="V.2.4 Montos Aprobados en Millones de RD$ por Concepto de Subsidios por Maternidad, Lactancia y Enfermedad Común"/>
    <hyperlink ref="A124" location="'V.4.1.Def-Analisis   '!A1" display="V.4.1 Análisis de Beneficios de la Administradora de Riesgos Laborales"/>
    <hyperlink ref="A125" location="'V.4.2.NA. Reportes ARL'!A1" display="V.4.2 Reporte de Accidente Laborales y Enfermedades Profesionales"/>
    <hyperlink ref="A126" location="'V.4.3. NA.Cant. accid x región'!A1" display="V.4.3  Reporte de Accidente Laborales y Enfermedades Profesionales por Región"/>
    <hyperlink ref="A127" location="'V.4.4.NA.Cant. accid x Prov.)'!A1" display="V.4.4 Reporte de Accidentes Laborales y Enfermedades Profesionales por Provincia"/>
    <hyperlink ref="A129" location="'V.4.7. Accid x sexo'!A1" display="V.4.7 Reporte de Accidentes Laborales y Enfermedades Profesionales por Sexo"/>
    <hyperlink ref="A130" location="'V.4.8. Accid x rango de edad'!A1" display="V.4.8 Reporte de Accidentes Laborales y Enfermedades Profesionales por Rango de Edad"/>
    <hyperlink ref="A131" location="'V.4.9.Accid x Escolaridad'!A1" display="V.4.9 Reporte de Accidentes Laborales y Enfermedades Profesionales por Nivel de Escolaridad"/>
    <hyperlink ref="A135" location="'VII.1. Analisis CBSS'!Área_de_impresión" display="VII.1 Analisis del Convenio Bilateral"/>
    <hyperlink ref="A133" location="VII.CBSS!Área_de_impresión" display="VII. Estadísticas del Convenio Bilateral de Seguridad Social entre España y la República Dominicana"/>
    <hyperlink ref="A28" location="'III.1.2.Analisis SFS'!A1" display="III.1.2 Análisis de Afiliación del SFS"/>
    <hyperlink ref="A29" location="'III.1.4.Afil. SFS'!A1" display="III.1.4 Afiliación del SFS por Régimen de Financiamiento"/>
    <hyperlink ref="A36" location="'III.1.2.Analisis SFS'!A1" display="III.1.2 Análisis de Afiliación del SFS"/>
    <hyperlink ref="A37" location="'III.1.4.Afil. SFS'!A1" display="III.1.4 Afiliación del SFS por Régimen de Financiamiento"/>
    <hyperlink ref="A44" location="'III.1.2.Analisis SFS'!A1" display="III.1.2 Análisis de Afiliación del SFS"/>
    <hyperlink ref="A76" location="'IV.1.3. Ingr y egr SDSS'!A1" display="IV.I.3  Ingreso y egreso Anuales del SDSS"/>
    <hyperlink ref="A87" location="'IV.2.6.INV_SFS x Entidad'!A1" display="IV.2.7 Distribución de las Inversiones del SFS del RC"/>
    <hyperlink ref="A117" location="'V.3.1. Def-Análisis pens.'!A1" display="V.3.2 Análisis de Subsidio de SVDS"/>
  </hyperlinks>
  <pageMargins left="0.70866141732283472" right="0.70866141732283472" top="0.74803149606299213" bottom="0.74803149606299213" header="0.31496062992125984" footer="0.31496062992125984"/>
  <pageSetup paperSize="119" scale="63" fitToHeight="0" orientation="portrait" r:id="rId1"/>
  <rowBreaks count="2" manualBreakCount="2">
    <brk id="53" man="1"/>
    <brk id="100"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tabColor theme="1" tint="4.9989318521683403E-2"/>
    <pageSetUpPr fitToPage="1"/>
  </sheetPr>
  <dimension ref="A1"/>
  <sheetViews>
    <sheetView showGridLines="0" showRowColHeaders="0" view="pageBreakPreview" zoomScale="85" zoomScaleNormal="100" zoomScaleSheetLayoutView="85" zoomScalePageLayoutView="70" workbookViewId="0">
      <selection activeCell="N40" sqref="N40"/>
    </sheetView>
  </sheetViews>
  <sheetFormatPr baseColWidth="10"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3:M65"/>
  <sheetViews>
    <sheetView showGridLines="0" view="pageBreakPreview" topLeftCell="A4" zoomScale="25" zoomScaleNormal="100" zoomScaleSheetLayoutView="25" workbookViewId="0">
      <selection activeCell="R50" sqref="R50"/>
    </sheetView>
  </sheetViews>
  <sheetFormatPr baseColWidth="10" defaultColWidth="11.42578125" defaultRowHeight="15"/>
  <cols>
    <col min="1" max="1" width="31.28515625" customWidth="1"/>
    <col min="2" max="2" width="30.140625" customWidth="1"/>
    <col min="3" max="3" width="38.42578125" customWidth="1"/>
    <col min="4" max="7" width="30.140625" customWidth="1"/>
    <col min="8" max="10" width="44.85546875" customWidth="1"/>
    <col min="11" max="12" width="58" customWidth="1"/>
    <col min="13" max="13" width="35" customWidth="1"/>
  </cols>
  <sheetData>
    <row r="3" spans="1:13">
      <c r="A3" s="1071"/>
      <c r="B3" s="1071"/>
      <c r="C3" s="1071"/>
      <c r="D3" s="1071"/>
      <c r="E3" s="1071"/>
      <c r="F3" s="1071"/>
      <c r="G3" s="1071"/>
      <c r="H3" s="1071"/>
      <c r="I3" s="1071"/>
      <c r="J3" s="1071"/>
      <c r="K3" s="1071"/>
      <c r="L3" s="1071"/>
      <c r="M3" s="1071"/>
    </row>
    <row r="4" spans="1:13" ht="77.25" customHeight="1">
      <c r="A4" s="1071"/>
      <c r="B4" s="1071"/>
      <c r="C4" s="1071"/>
      <c r="D4" s="1071"/>
      <c r="E4" s="1071"/>
      <c r="F4" s="1071"/>
      <c r="G4" s="1071"/>
      <c r="H4" s="1071"/>
      <c r="I4" s="1071"/>
      <c r="J4" s="1071"/>
      <c r="K4" s="1071"/>
      <c r="L4" s="1071"/>
      <c r="M4" s="1071"/>
    </row>
    <row r="5" spans="1:13" ht="31.5" customHeight="1">
      <c r="A5" s="1412" t="s">
        <v>1034</v>
      </c>
      <c r="B5" s="1412"/>
      <c r="C5" s="1412"/>
      <c r="D5" s="1412"/>
      <c r="E5" s="1412"/>
      <c r="F5" s="1412"/>
      <c r="G5" s="1412"/>
      <c r="H5" s="1412"/>
      <c r="I5" s="1412"/>
      <c r="J5" s="1412"/>
      <c r="K5" s="1412"/>
      <c r="L5" s="1412"/>
      <c r="M5" s="1412"/>
    </row>
    <row r="6" spans="1:13" ht="31.5" customHeight="1">
      <c r="A6" s="1412"/>
      <c r="B6" s="1412"/>
      <c r="C6" s="1412"/>
      <c r="D6" s="1412"/>
      <c r="E6" s="1412"/>
      <c r="F6" s="1412"/>
      <c r="G6" s="1412"/>
      <c r="H6" s="1412"/>
      <c r="I6" s="1412"/>
      <c r="J6" s="1412"/>
      <c r="K6" s="1412"/>
      <c r="L6" s="1412"/>
      <c r="M6" s="1412"/>
    </row>
    <row r="7" spans="1:13" ht="31.5" customHeight="1">
      <c r="A7" s="1412"/>
      <c r="B7" s="1412"/>
      <c r="C7" s="1412"/>
      <c r="D7" s="1412"/>
      <c r="E7" s="1412"/>
      <c r="F7" s="1412"/>
      <c r="G7" s="1412"/>
      <c r="H7" s="1412"/>
      <c r="I7" s="1412"/>
      <c r="J7" s="1412"/>
      <c r="K7" s="1412"/>
      <c r="L7" s="1412"/>
      <c r="M7" s="1412"/>
    </row>
    <row r="8" spans="1:13" ht="31.5" customHeight="1">
      <c r="A8" s="1412"/>
      <c r="B8" s="1412"/>
      <c r="C8" s="1412"/>
      <c r="D8" s="1412"/>
      <c r="E8" s="1412"/>
      <c r="F8" s="1412"/>
      <c r="G8" s="1412"/>
      <c r="H8" s="1412"/>
      <c r="I8" s="1412"/>
      <c r="J8" s="1412"/>
      <c r="K8" s="1412"/>
      <c r="L8" s="1412"/>
      <c r="M8" s="1412"/>
    </row>
    <row r="9" spans="1:13">
      <c r="A9" s="1412"/>
      <c r="B9" s="1412"/>
      <c r="C9" s="1412"/>
      <c r="D9" s="1412"/>
      <c r="E9" s="1412"/>
      <c r="F9" s="1412"/>
      <c r="G9" s="1412"/>
      <c r="H9" s="1412"/>
      <c r="I9" s="1412"/>
      <c r="J9" s="1412"/>
      <c r="K9" s="1412"/>
      <c r="L9" s="1412"/>
      <c r="M9" s="1412"/>
    </row>
    <row r="10" spans="1:13" ht="31.5" customHeight="1">
      <c r="A10" s="1412"/>
      <c r="B10" s="1412"/>
      <c r="C10" s="1412"/>
      <c r="D10" s="1412"/>
      <c r="E10" s="1412"/>
      <c r="F10" s="1412"/>
      <c r="G10" s="1412"/>
      <c r="H10" s="1412"/>
      <c r="I10" s="1412"/>
      <c r="J10" s="1412"/>
      <c r="K10" s="1412"/>
      <c r="L10" s="1412"/>
      <c r="M10" s="1412"/>
    </row>
    <row r="11" spans="1:13" ht="31.5" customHeight="1">
      <c r="A11" s="1412"/>
      <c r="B11" s="1412"/>
      <c r="C11" s="1412"/>
      <c r="D11" s="1412"/>
      <c r="E11" s="1412"/>
      <c r="F11" s="1412"/>
      <c r="G11" s="1412"/>
      <c r="H11" s="1412"/>
      <c r="I11" s="1412"/>
      <c r="J11" s="1412"/>
      <c r="K11" s="1412"/>
      <c r="L11" s="1412"/>
      <c r="M11" s="1412"/>
    </row>
    <row r="12" spans="1:13">
      <c r="A12" s="1412"/>
      <c r="B12" s="1412"/>
      <c r="C12" s="1412"/>
      <c r="D12" s="1412"/>
      <c r="E12" s="1412"/>
      <c r="F12" s="1412"/>
      <c r="G12" s="1412"/>
      <c r="H12" s="1412"/>
      <c r="I12" s="1412"/>
      <c r="J12" s="1412"/>
      <c r="K12" s="1412"/>
      <c r="L12" s="1412"/>
      <c r="M12" s="1412"/>
    </row>
    <row r="13" spans="1:13">
      <c r="A13" s="1412"/>
      <c r="B13" s="1412"/>
      <c r="C13" s="1412"/>
      <c r="D13" s="1412"/>
      <c r="E13" s="1412"/>
      <c r="F13" s="1412"/>
      <c r="G13" s="1412"/>
      <c r="H13" s="1412"/>
      <c r="I13" s="1412"/>
      <c r="J13" s="1412"/>
      <c r="K13" s="1412"/>
      <c r="L13" s="1412"/>
      <c r="M13" s="1412"/>
    </row>
    <row r="14" spans="1:13" ht="31.5" customHeight="1">
      <c r="A14" s="1412"/>
      <c r="B14" s="1412"/>
      <c r="C14" s="1412"/>
      <c r="D14" s="1412"/>
      <c r="E14" s="1412"/>
      <c r="F14" s="1412"/>
      <c r="G14" s="1412"/>
      <c r="H14" s="1412"/>
      <c r="I14" s="1412"/>
      <c r="J14" s="1412"/>
      <c r="K14" s="1412"/>
      <c r="L14" s="1412"/>
      <c r="M14" s="1412"/>
    </row>
    <row r="15" spans="1:13">
      <c r="A15" s="1412"/>
      <c r="B15" s="1412"/>
      <c r="C15" s="1412"/>
      <c r="D15" s="1412"/>
      <c r="E15" s="1412"/>
      <c r="F15" s="1412"/>
      <c r="G15" s="1412"/>
      <c r="H15" s="1412"/>
      <c r="I15" s="1412"/>
      <c r="J15" s="1412"/>
      <c r="K15" s="1412"/>
      <c r="L15" s="1412"/>
      <c r="M15" s="1412"/>
    </row>
    <row r="16" spans="1:13" ht="31.5" customHeight="1">
      <c r="A16" s="1412"/>
      <c r="B16" s="1412"/>
      <c r="C16" s="1412"/>
      <c r="D16" s="1412"/>
      <c r="E16" s="1412"/>
      <c r="F16" s="1412"/>
      <c r="G16" s="1412"/>
      <c r="H16" s="1412"/>
      <c r="I16" s="1412"/>
      <c r="J16" s="1412"/>
      <c r="K16" s="1412"/>
      <c r="L16" s="1412"/>
      <c r="M16" s="1412"/>
    </row>
    <row r="17" spans="1:13" ht="31.5" customHeight="1">
      <c r="A17" s="1412"/>
      <c r="B17" s="1412"/>
      <c r="C17" s="1412"/>
      <c r="D17" s="1412"/>
      <c r="E17" s="1412"/>
      <c r="F17" s="1412"/>
      <c r="G17" s="1412"/>
      <c r="H17" s="1412"/>
      <c r="I17" s="1412"/>
      <c r="J17" s="1412"/>
      <c r="K17" s="1412"/>
      <c r="L17" s="1412"/>
      <c r="M17" s="1412"/>
    </row>
    <row r="18" spans="1:13" ht="31.5" customHeight="1">
      <c r="A18" s="1412"/>
      <c r="B18" s="1412"/>
      <c r="C18" s="1412"/>
      <c r="D18" s="1412"/>
      <c r="E18" s="1412"/>
      <c r="F18" s="1412"/>
      <c r="G18" s="1412"/>
      <c r="H18" s="1412"/>
      <c r="I18" s="1412"/>
      <c r="J18" s="1412"/>
      <c r="K18" s="1412"/>
      <c r="L18" s="1412"/>
      <c r="M18" s="1412"/>
    </row>
    <row r="19" spans="1:13" ht="31.5" customHeight="1">
      <c r="A19" s="1412"/>
      <c r="B19" s="1412"/>
      <c r="C19" s="1412"/>
      <c r="D19" s="1412"/>
      <c r="E19" s="1412"/>
      <c r="F19" s="1412"/>
      <c r="G19" s="1412"/>
      <c r="H19" s="1412"/>
      <c r="I19" s="1412"/>
      <c r="J19" s="1412"/>
      <c r="K19" s="1412"/>
      <c r="L19" s="1412"/>
      <c r="M19" s="1412"/>
    </row>
    <row r="20" spans="1:13" ht="31.5" customHeight="1">
      <c r="A20" s="1412"/>
      <c r="B20" s="1412"/>
      <c r="C20" s="1412"/>
      <c r="D20" s="1412"/>
      <c r="E20" s="1412"/>
      <c r="F20" s="1412"/>
      <c r="G20" s="1412"/>
      <c r="H20" s="1412"/>
      <c r="I20" s="1412"/>
      <c r="J20" s="1412"/>
      <c r="K20" s="1412"/>
      <c r="L20" s="1412"/>
      <c r="M20" s="1412"/>
    </row>
    <row r="21" spans="1:13" ht="31.5" customHeight="1">
      <c r="A21" s="1412"/>
      <c r="B21" s="1412"/>
      <c r="C21" s="1412"/>
      <c r="D21" s="1412"/>
      <c r="E21" s="1412"/>
      <c r="F21" s="1412"/>
      <c r="G21" s="1412"/>
      <c r="H21" s="1412"/>
      <c r="I21" s="1412"/>
      <c r="J21" s="1412"/>
      <c r="K21" s="1412"/>
      <c r="L21" s="1412"/>
      <c r="M21" s="1412"/>
    </row>
    <row r="22" spans="1:13" ht="31.5" customHeight="1">
      <c r="A22" s="1412"/>
      <c r="B22" s="1412"/>
      <c r="C22" s="1412"/>
      <c r="D22" s="1412"/>
      <c r="E22" s="1412"/>
      <c r="F22" s="1412"/>
      <c r="G22" s="1412"/>
      <c r="H22" s="1412"/>
      <c r="I22" s="1412"/>
      <c r="J22" s="1412"/>
      <c r="K22" s="1412"/>
      <c r="L22" s="1412"/>
      <c r="M22" s="1412"/>
    </row>
    <row r="23" spans="1:13" ht="31.5" customHeight="1">
      <c r="A23" s="1412"/>
      <c r="B23" s="1412"/>
      <c r="C23" s="1412"/>
      <c r="D23" s="1412"/>
      <c r="E23" s="1412"/>
      <c r="F23" s="1412"/>
      <c r="G23" s="1412"/>
      <c r="H23" s="1412"/>
      <c r="I23" s="1412"/>
      <c r="J23" s="1412"/>
      <c r="K23" s="1412"/>
      <c r="L23" s="1412"/>
      <c r="M23" s="1412"/>
    </row>
    <row r="24" spans="1:13" ht="31.5" customHeight="1">
      <c r="A24" s="1412"/>
      <c r="B24" s="1412"/>
      <c r="C24" s="1412"/>
      <c r="D24" s="1412"/>
      <c r="E24" s="1412"/>
      <c r="F24" s="1412"/>
      <c r="G24" s="1412"/>
      <c r="H24" s="1412"/>
      <c r="I24" s="1412"/>
      <c r="J24" s="1412"/>
      <c r="K24" s="1412"/>
      <c r="L24" s="1412"/>
      <c r="M24" s="1412"/>
    </row>
    <row r="25" spans="1:13" ht="31.5" customHeight="1">
      <c r="A25" s="1412"/>
      <c r="B25" s="1412"/>
      <c r="C25" s="1412"/>
      <c r="D25" s="1412"/>
      <c r="E25" s="1412"/>
      <c r="F25" s="1412"/>
      <c r="G25" s="1412"/>
      <c r="H25" s="1412"/>
      <c r="I25" s="1412"/>
      <c r="J25" s="1412"/>
      <c r="K25" s="1412"/>
      <c r="L25" s="1412"/>
      <c r="M25" s="1412"/>
    </row>
    <row r="26" spans="1:13" ht="31.5" customHeight="1">
      <c r="A26" s="1412"/>
      <c r="B26" s="1412"/>
      <c r="C26" s="1412"/>
      <c r="D26" s="1412"/>
      <c r="E26" s="1412"/>
      <c r="F26" s="1412"/>
      <c r="G26" s="1412"/>
      <c r="H26" s="1412"/>
      <c r="I26" s="1412"/>
      <c r="J26" s="1412"/>
      <c r="K26" s="1412"/>
      <c r="L26" s="1412"/>
      <c r="M26" s="1412"/>
    </row>
    <row r="27" spans="1:13" ht="31.5" customHeight="1">
      <c r="A27" s="1412"/>
      <c r="B27" s="1412"/>
      <c r="C27" s="1412"/>
      <c r="D27" s="1412"/>
      <c r="E27" s="1412"/>
      <c r="F27" s="1412"/>
      <c r="G27" s="1412"/>
      <c r="H27" s="1412"/>
      <c r="I27" s="1412"/>
      <c r="J27" s="1412"/>
      <c r="K27" s="1412"/>
      <c r="L27" s="1412"/>
      <c r="M27" s="1412"/>
    </row>
    <row r="28" spans="1:13" ht="31.5" customHeight="1">
      <c r="A28" s="1412"/>
      <c r="B28" s="1412"/>
      <c r="C28" s="1412"/>
      <c r="D28" s="1412"/>
      <c r="E28" s="1412"/>
      <c r="F28" s="1412"/>
      <c r="G28" s="1412"/>
      <c r="H28" s="1412"/>
      <c r="I28" s="1412"/>
      <c r="J28" s="1412"/>
      <c r="K28" s="1412"/>
      <c r="L28" s="1412"/>
      <c r="M28" s="1412"/>
    </row>
    <row r="29" spans="1:13" ht="31.5" customHeight="1">
      <c r="A29" s="1412"/>
      <c r="B29" s="1412"/>
      <c r="C29" s="1412"/>
      <c r="D29" s="1412"/>
      <c r="E29" s="1412"/>
      <c r="F29" s="1412"/>
      <c r="G29" s="1412"/>
      <c r="H29" s="1412"/>
      <c r="I29" s="1412"/>
      <c r="J29" s="1412"/>
      <c r="K29" s="1412"/>
      <c r="L29" s="1412"/>
      <c r="M29" s="1412"/>
    </row>
    <row r="30" spans="1:13" ht="31.5" customHeight="1">
      <c r="A30" s="1412"/>
      <c r="B30" s="1412"/>
      <c r="C30" s="1412"/>
      <c r="D30" s="1412"/>
      <c r="E30" s="1412"/>
      <c r="F30" s="1412"/>
      <c r="G30" s="1412"/>
      <c r="H30" s="1412"/>
      <c r="I30" s="1412"/>
      <c r="J30" s="1412"/>
      <c r="K30" s="1412"/>
      <c r="L30" s="1412"/>
      <c r="M30" s="1412"/>
    </row>
    <row r="31" spans="1:13" ht="31.5" customHeight="1">
      <c r="A31" s="1412"/>
      <c r="B31" s="1412"/>
      <c r="C31" s="1412"/>
      <c r="D31" s="1412"/>
      <c r="E31" s="1412"/>
      <c r="F31" s="1412"/>
      <c r="G31" s="1412"/>
      <c r="H31" s="1412"/>
      <c r="I31" s="1412"/>
      <c r="J31" s="1412"/>
      <c r="K31" s="1412"/>
      <c r="L31" s="1412"/>
      <c r="M31" s="1412"/>
    </row>
    <row r="32" spans="1:13" ht="31.5" customHeight="1">
      <c r="A32" s="1412"/>
      <c r="B32" s="1412"/>
      <c r="C32" s="1412"/>
      <c r="D32" s="1412"/>
      <c r="E32" s="1412"/>
      <c r="F32" s="1412"/>
      <c r="G32" s="1412"/>
      <c r="H32" s="1412"/>
      <c r="I32" s="1412"/>
      <c r="J32" s="1412"/>
      <c r="K32" s="1412"/>
      <c r="L32" s="1412"/>
      <c r="M32" s="1412"/>
    </row>
    <row r="33" spans="1:13" ht="31.5" customHeight="1">
      <c r="A33" s="1412"/>
      <c r="B33" s="1412"/>
      <c r="C33" s="1412"/>
      <c r="D33" s="1412"/>
      <c r="E33" s="1412"/>
      <c r="F33" s="1412"/>
      <c r="G33" s="1412"/>
      <c r="H33" s="1412"/>
      <c r="I33" s="1412"/>
      <c r="J33" s="1412"/>
      <c r="K33" s="1412"/>
      <c r="L33" s="1412"/>
      <c r="M33" s="1412"/>
    </row>
    <row r="34" spans="1:13" ht="28.5" customHeight="1">
      <c r="A34" s="1412"/>
      <c r="B34" s="1412"/>
      <c r="C34" s="1412"/>
      <c r="D34" s="1412"/>
      <c r="E34" s="1412"/>
      <c r="F34" s="1412"/>
      <c r="G34" s="1412"/>
      <c r="H34" s="1412"/>
      <c r="I34" s="1412"/>
      <c r="J34" s="1412"/>
      <c r="K34" s="1412"/>
      <c r="L34" s="1412"/>
      <c r="M34" s="1412"/>
    </row>
    <row r="35" spans="1:13" ht="31.5" customHeight="1">
      <c r="A35" s="1412"/>
      <c r="B35" s="1412"/>
      <c r="C35" s="1412"/>
      <c r="D35" s="1412"/>
      <c r="E35" s="1412"/>
      <c r="F35" s="1412"/>
      <c r="G35" s="1412"/>
      <c r="H35" s="1412"/>
      <c r="I35" s="1412"/>
      <c r="J35" s="1412"/>
      <c r="K35" s="1412"/>
      <c r="L35" s="1412"/>
      <c r="M35" s="1412"/>
    </row>
    <row r="36" spans="1:13" ht="39.75" customHeight="1">
      <c r="A36" s="1412"/>
      <c r="B36" s="1412"/>
      <c r="C36" s="1412"/>
      <c r="D36" s="1412"/>
      <c r="E36" s="1412"/>
      <c r="F36" s="1412"/>
      <c r="G36" s="1412"/>
      <c r="H36" s="1412"/>
      <c r="I36" s="1412"/>
      <c r="J36" s="1412"/>
      <c r="K36" s="1412"/>
      <c r="L36" s="1412"/>
      <c r="M36" s="1412"/>
    </row>
    <row r="37" spans="1:13" ht="30" customHeight="1">
      <c r="A37" s="1412"/>
      <c r="B37" s="1412"/>
      <c r="C37" s="1412"/>
      <c r="D37" s="1412"/>
      <c r="E37" s="1412"/>
      <c r="F37" s="1412"/>
      <c r="G37" s="1412"/>
      <c r="H37" s="1412"/>
      <c r="I37" s="1412"/>
      <c r="J37" s="1412"/>
      <c r="K37" s="1412"/>
      <c r="L37" s="1412"/>
      <c r="M37" s="1412"/>
    </row>
    <row r="38" spans="1:13" ht="31.5" customHeight="1">
      <c r="A38" s="1412"/>
      <c r="B38" s="1412"/>
      <c r="C38" s="1412"/>
      <c r="D38" s="1412"/>
      <c r="E38" s="1412"/>
      <c r="F38" s="1412"/>
      <c r="G38" s="1412"/>
      <c r="H38" s="1412"/>
      <c r="I38" s="1412"/>
      <c r="J38" s="1412"/>
      <c r="K38" s="1412"/>
      <c r="L38" s="1412"/>
      <c r="M38" s="1412"/>
    </row>
    <row r="39" spans="1:13" ht="31.5" customHeight="1">
      <c r="A39" s="1412"/>
      <c r="B39" s="1412"/>
      <c r="C39" s="1412"/>
      <c r="D39" s="1412"/>
      <c r="E39" s="1412"/>
      <c r="F39" s="1412"/>
      <c r="G39" s="1412"/>
      <c r="H39" s="1412"/>
      <c r="I39" s="1412"/>
      <c r="J39" s="1412"/>
      <c r="K39" s="1412"/>
      <c r="L39" s="1412"/>
      <c r="M39" s="1412"/>
    </row>
    <row r="40" spans="1:13" ht="31.5" customHeight="1">
      <c r="A40" s="1412"/>
      <c r="B40" s="1412"/>
      <c r="C40" s="1412"/>
      <c r="D40" s="1412"/>
      <c r="E40" s="1412"/>
      <c r="F40" s="1412"/>
      <c r="G40" s="1412"/>
      <c r="H40" s="1412"/>
      <c r="I40" s="1412"/>
      <c r="J40" s="1412"/>
      <c r="K40" s="1412"/>
      <c r="L40" s="1412"/>
      <c r="M40" s="1412"/>
    </row>
    <row r="41" spans="1:13" ht="26.25" customHeight="1">
      <c r="A41" s="1412"/>
      <c r="B41" s="1412"/>
      <c r="C41" s="1412"/>
      <c r="D41" s="1412"/>
      <c r="E41" s="1412"/>
      <c r="F41" s="1412"/>
      <c r="G41" s="1412"/>
      <c r="H41" s="1412"/>
      <c r="I41" s="1412"/>
      <c r="J41" s="1412"/>
      <c r="K41" s="1412"/>
      <c r="L41" s="1412"/>
      <c r="M41" s="1412"/>
    </row>
    <row r="42" spans="1:13" ht="30.75" customHeight="1">
      <c r="A42" s="1412"/>
      <c r="B42" s="1412"/>
      <c r="C42" s="1412"/>
      <c r="D42" s="1412"/>
      <c r="E42" s="1412"/>
      <c r="F42" s="1412"/>
      <c r="G42" s="1412"/>
      <c r="H42" s="1412"/>
      <c r="I42" s="1412"/>
      <c r="J42" s="1412"/>
      <c r="K42" s="1412"/>
      <c r="L42" s="1412"/>
      <c r="M42" s="1412"/>
    </row>
    <row r="43" spans="1:13" ht="53.25" customHeight="1">
      <c r="A43" s="1412"/>
      <c r="B43" s="1412"/>
      <c r="C43" s="1412"/>
      <c r="D43" s="1412"/>
      <c r="E43" s="1412"/>
      <c r="F43" s="1412"/>
      <c r="G43" s="1412"/>
      <c r="H43" s="1412"/>
      <c r="I43" s="1412"/>
      <c r="J43" s="1412"/>
      <c r="K43" s="1412"/>
      <c r="L43" s="1412"/>
      <c r="M43" s="1412"/>
    </row>
    <row r="44" spans="1:13" ht="53.25" customHeight="1">
      <c r="A44" s="1412"/>
      <c r="B44" s="1412"/>
      <c r="C44" s="1412"/>
      <c r="D44" s="1412"/>
      <c r="E44" s="1412"/>
      <c r="F44" s="1412"/>
      <c r="G44" s="1412"/>
      <c r="H44" s="1412"/>
      <c r="I44" s="1412"/>
      <c r="J44" s="1412"/>
      <c r="K44" s="1412"/>
      <c r="L44" s="1412"/>
      <c r="M44" s="1412"/>
    </row>
    <row r="45" spans="1:13" ht="53.25" customHeight="1">
      <c r="A45" s="1412"/>
      <c r="B45" s="1412"/>
      <c r="C45" s="1412"/>
      <c r="D45" s="1412"/>
      <c r="E45" s="1412"/>
      <c r="F45" s="1412"/>
      <c r="G45" s="1412"/>
      <c r="H45" s="1412"/>
      <c r="I45" s="1412"/>
      <c r="J45" s="1412"/>
      <c r="K45" s="1412"/>
      <c r="L45" s="1412"/>
      <c r="M45" s="1412"/>
    </row>
    <row r="46" spans="1:13" ht="53.25" customHeight="1">
      <c r="A46" s="1412"/>
      <c r="B46" s="1412"/>
      <c r="C46" s="1412"/>
      <c r="D46" s="1412"/>
      <c r="E46" s="1412"/>
      <c r="F46" s="1412"/>
      <c r="G46" s="1412"/>
      <c r="H46" s="1412"/>
      <c r="I46" s="1412"/>
      <c r="J46" s="1412"/>
      <c r="K46" s="1412"/>
      <c r="L46" s="1412"/>
      <c r="M46" s="1412"/>
    </row>
    <row r="47" spans="1:13" ht="53.25" customHeight="1">
      <c r="A47" s="1412"/>
      <c r="B47" s="1412"/>
      <c r="C47" s="1412"/>
      <c r="D47" s="1412"/>
      <c r="E47" s="1412"/>
      <c r="F47" s="1412"/>
      <c r="G47" s="1412"/>
      <c r="H47" s="1412"/>
      <c r="I47" s="1412"/>
      <c r="J47" s="1412"/>
      <c r="K47" s="1412"/>
      <c r="L47" s="1412"/>
      <c r="M47" s="1412"/>
    </row>
    <row r="48" spans="1:13" ht="53.25" customHeight="1">
      <c r="A48" s="1412"/>
      <c r="B48" s="1412"/>
      <c r="C48" s="1412"/>
      <c r="D48" s="1412"/>
      <c r="E48" s="1412"/>
      <c r="F48" s="1412"/>
      <c r="G48" s="1412"/>
      <c r="H48" s="1412"/>
      <c r="I48" s="1412"/>
      <c r="J48" s="1412"/>
      <c r="K48" s="1412"/>
      <c r="L48" s="1412"/>
      <c r="M48" s="1412"/>
    </row>
    <row r="49" spans="1:13" ht="53.25" customHeight="1">
      <c r="A49" s="1412"/>
      <c r="B49" s="1412"/>
      <c r="C49" s="1412"/>
      <c r="D49" s="1412"/>
      <c r="E49" s="1412"/>
      <c r="F49" s="1412"/>
      <c r="G49" s="1412"/>
      <c r="H49" s="1412"/>
      <c r="I49" s="1412"/>
      <c r="J49" s="1412"/>
      <c r="K49" s="1412"/>
      <c r="L49" s="1412"/>
      <c r="M49" s="1412"/>
    </row>
    <row r="50" spans="1:13" ht="53.25" customHeight="1">
      <c r="A50" s="1412"/>
      <c r="B50" s="1412"/>
      <c r="C50" s="1412"/>
      <c r="D50" s="1412"/>
      <c r="E50" s="1412"/>
      <c r="F50" s="1412"/>
      <c r="G50" s="1412"/>
      <c r="H50" s="1412"/>
      <c r="I50" s="1412"/>
      <c r="J50" s="1412"/>
      <c r="K50" s="1412"/>
      <c r="L50" s="1412"/>
      <c r="M50" s="1412"/>
    </row>
    <row r="51" spans="1:13" ht="53.25" customHeight="1">
      <c r="A51" s="1412"/>
      <c r="B51" s="1412"/>
      <c r="C51" s="1412"/>
      <c r="D51" s="1412"/>
      <c r="E51" s="1412"/>
      <c r="F51" s="1412"/>
      <c r="G51" s="1412"/>
      <c r="H51" s="1412"/>
      <c r="I51" s="1412"/>
      <c r="J51" s="1412"/>
      <c r="K51" s="1412"/>
      <c r="L51" s="1412"/>
      <c r="M51" s="1412"/>
    </row>
    <row r="52" spans="1:13" ht="53.25" customHeight="1">
      <c r="A52" s="1412"/>
      <c r="B52" s="1412"/>
      <c r="C52" s="1412"/>
      <c r="D52" s="1412"/>
      <c r="E52" s="1412"/>
      <c r="F52" s="1412"/>
      <c r="G52" s="1412"/>
      <c r="H52" s="1412"/>
      <c r="I52" s="1412"/>
      <c r="J52" s="1412"/>
      <c r="K52" s="1412"/>
      <c r="L52" s="1412"/>
      <c r="M52" s="1412"/>
    </row>
    <row r="53" spans="1:13" ht="31.5" customHeight="1">
      <c r="A53" s="1412"/>
      <c r="B53" s="1412"/>
      <c r="C53" s="1412"/>
      <c r="D53" s="1412"/>
      <c r="E53" s="1412"/>
      <c r="F53" s="1412"/>
      <c r="G53" s="1412"/>
      <c r="H53" s="1412"/>
      <c r="I53" s="1412"/>
      <c r="J53" s="1412"/>
      <c r="K53" s="1412"/>
      <c r="L53" s="1412"/>
      <c r="M53" s="1412"/>
    </row>
    <row r="54" spans="1:13" ht="31.5" customHeight="1">
      <c r="A54" s="1412"/>
      <c r="B54" s="1412"/>
      <c r="C54" s="1412"/>
      <c r="D54" s="1412"/>
      <c r="E54" s="1412"/>
      <c r="F54" s="1412"/>
      <c r="G54" s="1412"/>
      <c r="H54" s="1412"/>
      <c r="I54" s="1412"/>
      <c r="J54" s="1412"/>
      <c r="K54" s="1412"/>
      <c r="L54" s="1412"/>
      <c r="M54" s="1412"/>
    </row>
    <row r="55" spans="1:13" ht="63" customHeight="1">
      <c r="A55" s="1412"/>
      <c r="B55" s="1412"/>
      <c r="C55" s="1412"/>
      <c r="D55" s="1412"/>
      <c r="E55" s="1412"/>
      <c r="F55" s="1412"/>
      <c r="G55" s="1412"/>
      <c r="H55" s="1412"/>
      <c r="I55" s="1412"/>
      <c r="J55" s="1412"/>
      <c r="K55" s="1412"/>
      <c r="L55" s="1412"/>
      <c r="M55" s="1412"/>
    </row>
    <row r="56" spans="1:13" ht="31.5" customHeight="1">
      <c r="A56" s="1412"/>
      <c r="B56" s="1412"/>
      <c r="C56" s="1412"/>
      <c r="D56" s="1412"/>
      <c r="E56" s="1412"/>
      <c r="F56" s="1412"/>
      <c r="G56" s="1412"/>
      <c r="H56" s="1412"/>
      <c r="I56" s="1412"/>
      <c r="J56" s="1412"/>
      <c r="K56" s="1412"/>
      <c r="L56" s="1412"/>
      <c r="M56" s="1412"/>
    </row>
    <row r="57" spans="1:13" ht="31.5" customHeight="1">
      <c r="A57" s="1412"/>
      <c r="B57" s="1412"/>
      <c r="C57" s="1412"/>
      <c r="D57" s="1412"/>
      <c r="E57" s="1412"/>
      <c r="F57" s="1412"/>
      <c r="G57" s="1412"/>
      <c r="H57" s="1412"/>
      <c r="I57" s="1412"/>
      <c r="J57" s="1412"/>
      <c r="K57" s="1412"/>
      <c r="L57" s="1412"/>
      <c r="M57" s="1412"/>
    </row>
    <row r="58" spans="1:13">
      <c r="A58" s="1412"/>
      <c r="B58" s="1412"/>
      <c r="C58" s="1412"/>
      <c r="D58" s="1412"/>
      <c r="E58" s="1412"/>
      <c r="F58" s="1412"/>
      <c r="G58" s="1412"/>
      <c r="H58" s="1412"/>
      <c r="I58" s="1412"/>
      <c r="J58" s="1412"/>
      <c r="K58" s="1412"/>
      <c r="L58" s="1412"/>
      <c r="M58" s="1412"/>
    </row>
    <row r="59" spans="1:13">
      <c r="A59" s="1412"/>
      <c r="B59" s="1412"/>
      <c r="C59" s="1412"/>
      <c r="D59" s="1412"/>
      <c r="E59" s="1412"/>
      <c r="F59" s="1412"/>
      <c r="G59" s="1412"/>
      <c r="H59" s="1412"/>
      <c r="I59" s="1412"/>
      <c r="J59" s="1412"/>
      <c r="K59" s="1412"/>
      <c r="L59" s="1412"/>
      <c r="M59" s="1412"/>
    </row>
    <row r="60" spans="1:13">
      <c r="A60" s="1412"/>
      <c r="B60" s="1412"/>
      <c r="C60" s="1412"/>
      <c r="D60" s="1412"/>
      <c r="E60" s="1412"/>
      <c r="F60" s="1412"/>
      <c r="G60" s="1412"/>
      <c r="H60" s="1412"/>
      <c r="I60" s="1412"/>
      <c r="J60" s="1412"/>
      <c r="K60" s="1412"/>
      <c r="L60" s="1412"/>
      <c r="M60" s="1412"/>
    </row>
    <row r="61" spans="1:13" ht="97.5" customHeight="1">
      <c r="A61" s="1412"/>
      <c r="B61" s="1412"/>
      <c r="C61" s="1412"/>
      <c r="D61" s="1412"/>
      <c r="E61" s="1412"/>
      <c r="F61" s="1412"/>
      <c r="G61" s="1412"/>
      <c r="H61" s="1412"/>
      <c r="I61" s="1412"/>
      <c r="J61" s="1412"/>
      <c r="K61" s="1412"/>
      <c r="L61" s="1412"/>
      <c r="M61" s="1412"/>
    </row>
    <row r="62" spans="1:13">
      <c r="A62" s="1412"/>
      <c r="B62" s="1412"/>
      <c r="C62" s="1412"/>
      <c r="D62" s="1412"/>
      <c r="E62" s="1412"/>
      <c r="F62" s="1412"/>
      <c r="G62" s="1412"/>
      <c r="H62" s="1412"/>
      <c r="I62" s="1412"/>
      <c r="J62" s="1412"/>
      <c r="K62" s="1412"/>
      <c r="L62" s="1412"/>
      <c r="M62" s="1412"/>
    </row>
    <row r="63" spans="1:13">
      <c r="A63" s="1412"/>
      <c r="B63" s="1412"/>
      <c r="C63" s="1412"/>
      <c r="D63" s="1412"/>
      <c r="E63" s="1412"/>
      <c r="F63" s="1412"/>
      <c r="G63" s="1412"/>
      <c r="H63" s="1412"/>
      <c r="I63" s="1412"/>
      <c r="J63" s="1412"/>
      <c r="K63" s="1412"/>
      <c r="L63" s="1412"/>
      <c r="M63" s="1412"/>
    </row>
    <row r="64" spans="1:13">
      <c r="A64" s="1412"/>
      <c r="B64" s="1412"/>
      <c r="C64" s="1412"/>
      <c r="D64" s="1412"/>
      <c r="E64" s="1412"/>
      <c r="F64" s="1412"/>
      <c r="G64" s="1412"/>
      <c r="H64" s="1412"/>
      <c r="I64" s="1412"/>
      <c r="J64" s="1412"/>
      <c r="K64" s="1412"/>
      <c r="L64" s="1412"/>
      <c r="M64" s="1412"/>
    </row>
    <row r="65" spans="1:13">
      <c r="A65" s="1412"/>
      <c r="B65" s="1412"/>
      <c r="C65" s="1412"/>
      <c r="D65" s="1412"/>
      <c r="E65" s="1412"/>
      <c r="F65" s="1412"/>
      <c r="G65" s="1412"/>
      <c r="H65" s="1412"/>
      <c r="I65" s="1412"/>
      <c r="J65" s="1412"/>
      <c r="K65" s="1412"/>
      <c r="L65" s="1412"/>
      <c r="M65" s="1412"/>
    </row>
  </sheetData>
  <mergeCells count="1">
    <mergeCell ref="A5:M65"/>
  </mergeCells>
  <pageMargins left="0.70866141732283472" right="0.70866141732283472" top="0.74803149606299213" bottom="0.74803149606299213" header="0.31496062992125984" footer="0.31496062992125984"/>
  <pageSetup paperSize="119" scale="23"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tabColor theme="4" tint="-0.249977111117893"/>
    <pageSetUpPr fitToPage="1"/>
  </sheetPr>
  <dimension ref="A1:J143"/>
  <sheetViews>
    <sheetView showGridLines="0" view="pageBreakPreview" topLeftCell="C1" zoomScale="40" zoomScaleNormal="100" zoomScaleSheetLayoutView="40" zoomScalePageLayoutView="62" workbookViewId="0">
      <selection activeCell="J66" sqref="J66:J67"/>
    </sheetView>
  </sheetViews>
  <sheetFormatPr baseColWidth="10" defaultColWidth="11.42578125" defaultRowHeight="14.25"/>
  <cols>
    <col min="1" max="1" width="33.7109375" style="188" customWidth="1"/>
    <col min="2" max="2" width="58.7109375" style="188" customWidth="1"/>
    <col min="3" max="3" width="55.140625" style="188" customWidth="1"/>
    <col min="4" max="4" width="49" style="188" customWidth="1"/>
    <col min="5" max="5" width="54.7109375" style="188" customWidth="1"/>
    <col min="6" max="6" width="48.28515625" style="188" customWidth="1"/>
    <col min="7" max="10" width="42.5703125" style="188" customWidth="1"/>
    <col min="11" max="16384" width="11.42578125" style="188"/>
  </cols>
  <sheetData>
    <row r="1" spans="1:10" ht="88.5" customHeight="1">
      <c r="A1" s="1415" t="s">
        <v>300</v>
      </c>
      <c r="B1" s="1416"/>
      <c r="C1" s="1416"/>
      <c r="D1" s="1416"/>
      <c r="E1" s="1416"/>
      <c r="F1" s="1416"/>
      <c r="G1" s="1416"/>
      <c r="H1" s="1416"/>
      <c r="I1" s="1416"/>
      <c r="J1" s="1416"/>
    </row>
    <row r="2" spans="1:10" ht="41.25" customHeight="1">
      <c r="A2" s="1417" t="str">
        <f>+'3. SFS-RC'!A2:L2</f>
        <v>Período:  Diciembre 2008 - Octubre  2025</v>
      </c>
      <c r="B2" s="1418"/>
      <c r="C2" s="1418"/>
      <c r="D2" s="1418"/>
      <c r="E2" s="1418"/>
      <c r="F2" s="1418"/>
      <c r="G2" s="1418"/>
      <c r="H2" s="1418"/>
      <c r="I2" s="1418"/>
      <c r="J2" s="1418"/>
    </row>
    <row r="3" spans="1:10" ht="67.5" customHeight="1">
      <c r="A3" s="1419" t="s">
        <v>1030</v>
      </c>
      <c r="B3" s="1420"/>
      <c r="C3" s="1420"/>
      <c r="D3" s="1420"/>
      <c r="E3" s="1420"/>
      <c r="F3" s="1420"/>
      <c r="G3" s="1420"/>
      <c r="H3" s="1420"/>
      <c r="I3" s="1420"/>
      <c r="J3" s="1420"/>
    </row>
    <row r="4" spans="1:10" ht="277.5" customHeight="1">
      <c r="A4" s="1421"/>
      <c r="B4" s="1421"/>
      <c r="C4" s="1421"/>
      <c r="D4" s="1421"/>
      <c r="E4" s="1421"/>
      <c r="F4" s="1421"/>
      <c r="G4" s="1421"/>
      <c r="H4" s="1421"/>
      <c r="I4" s="1421"/>
      <c r="J4" s="1421"/>
    </row>
    <row r="5" spans="1:10" s="197" customFormat="1" ht="105.75" customHeight="1">
      <c r="A5" s="653" t="s">
        <v>200</v>
      </c>
      <c r="B5" s="654" t="s">
        <v>301</v>
      </c>
      <c r="C5" s="654" t="s">
        <v>302</v>
      </c>
      <c r="D5" s="654" t="s">
        <v>303</v>
      </c>
      <c r="E5" s="654" t="s">
        <v>304</v>
      </c>
      <c r="F5" s="654" t="s">
        <v>305</v>
      </c>
      <c r="G5" s="654" t="s">
        <v>306</v>
      </c>
      <c r="H5" s="654" t="s">
        <v>307</v>
      </c>
      <c r="I5" s="654" t="s">
        <v>308</v>
      </c>
      <c r="J5" s="655" t="s">
        <v>309</v>
      </c>
    </row>
    <row r="6" spans="1:10" ht="26.25">
      <c r="A6" s="448" t="s">
        <v>310</v>
      </c>
      <c r="B6" s="449">
        <v>966146</v>
      </c>
      <c r="C6" s="450">
        <f t="shared" ref="C6:C23" si="0">+D6+E6</f>
        <v>726113</v>
      </c>
      <c r="D6" s="449">
        <v>707328</v>
      </c>
      <c r="E6" s="449">
        <v>18785</v>
      </c>
      <c r="F6" s="450">
        <f t="shared" ref="F6:F23" si="1">+B6+D6+E6</f>
        <v>1692259</v>
      </c>
      <c r="G6" s="602">
        <f>B6/F6</f>
        <v>0.57092088149627218</v>
      </c>
      <c r="H6" s="602">
        <f>C6/F6</f>
        <v>0.42907911850372787</v>
      </c>
      <c r="I6" s="828">
        <f t="shared" ref="I6:I23" si="2">+C6/B6</f>
        <v>0.75155618301995764</v>
      </c>
      <c r="J6" s="829">
        <v>1.9443231147259318E-2</v>
      </c>
    </row>
    <row r="7" spans="1:10" ht="26.25">
      <c r="A7" s="448" t="s">
        <v>311</v>
      </c>
      <c r="B7" s="810">
        <v>1079602</v>
      </c>
      <c r="C7" s="811">
        <f t="shared" si="0"/>
        <v>1008697</v>
      </c>
      <c r="D7" s="810">
        <v>962409</v>
      </c>
      <c r="E7" s="810">
        <v>46288</v>
      </c>
      <c r="F7" s="811">
        <f t="shared" si="1"/>
        <v>2088299</v>
      </c>
      <c r="G7" s="602">
        <f t="shared" ref="G7:G23" si="3">B7/F7</f>
        <v>0.51697673561113611</v>
      </c>
      <c r="H7" s="602">
        <f t="shared" ref="H7:H23" si="4">C7/F7</f>
        <v>0.48302326438886384</v>
      </c>
      <c r="I7" s="828">
        <f t="shared" si="2"/>
        <v>0.93432301903849757</v>
      </c>
      <c r="J7" s="829">
        <v>1.9443231147259318E-2</v>
      </c>
    </row>
    <row r="8" spans="1:10" ht="24.75" customHeight="1">
      <c r="A8" s="448" t="s">
        <v>312</v>
      </c>
      <c r="B8" s="810">
        <v>1152861</v>
      </c>
      <c r="C8" s="811">
        <f t="shared" si="0"/>
        <v>1211222</v>
      </c>
      <c r="D8" s="810">
        <v>1140803</v>
      </c>
      <c r="E8" s="810">
        <v>70419</v>
      </c>
      <c r="F8" s="811">
        <f t="shared" si="1"/>
        <v>2364083</v>
      </c>
      <c r="G8" s="602">
        <f t="shared" si="3"/>
        <v>0.487656736248262</v>
      </c>
      <c r="H8" s="602">
        <f t="shared" si="4"/>
        <v>0.512343263751738</v>
      </c>
      <c r="I8" s="828">
        <f t="shared" si="2"/>
        <v>1.0506227550415879</v>
      </c>
      <c r="J8" s="829">
        <v>1.9443231147259318E-2</v>
      </c>
    </row>
    <row r="9" spans="1:10" ht="26.25">
      <c r="A9" s="448" t="s">
        <v>313</v>
      </c>
      <c r="B9" s="810">
        <v>1188345</v>
      </c>
      <c r="C9" s="811">
        <f t="shared" si="0"/>
        <v>1329078</v>
      </c>
      <c r="D9" s="810">
        <v>1234019</v>
      </c>
      <c r="E9" s="810">
        <v>95059</v>
      </c>
      <c r="F9" s="811">
        <f t="shared" si="1"/>
        <v>2517423</v>
      </c>
      <c r="G9" s="602">
        <f t="shared" si="3"/>
        <v>0.47204820167290124</v>
      </c>
      <c r="H9" s="602">
        <f t="shared" si="4"/>
        <v>0.52795179832709882</v>
      </c>
      <c r="I9" s="828">
        <f t="shared" si="2"/>
        <v>1.1184277293210305</v>
      </c>
      <c r="J9" s="829">
        <v>1.9443231147259318E-2</v>
      </c>
    </row>
    <row r="10" spans="1:10" ht="26.25">
      <c r="A10" s="448" t="s">
        <v>314</v>
      </c>
      <c r="B10" s="810">
        <v>1242830</v>
      </c>
      <c r="C10" s="811">
        <f t="shared" si="0"/>
        <v>1445581</v>
      </c>
      <c r="D10" s="810">
        <v>1332478</v>
      </c>
      <c r="E10" s="810">
        <v>113103</v>
      </c>
      <c r="F10" s="811">
        <f t="shared" si="1"/>
        <v>2688411</v>
      </c>
      <c r="G10" s="602">
        <f t="shared" si="3"/>
        <v>0.46229166596922866</v>
      </c>
      <c r="H10" s="602">
        <f t="shared" si="4"/>
        <v>0.53770833403077134</v>
      </c>
      <c r="I10" s="828">
        <f t="shared" si="2"/>
        <v>1.1631365512580161</v>
      </c>
      <c r="J10" s="829">
        <v>1.9443231147259318E-2</v>
      </c>
    </row>
    <row r="11" spans="1:10" ht="26.25">
      <c r="A11" s="448" t="s">
        <v>315</v>
      </c>
      <c r="B11" s="810">
        <v>1297821</v>
      </c>
      <c r="C11" s="811">
        <f t="shared" si="0"/>
        <v>1561485</v>
      </c>
      <c r="D11" s="810">
        <v>1429474</v>
      </c>
      <c r="E11" s="810">
        <v>132011</v>
      </c>
      <c r="F11" s="811">
        <f t="shared" si="1"/>
        <v>2859306</v>
      </c>
      <c r="G11" s="602">
        <f t="shared" si="3"/>
        <v>0.45389370707437399</v>
      </c>
      <c r="H11" s="602">
        <f t="shared" si="4"/>
        <v>0.54610629292562596</v>
      </c>
      <c r="I11" s="828">
        <f t="shared" si="2"/>
        <v>1.203158987256332</v>
      </c>
      <c r="J11" s="829">
        <v>1.9443231147259318E-2</v>
      </c>
    </row>
    <row r="12" spans="1:10" ht="26.25" customHeight="1">
      <c r="A12" s="448" t="s">
        <v>316</v>
      </c>
      <c r="B12" s="810">
        <v>1422986</v>
      </c>
      <c r="C12" s="811">
        <f t="shared" si="0"/>
        <v>1718613</v>
      </c>
      <c r="D12" s="810">
        <v>1568541</v>
      </c>
      <c r="E12" s="810">
        <v>150072</v>
      </c>
      <c r="F12" s="811">
        <f t="shared" si="1"/>
        <v>3141599</v>
      </c>
      <c r="G12" s="602">
        <f t="shared" si="3"/>
        <v>0.45294959668627344</v>
      </c>
      <c r="H12" s="602">
        <f t="shared" si="4"/>
        <v>0.54705040331372656</v>
      </c>
      <c r="I12" s="828">
        <f t="shared" si="2"/>
        <v>1.2077511655068989</v>
      </c>
      <c r="J12" s="829">
        <v>1.9443231147259318E-2</v>
      </c>
    </row>
    <row r="13" spans="1:10" ht="26.25">
      <c r="A13" s="448" t="s">
        <v>317</v>
      </c>
      <c r="B13" s="810">
        <v>1513634</v>
      </c>
      <c r="C13" s="811">
        <f t="shared" si="0"/>
        <v>1826204</v>
      </c>
      <c r="D13" s="810">
        <v>1649407</v>
      </c>
      <c r="E13" s="810">
        <v>176797</v>
      </c>
      <c r="F13" s="811">
        <f t="shared" si="1"/>
        <v>3339838</v>
      </c>
      <c r="G13" s="602">
        <f t="shared" si="3"/>
        <v>0.4532058141742204</v>
      </c>
      <c r="H13" s="602">
        <f t="shared" si="4"/>
        <v>0.54679418582577954</v>
      </c>
      <c r="I13" s="828">
        <f t="shared" si="2"/>
        <v>1.2065030251698892</v>
      </c>
      <c r="J13" s="829">
        <v>1.9443231147259318E-2</v>
      </c>
    </row>
    <row r="14" spans="1:10" s="301" customFormat="1" ht="26.25">
      <c r="A14" s="448" t="s">
        <v>318</v>
      </c>
      <c r="B14" s="810">
        <v>1619670</v>
      </c>
      <c r="C14" s="811">
        <f t="shared" si="0"/>
        <v>1971618</v>
      </c>
      <c r="D14" s="810">
        <v>1781414</v>
      </c>
      <c r="E14" s="810">
        <v>190204</v>
      </c>
      <c r="F14" s="811">
        <f t="shared" si="1"/>
        <v>3591288</v>
      </c>
      <c r="G14" s="602">
        <f t="shared" si="3"/>
        <v>0.45099975273495191</v>
      </c>
      <c r="H14" s="602">
        <f t="shared" si="4"/>
        <v>0.54900024726504804</v>
      </c>
      <c r="I14" s="828">
        <f t="shared" si="2"/>
        <v>1.2172961158754561</v>
      </c>
      <c r="J14" s="829">
        <v>1.9443231147259318E-2</v>
      </c>
    </row>
    <row r="15" spans="1:10" ht="26.25">
      <c r="A15" s="448" t="s">
        <v>319</v>
      </c>
      <c r="B15" s="810">
        <v>1766077</v>
      </c>
      <c r="C15" s="811">
        <f t="shared" si="0"/>
        <v>2136515</v>
      </c>
      <c r="D15" s="810">
        <v>1932996</v>
      </c>
      <c r="E15" s="810">
        <v>203519</v>
      </c>
      <c r="F15" s="811">
        <f t="shared" si="1"/>
        <v>3902592</v>
      </c>
      <c r="G15" s="602">
        <f t="shared" si="3"/>
        <v>0.45253949170192531</v>
      </c>
      <c r="H15" s="602">
        <f t="shared" si="4"/>
        <v>0.54746050829807469</v>
      </c>
      <c r="I15" s="828">
        <f t="shared" si="2"/>
        <v>1.2097518964348666</v>
      </c>
      <c r="J15" s="829">
        <v>1.9443231147259318E-2</v>
      </c>
    </row>
    <row r="16" spans="1:10" s="196" customFormat="1" ht="26.25">
      <c r="A16" s="448" t="s">
        <v>273</v>
      </c>
      <c r="B16" s="810">
        <v>1859359</v>
      </c>
      <c r="C16" s="811">
        <f t="shared" si="0"/>
        <v>2294628</v>
      </c>
      <c r="D16" s="810">
        <v>2074903</v>
      </c>
      <c r="E16" s="810">
        <v>219725</v>
      </c>
      <c r="F16" s="811">
        <f t="shared" si="1"/>
        <v>4153987</v>
      </c>
      <c r="G16" s="602">
        <f t="shared" si="3"/>
        <v>0.44760828572645989</v>
      </c>
      <c r="H16" s="602">
        <f t="shared" si="4"/>
        <v>0.55239171427354006</v>
      </c>
      <c r="I16" s="828">
        <f t="shared" si="2"/>
        <v>1.2340962665090496</v>
      </c>
      <c r="J16" s="829">
        <v>1.9443231147259318E-2</v>
      </c>
    </row>
    <row r="17" spans="1:10" s="196" customFormat="1" ht="26.25">
      <c r="A17" s="448" t="s">
        <v>274</v>
      </c>
      <c r="B17" s="810">
        <v>1891406</v>
      </c>
      <c r="C17" s="811">
        <f t="shared" si="0"/>
        <v>2337255</v>
      </c>
      <c r="D17" s="810">
        <v>2112207</v>
      </c>
      <c r="E17" s="810">
        <v>225048</v>
      </c>
      <c r="F17" s="811">
        <f t="shared" si="1"/>
        <v>4228661</v>
      </c>
      <c r="G17" s="602">
        <f t="shared" si="3"/>
        <v>0.44728248492844425</v>
      </c>
      <c r="H17" s="602">
        <f t="shared" si="4"/>
        <v>0.55271751507155575</v>
      </c>
      <c r="I17" s="828">
        <f t="shared" si="2"/>
        <v>1.2357235834083216</v>
      </c>
      <c r="J17" s="829">
        <v>1.9443231147259318E-2</v>
      </c>
    </row>
    <row r="18" spans="1:10" s="196" customFormat="1" ht="26.25">
      <c r="A18" s="448" t="s">
        <v>320</v>
      </c>
      <c r="B18" s="449">
        <v>1847991</v>
      </c>
      <c r="C18" s="450">
        <f t="shared" si="0"/>
        <v>2366912</v>
      </c>
      <c r="D18" s="449">
        <v>2140541</v>
      </c>
      <c r="E18" s="449">
        <v>226371</v>
      </c>
      <c r="F18" s="450">
        <f t="shared" si="1"/>
        <v>4214903</v>
      </c>
      <c r="G18" s="602">
        <f t="shared" si="3"/>
        <v>0.43844211835954472</v>
      </c>
      <c r="H18" s="602">
        <f t="shared" si="4"/>
        <v>0.56155788164045528</v>
      </c>
      <c r="I18" s="828">
        <f t="shared" si="2"/>
        <v>1.2808027744723864</v>
      </c>
      <c r="J18" s="829">
        <v>1.9443231147259318E-2</v>
      </c>
    </row>
    <row r="19" spans="1:10" s="196" customFormat="1" ht="26.25">
      <c r="A19" s="448" t="s">
        <v>276</v>
      </c>
      <c r="B19" s="449">
        <v>1928263</v>
      </c>
      <c r="C19" s="450">
        <f t="shared" si="0"/>
        <v>2357096</v>
      </c>
      <c r="D19" s="449">
        <v>2120386</v>
      </c>
      <c r="E19" s="449">
        <v>236710</v>
      </c>
      <c r="F19" s="450">
        <f t="shared" si="1"/>
        <v>4285359</v>
      </c>
      <c r="G19" s="602">
        <f t="shared" si="3"/>
        <v>0.44996533545964296</v>
      </c>
      <c r="H19" s="602">
        <f t="shared" si="4"/>
        <v>0.5500346645403571</v>
      </c>
      <c r="I19" s="828">
        <f t="shared" si="2"/>
        <v>1.2223934183251974</v>
      </c>
      <c r="J19" s="829">
        <v>1.9443231147259318E-2</v>
      </c>
    </row>
    <row r="20" spans="1:10" s="196" customFormat="1" ht="26.25">
      <c r="A20" s="448" t="s">
        <v>277</v>
      </c>
      <c r="B20" s="449">
        <v>2080797</v>
      </c>
      <c r="C20" s="450">
        <f t="shared" si="0"/>
        <v>2488113</v>
      </c>
      <c r="D20" s="449">
        <v>2241626</v>
      </c>
      <c r="E20" s="449">
        <v>246487</v>
      </c>
      <c r="F20" s="450">
        <f t="shared" si="1"/>
        <v>4568910</v>
      </c>
      <c r="G20" s="602">
        <f t="shared" si="3"/>
        <v>0.45542525460120686</v>
      </c>
      <c r="H20" s="602">
        <f t="shared" si="4"/>
        <v>0.54457474539879314</v>
      </c>
      <c r="I20" s="828">
        <f t="shared" si="2"/>
        <v>1.1957499938725402</v>
      </c>
      <c r="J20" s="829">
        <v>1.9443231147259318E-2</v>
      </c>
    </row>
    <row r="21" spans="1:10" s="196" customFormat="1" ht="26.25">
      <c r="A21" s="448" t="s">
        <v>278</v>
      </c>
      <c r="B21" s="451">
        <v>2097791</v>
      </c>
      <c r="C21" s="450">
        <f t="shared" si="0"/>
        <v>2479277</v>
      </c>
      <c r="D21" s="451">
        <v>2226907</v>
      </c>
      <c r="E21" s="451">
        <v>252370</v>
      </c>
      <c r="F21" s="450">
        <f t="shared" si="1"/>
        <v>4577068</v>
      </c>
      <c r="G21" s="602">
        <f t="shared" si="3"/>
        <v>0.45832637837148149</v>
      </c>
      <c r="H21" s="602">
        <f t="shared" si="4"/>
        <v>0.54167362162851851</v>
      </c>
      <c r="I21" s="828">
        <f t="shared" si="2"/>
        <v>1.1818512902381599</v>
      </c>
      <c r="J21" s="829">
        <v>1.9443231147259318E-2</v>
      </c>
    </row>
    <row r="22" spans="1:10" s="196" customFormat="1" ht="26.25">
      <c r="A22" s="448" t="s">
        <v>279</v>
      </c>
      <c r="B22" s="451">
        <v>2155212</v>
      </c>
      <c r="C22" s="450">
        <f t="shared" si="0"/>
        <v>2544154</v>
      </c>
      <c r="D22" s="451">
        <v>2279808</v>
      </c>
      <c r="E22" s="451">
        <v>264346</v>
      </c>
      <c r="F22" s="450">
        <f>+B22+D22+E22</f>
        <v>4699366</v>
      </c>
      <c r="G22" s="602">
        <f t="shared" si="3"/>
        <v>0.45861760926899503</v>
      </c>
      <c r="H22" s="602">
        <f t="shared" si="4"/>
        <v>0.54138239073100503</v>
      </c>
      <c r="I22" s="828">
        <f t="shared" si="2"/>
        <v>1.1804657732046777</v>
      </c>
      <c r="J22" s="829">
        <v>1.94432311472593E-2</v>
      </c>
    </row>
    <row r="23" spans="1:10" ht="26.25">
      <c r="A23" s="448" t="str">
        <f>+'Resumen '!O6</f>
        <v>Oct. 2025</v>
      </c>
      <c r="B23" s="451">
        <f>+'Resumen '!C26</f>
        <v>2232268</v>
      </c>
      <c r="C23" s="450">
        <f t="shared" si="0"/>
        <v>2592341</v>
      </c>
      <c r="D23" s="451">
        <f>+'Resumen '!C27</f>
        <v>2323879</v>
      </c>
      <c r="E23" s="451">
        <f>+'Resumen '!C28</f>
        <v>268462</v>
      </c>
      <c r="F23" s="450">
        <f t="shared" si="1"/>
        <v>4824609</v>
      </c>
      <c r="G23" s="602">
        <f t="shared" si="3"/>
        <v>0.46268371177850887</v>
      </c>
      <c r="H23" s="602">
        <f t="shared" si="4"/>
        <v>0.53731628822149113</v>
      </c>
      <c r="I23" s="828">
        <f t="shared" si="2"/>
        <v>1.1613036606715681</v>
      </c>
      <c r="J23" s="829">
        <v>1.94432311472593E-2</v>
      </c>
    </row>
    <row r="24" spans="1:10" ht="31.5" customHeight="1">
      <c r="A24" s="1413" t="s">
        <v>321</v>
      </c>
      <c r="B24" s="1413"/>
      <c r="C24" s="1413"/>
      <c r="D24" s="1413"/>
      <c r="E24" s="1413"/>
      <c r="F24" s="1413"/>
      <c r="G24" s="1413"/>
      <c r="H24" s="1413"/>
      <c r="I24" s="1414"/>
      <c r="J24" s="300"/>
    </row>
    <row r="25" spans="1:10" ht="25.5" customHeight="1">
      <c r="A25" s="299"/>
      <c r="B25" s="299"/>
      <c r="C25" s="299"/>
      <c r="D25" s="302"/>
      <c r="E25" s="302"/>
      <c r="F25" s="781"/>
      <c r="G25" s="299"/>
      <c r="H25" s="299"/>
      <c r="I25" s="233"/>
      <c r="J25" s="233"/>
    </row>
    <row r="26" spans="1:10" ht="25.5" customHeight="1">
      <c r="A26" s="299"/>
      <c r="B26" s="299"/>
      <c r="C26" s="299"/>
      <c r="D26" s="303"/>
      <c r="E26" s="303"/>
      <c r="F26" s="299"/>
      <c r="G26" s="299"/>
      <c r="H26" s="299"/>
      <c r="I26" s="233"/>
      <c r="J26" s="233"/>
    </row>
    <row r="27" spans="1:10" ht="25.5" customHeight="1">
      <c r="A27" s="299"/>
      <c r="B27" s="299"/>
      <c r="C27" s="299"/>
      <c r="D27" s="299"/>
      <c r="E27" s="299"/>
      <c r="F27" s="299"/>
      <c r="G27" s="299"/>
      <c r="H27" s="299"/>
      <c r="I27" s="233"/>
      <c r="J27" s="233"/>
    </row>
    <row r="28" spans="1:10" ht="25.5" customHeight="1">
      <c r="A28" s="299"/>
      <c r="B28" s="299"/>
      <c r="C28" s="299"/>
      <c r="D28" s="299"/>
      <c r="E28" s="299"/>
      <c r="F28" s="299"/>
      <c r="G28" s="299"/>
      <c r="H28" s="299"/>
      <c r="I28" s="233"/>
      <c r="J28" s="233"/>
    </row>
    <row r="29" spans="1:10" ht="25.5" customHeight="1">
      <c r="A29" s="299"/>
      <c r="B29" s="299"/>
      <c r="C29" s="299"/>
      <c r="D29" s="299"/>
      <c r="E29" s="299"/>
      <c r="F29" s="299"/>
      <c r="G29" s="299"/>
      <c r="H29" s="299"/>
      <c r="I29" s="233"/>
      <c r="J29" s="233"/>
    </row>
    <row r="30" spans="1:10" ht="25.5" customHeight="1">
      <c r="A30" s="233"/>
      <c r="B30" s="233"/>
      <c r="C30" s="233"/>
      <c r="D30" s="233"/>
      <c r="E30" s="233"/>
      <c r="F30" s="233"/>
      <c r="G30" s="233"/>
      <c r="H30" s="233"/>
      <c r="I30" s="233"/>
      <c r="J30" s="233"/>
    </row>
    <row r="31" spans="1:10" ht="25.5" customHeight="1">
      <c r="A31" s="233"/>
      <c r="B31" s="233"/>
      <c r="C31" s="233"/>
      <c r="D31" s="233"/>
      <c r="E31" s="233"/>
      <c r="F31" s="233"/>
      <c r="G31" s="233"/>
      <c r="H31" s="233"/>
      <c r="I31" s="233"/>
      <c r="J31" s="233"/>
    </row>
    <row r="32" spans="1:10" ht="25.5" customHeight="1">
      <c r="A32" s="233"/>
      <c r="B32" s="233"/>
      <c r="C32" s="233"/>
      <c r="D32" s="233"/>
      <c r="E32" s="233"/>
      <c r="F32" s="233"/>
      <c r="G32" s="233"/>
      <c r="H32" s="233"/>
      <c r="I32" s="233"/>
      <c r="J32" s="233"/>
    </row>
    <row r="33" spans="1:10" ht="25.5" customHeight="1">
      <c r="A33" s="233"/>
      <c r="B33" s="233"/>
      <c r="C33" s="233"/>
      <c r="D33" s="233"/>
      <c r="E33" s="233"/>
      <c r="F33" s="233"/>
      <c r="G33" s="233"/>
      <c r="H33" s="233"/>
      <c r="I33" s="233"/>
      <c r="J33" s="233"/>
    </row>
    <row r="34" spans="1:10" ht="25.5" customHeight="1">
      <c r="A34" s="233"/>
      <c r="B34" s="233"/>
      <c r="C34" s="233"/>
      <c r="D34" s="233"/>
      <c r="E34" s="233"/>
      <c r="F34" s="233"/>
      <c r="G34" s="233"/>
      <c r="H34" s="233"/>
      <c r="I34" s="233"/>
      <c r="J34" s="233"/>
    </row>
    <row r="35" spans="1:10" ht="25.5" customHeight="1">
      <c r="A35" s="233"/>
      <c r="B35" s="233"/>
      <c r="C35" s="233"/>
      <c r="D35" s="233"/>
      <c r="E35" s="233"/>
      <c r="F35" s="233"/>
      <c r="G35" s="233"/>
      <c r="H35" s="233"/>
      <c r="I35" s="233"/>
    </row>
    <row r="36" spans="1:10" ht="25.5" customHeight="1">
      <c r="A36" s="233"/>
      <c r="B36" s="233"/>
      <c r="C36" s="233"/>
      <c r="D36" s="233"/>
      <c r="E36" s="233"/>
      <c r="F36" s="233"/>
      <c r="G36" s="233"/>
      <c r="H36" s="233"/>
      <c r="I36" s="233"/>
    </row>
    <row r="37" spans="1:10" ht="25.5" customHeight="1">
      <c r="A37" s="233"/>
      <c r="B37" s="233"/>
      <c r="C37" s="233"/>
      <c r="D37" s="233"/>
      <c r="E37" s="233"/>
      <c r="F37" s="233"/>
      <c r="G37" s="233"/>
      <c r="H37" s="233"/>
      <c r="I37" s="233"/>
    </row>
    <row r="38" spans="1:10" ht="25.5" customHeight="1">
      <c r="A38" s="233"/>
      <c r="B38" s="233"/>
      <c r="C38" s="233"/>
      <c r="D38" s="233"/>
      <c r="E38" s="233"/>
      <c r="F38" s="233"/>
      <c r="G38" s="233"/>
      <c r="H38" s="233"/>
      <c r="I38" s="233"/>
    </row>
    <row r="39" spans="1:10" ht="25.5" customHeight="1">
      <c r="A39" s="233"/>
      <c r="B39" s="233"/>
      <c r="C39" s="233"/>
      <c r="D39" s="233"/>
      <c r="E39" s="233"/>
      <c r="F39" s="233"/>
      <c r="G39" s="233"/>
      <c r="H39" s="233"/>
    </row>
    <row r="40" spans="1:10" ht="25.5" customHeight="1">
      <c r="A40" s="233"/>
      <c r="B40" s="233"/>
      <c r="C40" s="233"/>
      <c r="D40" s="233"/>
      <c r="E40" s="233"/>
      <c r="F40" s="233"/>
      <c r="G40" s="233"/>
      <c r="H40" s="233"/>
      <c r="J40" s="285"/>
    </row>
    <row r="41" spans="1:10" ht="25.5" customHeight="1">
      <c r="A41" s="233"/>
      <c r="B41" s="233"/>
      <c r="C41" s="233"/>
      <c r="D41" s="233"/>
      <c r="E41" s="233"/>
      <c r="F41" s="233"/>
      <c r="G41" s="233"/>
      <c r="H41" s="233"/>
    </row>
    <row r="42" spans="1:10" ht="25.5" customHeight="1">
      <c r="A42" s="233"/>
      <c r="B42" s="233"/>
      <c r="C42" s="233"/>
      <c r="D42" s="233"/>
      <c r="E42" s="233"/>
      <c r="F42" s="233"/>
      <c r="G42" s="233"/>
      <c r="H42" s="233"/>
    </row>
    <row r="43" spans="1:10" ht="25.5" customHeight="1">
      <c r="A43" s="233"/>
      <c r="B43" s="233"/>
      <c r="C43" s="233"/>
      <c r="D43" s="233"/>
      <c r="E43" s="233"/>
      <c r="F43" s="233"/>
      <c r="G43" s="233"/>
      <c r="H43" s="233"/>
    </row>
    <row r="44" spans="1:10" ht="23.25">
      <c r="A44" s="233"/>
      <c r="B44" s="233"/>
      <c r="C44" s="233"/>
      <c r="D44" s="233"/>
      <c r="E44" s="233"/>
      <c r="F44" s="233"/>
      <c r="G44" s="233"/>
      <c r="H44" s="233"/>
      <c r="I44" s="285"/>
    </row>
    <row r="45" spans="1:10">
      <c r="A45" s="233"/>
      <c r="B45" s="233"/>
      <c r="C45" s="233"/>
      <c r="D45" s="233"/>
      <c r="E45" s="233"/>
      <c r="F45" s="233"/>
      <c r="G45" s="233"/>
      <c r="H45" s="233"/>
    </row>
    <row r="46" spans="1:10">
      <c r="A46" s="233"/>
      <c r="B46" s="233"/>
      <c r="C46" s="233"/>
      <c r="D46" s="233"/>
      <c r="E46" s="233"/>
      <c r="F46" s="233"/>
      <c r="G46" s="233"/>
      <c r="H46" s="233"/>
    </row>
    <row r="47" spans="1:10">
      <c r="A47" s="233"/>
      <c r="B47" s="233"/>
      <c r="C47" s="233"/>
      <c r="D47" s="233"/>
      <c r="E47" s="233"/>
      <c r="F47" s="233"/>
      <c r="G47" s="233"/>
      <c r="H47" s="233"/>
    </row>
    <row r="48" spans="1:10" ht="51" customHeight="1"/>
    <row r="49" spans="1:8" ht="78" customHeight="1"/>
    <row r="53" spans="1:8" ht="23.25">
      <c r="A53" s="285"/>
      <c r="B53" s="285"/>
      <c r="C53" s="285"/>
      <c r="D53" s="285"/>
      <c r="E53" s="285"/>
      <c r="F53" s="285"/>
      <c r="G53" s="285"/>
      <c r="H53" s="285"/>
    </row>
    <row r="143" spans="3:3">
      <c r="C143" s="188">
        <f>C141</f>
        <v>0</v>
      </c>
    </row>
  </sheetData>
  <mergeCells count="4">
    <mergeCell ref="A24:I24"/>
    <mergeCell ref="A1:J1"/>
    <mergeCell ref="A2:J2"/>
    <mergeCell ref="A3:J4"/>
  </mergeCells>
  <conditionalFormatting sqref="B23 D23:E23">
    <cfRule type="cellIs" dxfId="46" priority="13" operator="equal">
      <formula>0</formula>
    </cfRule>
    <cfRule type="cellIs" dxfId="45" priority="16" operator="equal">
      <formula>0</formula>
    </cfRule>
  </conditionalFormatting>
  <pageMargins left="0.70866141732283472" right="0.70866141732283472" top="0.74803149606299213" bottom="0.74803149606299213" header="0.31496062992125984" footer="0.31496062992125984"/>
  <pageSetup scale="25" orientation="landscape"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tabColor theme="4" tint="-0.249977111117893"/>
    <pageSetUpPr fitToPage="1"/>
  </sheetPr>
  <dimension ref="A1:Q41"/>
  <sheetViews>
    <sheetView showGridLines="0" view="pageBreakPreview" zoomScale="70" zoomScaleNormal="100" zoomScaleSheetLayoutView="70" zoomScalePageLayoutView="62" workbookViewId="0">
      <selection activeCell="I17" sqref="I17"/>
    </sheetView>
  </sheetViews>
  <sheetFormatPr baseColWidth="10" defaultColWidth="11.42578125" defaultRowHeight="15"/>
  <cols>
    <col min="1" max="1" width="22.85546875" customWidth="1"/>
    <col min="2" max="12" width="28.140625" customWidth="1"/>
    <col min="14" max="14" width="33.42578125" customWidth="1"/>
    <col min="16" max="17" width="24.42578125" bestFit="1" customWidth="1"/>
  </cols>
  <sheetData>
    <row r="1" spans="1:12" ht="78" customHeight="1">
      <c r="A1" s="1423" t="s">
        <v>322</v>
      </c>
      <c r="B1" s="1423"/>
      <c r="C1" s="1423"/>
      <c r="D1" s="1423"/>
      <c r="E1" s="1423"/>
      <c r="F1" s="1423"/>
      <c r="G1" s="1423"/>
      <c r="H1" s="1423"/>
      <c r="I1" s="1423"/>
      <c r="J1" s="1423"/>
      <c r="K1" s="1423"/>
      <c r="L1" s="1423"/>
    </row>
    <row r="2" spans="1:12" ht="38.25" customHeight="1">
      <c r="A2" s="1424" t="str">
        <f>+'Resumen '!O4</f>
        <v>Período:  Diciembre 2008 - Octubre  2025</v>
      </c>
      <c r="B2" s="1424"/>
      <c r="C2" s="1424"/>
      <c r="D2" s="1424"/>
      <c r="E2" s="1424"/>
      <c r="F2" s="1424"/>
      <c r="G2" s="1424"/>
      <c r="H2" s="1424"/>
      <c r="I2" s="1424"/>
      <c r="J2" s="1424"/>
      <c r="K2" s="1424"/>
      <c r="L2" s="1424"/>
    </row>
    <row r="3" spans="1:12" ht="17.25" customHeight="1">
      <c r="A3" s="63"/>
      <c r="B3" s="63"/>
      <c r="C3" s="63"/>
      <c r="D3" s="63"/>
      <c r="E3" s="63"/>
      <c r="F3" s="63"/>
      <c r="G3" s="63"/>
      <c r="H3" s="63"/>
      <c r="I3" s="63"/>
      <c r="J3" s="63"/>
      <c r="K3" s="63"/>
      <c r="L3" s="63"/>
    </row>
    <row r="4" spans="1:12" s="464" customFormat="1" ht="36">
      <c r="A4" s="848" t="s">
        <v>206</v>
      </c>
      <c r="B4" s="709" t="s">
        <v>323</v>
      </c>
      <c r="C4" s="849" t="s">
        <v>324</v>
      </c>
      <c r="D4" s="849" t="s">
        <v>325</v>
      </c>
      <c r="E4" s="849" t="s">
        <v>326</v>
      </c>
      <c r="F4" s="709" t="s">
        <v>327</v>
      </c>
      <c r="G4" s="709" t="s">
        <v>328</v>
      </c>
      <c r="H4" s="849" t="s">
        <v>329</v>
      </c>
      <c r="I4" s="849" t="s">
        <v>330</v>
      </c>
      <c r="J4" s="849" t="s">
        <v>331</v>
      </c>
      <c r="K4" s="709" t="s">
        <v>332</v>
      </c>
      <c r="L4" s="850" t="s">
        <v>333</v>
      </c>
    </row>
    <row r="5" spans="1:12" s="465" customFormat="1" ht="21" customHeight="1">
      <c r="A5" s="851" t="s">
        <v>310</v>
      </c>
      <c r="B5" s="852">
        <v>554588</v>
      </c>
      <c r="C5" s="852">
        <v>330370</v>
      </c>
      <c r="D5" s="852">
        <v>5444</v>
      </c>
      <c r="E5" s="852">
        <f>+D5+C5</f>
        <v>335814</v>
      </c>
      <c r="F5" s="853">
        <f t="shared" ref="F5:F22" si="0">B5+C5+D5</f>
        <v>890402</v>
      </c>
      <c r="G5" s="852">
        <v>411558</v>
      </c>
      <c r="H5" s="852">
        <v>376958</v>
      </c>
      <c r="I5" s="852">
        <v>13341</v>
      </c>
      <c r="J5" s="852">
        <f>+I5+H5</f>
        <v>390299</v>
      </c>
      <c r="K5" s="853">
        <f t="shared" ref="K5:K11" si="1">G5+H5+I5</f>
        <v>801857</v>
      </c>
      <c r="L5" s="854">
        <f t="shared" ref="L5:L11" si="2">F5+K5</f>
        <v>1692259</v>
      </c>
    </row>
    <row r="6" spans="1:12" s="465" customFormat="1" ht="21" customHeight="1">
      <c r="A6" s="855" t="s">
        <v>311</v>
      </c>
      <c r="B6" s="852">
        <v>621549</v>
      </c>
      <c r="C6" s="852">
        <v>444129</v>
      </c>
      <c r="D6" s="852">
        <v>13199</v>
      </c>
      <c r="E6" s="852">
        <f t="shared" ref="E6:E18" si="3">+D6+C6</f>
        <v>457328</v>
      </c>
      <c r="F6" s="853">
        <f t="shared" si="0"/>
        <v>1078877</v>
      </c>
      <c r="G6" s="852">
        <v>458053</v>
      </c>
      <c r="H6" s="852">
        <v>518280</v>
      </c>
      <c r="I6" s="852">
        <v>33089</v>
      </c>
      <c r="J6" s="852">
        <f t="shared" ref="J6:J18" si="4">+I6+H6</f>
        <v>551369</v>
      </c>
      <c r="K6" s="853">
        <f t="shared" si="1"/>
        <v>1009422</v>
      </c>
      <c r="L6" s="854">
        <f t="shared" si="2"/>
        <v>2088299</v>
      </c>
    </row>
    <row r="7" spans="1:12" s="465" customFormat="1" ht="21" customHeight="1">
      <c r="A7" s="851" t="s">
        <v>312</v>
      </c>
      <c r="B7" s="852">
        <v>666490</v>
      </c>
      <c r="C7" s="852">
        <v>523408</v>
      </c>
      <c r="D7" s="852">
        <v>20284</v>
      </c>
      <c r="E7" s="852">
        <f t="shared" si="3"/>
        <v>543692</v>
      </c>
      <c r="F7" s="853">
        <f t="shared" si="0"/>
        <v>1210182</v>
      </c>
      <c r="G7" s="852">
        <v>486371</v>
      </c>
      <c r="H7" s="852">
        <v>617395</v>
      </c>
      <c r="I7" s="852">
        <v>50135</v>
      </c>
      <c r="J7" s="852">
        <f t="shared" si="4"/>
        <v>667530</v>
      </c>
      <c r="K7" s="853">
        <f t="shared" si="1"/>
        <v>1153901</v>
      </c>
      <c r="L7" s="854">
        <f t="shared" si="2"/>
        <v>2364083</v>
      </c>
    </row>
    <row r="8" spans="1:12" s="465" customFormat="1" ht="21" customHeight="1">
      <c r="A8" s="855" t="s">
        <v>313</v>
      </c>
      <c r="B8" s="852">
        <v>688507</v>
      </c>
      <c r="C8" s="852">
        <v>563079</v>
      </c>
      <c r="D8" s="852">
        <v>27872</v>
      </c>
      <c r="E8" s="852">
        <f t="shared" si="3"/>
        <v>590951</v>
      </c>
      <c r="F8" s="853">
        <f t="shared" si="0"/>
        <v>1279458</v>
      </c>
      <c r="G8" s="852">
        <v>499838</v>
      </c>
      <c r="H8" s="852">
        <v>670940</v>
      </c>
      <c r="I8" s="852">
        <v>67187</v>
      </c>
      <c r="J8" s="852">
        <f t="shared" si="4"/>
        <v>738127</v>
      </c>
      <c r="K8" s="853">
        <f t="shared" si="1"/>
        <v>1237965</v>
      </c>
      <c r="L8" s="854">
        <f t="shared" si="2"/>
        <v>2517423</v>
      </c>
    </row>
    <row r="9" spans="1:12" s="465" customFormat="1" ht="21" customHeight="1">
      <c r="A9" s="851" t="s">
        <v>314</v>
      </c>
      <c r="B9" s="852">
        <v>719477</v>
      </c>
      <c r="C9" s="852">
        <v>607781</v>
      </c>
      <c r="D9" s="852">
        <v>33530</v>
      </c>
      <c r="E9" s="852">
        <f t="shared" si="3"/>
        <v>641311</v>
      </c>
      <c r="F9" s="853">
        <f t="shared" si="0"/>
        <v>1360788</v>
      </c>
      <c r="G9" s="852">
        <v>523353</v>
      </c>
      <c r="H9" s="852">
        <v>724697</v>
      </c>
      <c r="I9" s="852">
        <v>79573</v>
      </c>
      <c r="J9" s="852">
        <f t="shared" si="4"/>
        <v>804270</v>
      </c>
      <c r="K9" s="853">
        <f t="shared" si="1"/>
        <v>1327623</v>
      </c>
      <c r="L9" s="854">
        <f t="shared" si="2"/>
        <v>2688411</v>
      </c>
    </row>
    <row r="10" spans="1:12" s="465" customFormat="1" ht="21" customHeight="1">
      <c r="A10" s="855" t="s">
        <v>315</v>
      </c>
      <c r="B10" s="852">
        <v>761550</v>
      </c>
      <c r="C10" s="852">
        <v>660882</v>
      </c>
      <c r="D10" s="852">
        <v>39966</v>
      </c>
      <c r="E10" s="852">
        <f t="shared" si="3"/>
        <v>700848</v>
      </c>
      <c r="F10" s="853">
        <f t="shared" si="0"/>
        <v>1462398</v>
      </c>
      <c r="G10" s="852">
        <v>557229</v>
      </c>
      <c r="H10" s="852">
        <v>788545</v>
      </c>
      <c r="I10" s="852">
        <v>92804</v>
      </c>
      <c r="J10" s="852">
        <f t="shared" si="4"/>
        <v>881349</v>
      </c>
      <c r="K10" s="853">
        <f t="shared" si="1"/>
        <v>1438578</v>
      </c>
      <c r="L10" s="854">
        <f t="shared" si="2"/>
        <v>2900976</v>
      </c>
    </row>
    <row r="11" spans="1:12" s="465" customFormat="1" ht="21" customHeight="1">
      <c r="A11" s="851" t="s">
        <v>316</v>
      </c>
      <c r="B11" s="852">
        <v>816912</v>
      </c>
      <c r="C11" s="852">
        <v>715603</v>
      </c>
      <c r="D11" s="852">
        <v>45810</v>
      </c>
      <c r="E11" s="852">
        <f t="shared" si="3"/>
        <v>761413</v>
      </c>
      <c r="F11" s="853">
        <f t="shared" si="0"/>
        <v>1578325</v>
      </c>
      <c r="G11" s="852">
        <v>606074</v>
      </c>
      <c r="H11" s="852">
        <v>852938</v>
      </c>
      <c r="I11" s="852">
        <v>104262</v>
      </c>
      <c r="J11" s="852">
        <f t="shared" si="4"/>
        <v>957200</v>
      </c>
      <c r="K11" s="853">
        <f t="shared" si="1"/>
        <v>1563274</v>
      </c>
      <c r="L11" s="854">
        <f t="shared" si="2"/>
        <v>3141599</v>
      </c>
    </row>
    <row r="12" spans="1:12" s="465" customFormat="1" ht="21" customHeight="1">
      <c r="A12" s="855" t="s">
        <v>317</v>
      </c>
      <c r="B12" s="852">
        <v>866421</v>
      </c>
      <c r="C12" s="852">
        <v>753051</v>
      </c>
      <c r="D12" s="852">
        <v>55339</v>
      </c>
      <c r="E12" s="852">
        <f t="shared" si="3"/>
        <v>808390</v>
      </c>
      <c r="F12" s="853">
        <f t="shared" si="0"/>
        <v>1674811</v>
      </c>
      <c r="G12" s="852">
        <v>647213</v>
      </c>
      <c r="H12" s="852">
        <v>896356</v>
      </c>
      <c r="I12" s="852">
        <v>121458</v>
      </c>
      <c r="J12" s="852">
        <f t="shared" si="4"/>
        <v>1017814</v>
      </c>
      <c r="K12" s="853">
        <f>G12+H12+I12</f>
        <v>1665027</v>
      </c>
      <c r="L12" s="854">
        <f>F12+K12</f>
        <v>3339838</v>
      </c>
    </row>
    <row r="13" spans="1:12" s="465" customFormat="1" ht="21" customHeight="1">
      <c r="A13" s="851" t="s">
        <v>318</v>
      </c>
      <c r="B13" s="852">
        <v>934645</v>
      </c>
      <c r="C13" s="852">
        <v>814654</v>
      </c>
      <c r="D13" s="852">
        <v>59951</v>
      </c>
      <c r="E13" s="852">
        <f t="shared" si="3"/>
        <v>874605</v>
      </c>
      <c r="F13" s="853">
        <f t="shared" si="0"/>
        <v>1809250</v>
      </c>
      <c r="G13" s="852">
        <v>685025</v>
      </c>
      <c r="H13" s="852">
        <v>966760</v>
      </c>
      <c r="I13" s="852">
        <v>130253</v>
      </c>
      <c r="J13" s="852">
        <f t="shared" si="4"/>
        <v>1097013</v>
      </c>
      <c r="K13" s="853">
        <f>G13+H13+I13</f>
        <v>1782038</v>
      </c>
      <c r="L13" s="854">
        <f>F13+K13</f>
        <v>3591288</v>
      </c>
    </row>
    <row r="14" spans="1:12" s="465" customFormat="1" ht="21" customHeight="1">
      <c r="A14" s="855" t="s">
        <v>319</v>
      </c>
      <c r="B14" s="852">
        <v>1031680</v>
      </c>
      <c r="C14" s="852">
        <v>881411</v>
      </c>
      <c r="D14" s="852">
        <v>64075</v>
      </c>
      <c r="E14" s="852">
        <f t="shared" si="3"/>
        <v>945486</v>
      </c>
      <c r="F14" s="853">
        <f t="shared" si="0"/>
        <v>1977166</v>
      </c>
      <c r="G14" s="852">
        <v>734397</v>
      </c>
      <c r="H14" s="852">
        <v>1051585</v>
      </c>
      <c r="I14" s="852">
        <v>139444</v>
      </c>
      <c r="J14" s="852">
        <f t="shared" si="4"/>
        <v>1191029</v>
      </c>
      <c r="K14" s="853">
        <f>G14+H14+I14</f>
        <v>1925426</v>
      </c>
      <c r="L14" s="854">
        <f>F14+K14</f>
        <v>3902592</v>
      </c>
    </row>
    <row r="15" spans="1:12" s="465" customFormat="1" ht="21" customHeight="1">
      <c r="A15" s="851" t="s">
        <v>273</v>
      </c>
      <c r="B15" s="852">
        <v>1080694</v>
      </c>
      <c r="C15" s="852">
        <v>946191</v>
      </c>
      <c r="D15" s="852">
        <v>69295</v>
      </c>
      <c r="E15" s="852">
        <f t="shared" si="3"/>
        <v>1015486</v>
      </c>
      <c r="F15" s="853">
        <f t="shared" si="0"/>
        <v>2096180</v>
      </c>
      <c r="G15" s="852">
        <v>778665</v>
      </c>
      <c r="H15" s="852">
        <v>1128712</v>
      </c>
      <c r="I15" s="852">
        <v>150430</v>
      </c>
      <c r="J15" s="852">
        <f t="shared" si="4"/>
        <v>1279142</v>
      </c>
      <c r="K15" s="853">
        <f>G15+H15+I15</f>
        <v>2057807</v>
      </c>
      <c r="L15" s="854">
        <f>F15+K15</f>
        <v>4153987</v>
      </c>
    </row>
    <row r="16" spans="1:12" s="465" customFormat="1" ht="21" customHeight="1">
      <c r="A16" s="855" t="s">
        <v>274</v>
      </c>
      <c r="B16" s="852">
        <v>1092969</v>
      </c>
      <c r="C16" s="852">
        <v>962084</v>
      </c>
      <c r="D16" s="852">
        <v>71337</v>
      </c>
      <c r="E16" s="852">
        <f t="shared" si="3"/>
        <v>1033421</v>
      </c>
      <c r="F16" s="853">
        <f t="shared" si="0"/>
        <v>2126390</v>
      </c>
      <c r="G16" s="852">
        <v>798437</v>
      </c>
      <c r="H16" s="852">
        <v>1150123</v>
      </c>
      <c r="I16" s="852">
        <v>153711</v>
      </c>
      <c r="J16" s="852">
        <f t="shared" si="4"/>
        <v>1303834</v>
      </c>
      <c r="K16" s="853">
        <f t="shared" ref="K16:K22" si="5">G16+H16+I16</f>
        <v>2102271</v>
      </c>
      <c r="L16" s="854">
        <f t="shared" ref="L16:L22" si="6">F16+K16</f>
        <v>4228661</v>
      </c>
    </row>
    <row r="17" spans="1:17" s="465" customFormat="1" ht="21" customHeight="1">
      <c r="A17" s="851" t="s">
        <v>275</v>
      </c>
      <c r="B17" s="852">
        <v>1057677</v>
      </c>
      <c r="C17" s="852">
        <v>978451</v>
      </c>
      <c r="D17" s="852">
        <v>71558</v>
      </c>
      <c r="E17" s="852">
        <f t="shared" si="3"/>
        <v>1050009</v>
      </c>
      <c r="F17" s="853">
        <f t="shared" si="0"/>
        <v>2107686</v>
      </c>
      <c r="G17" s="852">
        <v>790314</v>
      </c>
      <c r="H17" s="852">
        <v>1162090</v>
      </c>
      <c r="I17" s="852">
        <v>154813</v>
      </c>
      <c r="J17" s="852">
        <f t="shared" si="4"/>
        <v>1316903</v>
      </c>
      <c r="K17" s="853">
        <f t="shared" si="5"/>
        <v>2107217</v>
      </c>
      <c r="L17" s="854">
        <f t="shared" si="6"/>
        <v>4214903</v>
      </c>
    </row>
    <row r="18" spans="1:17" s="465" customFormat="1" ht="21" customHeight="1">
      <c r="A18" s="851" t="s">
        <v>276</v>
      </c>
      <c r="B18" s="852">
        <v>1101179</v>
      </c>
      <c r="C18" s="852">
        <v>965089</v>
      </c>
      <c r="D18" s="852">
        <v>74653</v>
      </c>
      <c r="E18" s="852">
        <f t="shared" si="3"/>
        <v>1039742</v>
      </c>
      <c r="F18" s="853">
        <f t="shared" si="0"/>
        <v>2140921</v>
      </c>
      <c r="G18" s="852">
        <v>827084</v>
      </c>
      <c r="H18" s="852">
        <v>1155297</v>
      </c>
      <c r="I18" s="852">
        <v>162057</v>
      </c>
      <c r="J18" s="852">
        <f t="shared" si="4"/>
        <v>1317354</v>
      </c>
      <c r="K18" s="853">
        <f t="shared" si="5"/>
        <v>2144438</v>
      </c>
      <c r="L18" s="854">
        <f t="shared" si="6"/>
        <v>4285359</v>
      </c>
    </row>
    <row r="19" spans="1:17" s="465" customFormat="1" ht="21" customHeight="1">
      <c r="A19" s="851" t="s">
        <v>277</v>
      </c>
      <c r="B19" s="852">
        <v>1177304</v>
      </c>
      <c r="C19" s="852">
        <v>1023415</v>
      </c>
      <c r="D19" s="852">
        <v>77648</v>
      </c>
      <c r="E19" s="856">
        <v>1101063</v>
      </c>
      <c r="F19" s="853">
        <f t="shared" si="0"/>
        <v>2278367</v>
      </c>
      <c r="G19" s="852">
        <v>903493</v>
      </c>
      <c r="H19" s="852">
        <v>1218211</v>
      </c>
      <c r="I19" s="852">
        <v>168839</v>
      </c>
      <c r="J19" s="852">
        <v>1387050</v>
      </c>
      <c r="K19" s="853">
        <f t="shared" si="5"/>
        <v>2290543</v>
      </c>
      <c r="L19" s="854">
        <f t="shared" si="6"/>
        <v>4568910</v>
      </c>
    </row>
    <row r="20" spans="1:17" s="465" customFormat="1" ht="21" customHeight="1">
      <c r="A20" s="851" t="s">
        <v>278</v>
      </c>
      <c r="B20" s="856">
        <v>1191357</v>
      </c>
      <c r="C20" s="856">
        <v>1014199</v>
      </c>
      <c r="D20" s="856">
        <v>79364</v>
      </c>
      <c r="E20" s="856">
        <v>1093563</v>
      </c>
      <c r="F20" s="853">
        <f t="shared" si="0"/>
        <v>2284920</v>
      </c>
      <c r="G20" s="856">
        <v>906434</v>
      </c>
      <c r="H20" s="856">
        <v>1212708</v>
      </c>
      <c r="I20" s="856">
        <v>173006</v>
      </c>
      <c r="J20" s="856">
        <v>1385714</v>
      </c>
      <c r="K20" s="853">
        <f t="shared" si="5"/>
        <v>2292148</v>
      </c>
      <c r="L20" s="854">
        <f t="shared" si="6"/>
        <v>4577068</v>
      </c>
    </row>
    <row r="21" spans="1:17" s="465" customFormat="1" ht="21" customHeight="1">
      <c r="A21" s="851" t="s">
        <v>279</v>
      </c>
      <c r="B21" s="856">
        <v>1212226</v>
      </c>
      <c r="C21" s="856">
        <v>1043047</v>
      </c>
      <c r="D21" s="856">
        <v>83183</v>
      </c>
      <c r="E21" s="856">
        <v>1126230</v>
      </c>
      <c r="F21" s="853">
        <f>B21+C21+D21</f>
        <v>2338456</v>
      </c>
      <c r="G21" s="856">
        <v>942986</v>
      </c>
      <c r="H21" s="856">
        <v>1236761</v>
      </c>
      <c r="I21" s="856">
        <v>181163</v>
      </c>
      <c r="J21" s="856">
        <v>1417924</v>
      </c>
      <c r="K21" s="853">
        <f>G21+H21+I21</f>
        <v>2360910</v>
      </c>
      <c r="L21" s="854">
        <f>F21+K21</f>
        <v>4699366</v>
      </c>
    </row>
    <row r="22" spans="1:17" s="465" customFormat="1" ht="21" customHeight="1">
      <c r="A22" s="855" t="str">
        <f>+'Resumen '!O6</f>
        <v>Oct. 2025</v>
      </c>
      <c r="B22" s="856">
        <f>+'Resumen '!D26</f>
        <v>1244403</v>
      </c>
      <c r="C22" s="856">
        <f>+'Resumen '!D27</f>
        <v>1062103</v>
      </c>
      <c r="D22" s="856">
        <f>+'Resumen '!D28</f>
        <v>84322</v>
      </c>
      <c r="E22" s="856">
        <f>+Tabla10[[#This Row],[Dep-Dir-Masc]]+Tabla10[[#This Row],[Dep_Adic-Masc]]</f>
        <v>1146425</v>
      </c>
      <c r="F22" s="853">
        <f t="shared" si="0"/>
        <v>2390828</v>
      </c>
      <c r="G22" s="856">
        <f>+'Resumen '!E26</f>
        <v>987865</v>
      </c>
      <c r="H22" s="856">
        <f>+'Resumen '!E27</f>
        <v>1261776</v>
      </c>
      <c r="I22" s="856">
        <f>+'Resumen '!E28</f>
        <v>184140</v>
      </c>
      <c r="J22" s="856">
        <f>+Tabla10[[#This Row],[Dep-Dir-Fem]]+Tabla10[[#This Row],[Dep_Adic-Fem]]</f>
        <v>1445916</v>
      </c>
      <c r="K22" s="853">
        <f t="shared" si="5"/>
        <v>2433781</v>
      </c>
      <c r="L22" s="854">
        <f t="shared" si="6"/>
        <v>4824609</v>
      </c>
      <c r="M22" s="552"/>
      <c r="N22" s="728"/>
    </row>
    <row r="23" spans="1:17" ht="30.75" customHeight="1">
      <c r="A23" s="1422" t="s">
        <v>334</v>
      </c>
      <c r="B23" s="1422"/>
      <c r="C23" s="1422"/>
      <c r="D23" s="1422"/>
      <c r="E23" s="1422"/>
      <c r="F23" s="1422"/>
      <c r="G23" s="1422"/>
      <c r="H23" s="1422"/>
      <c r="I23" s="1422"/>
      <c r="J23" s="1422"/>
      <c r="K23" s="1422"/>
      <c r="L23" s="1422"/>
      <c r="P23" s="465"/>
    </row>
    <row r="24" spans="1:17" ht="25.5" customHeight="1">
      <c r="A24" s="11"/>
      <c r="B24" s="11"/>
      <c r="C24" s="11"/>
      <c r="D24" s="11"/>
      <c r="E24" s="11"/>
      <c r="F24" s="11"/>
      <c r="G24" s="11"/>
      <c r="H24" s="11"/>
      <c r="I24" s="11"/>
      <c r="J24" s="11"/>
      <c r="L24" s="11"/>
      <c r="Q24" s="465"/>
    </row>
    <row r="25" spans="1:17" ht="25.5" customHeight="1">
      <c r="A25" s="11"/>
      <c r="B25" s="11"/>
      <c r="C25" s="11"/>
      <c r="D25" s="11"/>
      <c r="E25" s="11"/>
      <c r="F25" s="11"/>
      <c r="G25" s="11"/>
      <c r="H25" s="11"/>
      <c r="I25" s="11"/>
      <c r="J25" s="11"/>
      <c r="L25" s="11"/>
    </row>
    <row r="26" spans="1:17" ht="25.5" customHeight="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L28" s="11"/>
    </row>
    <row r="29" spans="1:17" ht="25.5" customHeight="1">
      <c r="A29" s="11"/>
      <c r="B29" s="11"/>
      <c r="C29" s="11"/>
      <c r="D29" s="11"/>
      <c r="E29" s="11"/>
      <c r="F29" s="11"/>
      <c r="G29" s="11"/>
      <c r="H29" s="11"/>
      <c r="I29" s="11"/>
      <c r="J29" s="11"/>
      <c r="K29" s="11"/>
      <c r="L29" s="11"/>
    </row>
    <row r="30" spans="1:17" ht="25.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49.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c r="A35" s="11"/>
      <c r="B35" s="11"/>
      <c r="C35" s="11"/>
      <c r="D35" s="11"/>
      <c r="E35" s="11"/>
      <c r="F35" s="11"/>
      <c r="G35" s="11"/>
      <c r="H35" s="11"/>
      <c r="I35" s="11"/>
      <c r="J35" s="11"/>
      <c r="K35" s="11"/>
      <c r="L35" s="11"/>
    </row>
    <row r="36" spans="1:12" ht="67.5" customHeight="1"/>
    <row r="37" spans="1:12" ht="67.5" customHeight="1"/>
    <row r="38" spans="1:12" ht="63" customHeight="1"/>
    <row r="41" spans="1:12" ht="23.25">
      <c r="A41" s="72"/>
      <c r="B41" s="72"/>
      <c r="C41" s="72"/>
      <c r="D41" s="72"/>
      <c r="E41" s="72"/>
      <c r="F41" s="72"/>
      <c r="G41" s="72"/>
      <c r="H41" s="72"/>
      <c r="I41" s="72"/>
      <c r="J41" s="72"/>
      <c r="K41" s="72"/>
      <c r="L41" s="72"/>
    </row>
  </sheetData>
  <mergeCells count="3">
    <mergeCell ref="A23:L23"/>
    <mergeCell ref="A1:L1"/>
    <mergeCell ref="A2:L2"/>
  </mergeCells>
  <conditionalFormatting sqref="B22:D22 G22:I22">
    <cfRule type="cellIs" dxfId="44" priority="2" operator="equal">
      <formula>0</formula>
    </cfRule>
  </conditionalFormatting>
  <conditionalFormatting sqref="B21:D21">
    <cfRule type="cellIs" dxfId="43" priority="1" operator="equal">
      <formula>0</formula>
    </cfRule>
  </conditionalFormatting>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AG68"/>
  <sheetViews>
    <sheetView showGridLines="0" view="pageBreakPreview" zoomScale="25" zoomScaleNormal="100" zoomScaleSheetLayoutView="25" workbookViewId="0">
      <selection activeCell="AH21" sqref="AH21"/>
    </sheetView>
  </sheetViews>
  <sheetFormatPr baseColWidth="10" defaultColWidth="11.5703125" defaultRowHeight="15"/>
  <cols>
    <col min="1" max="1" width="45.28515625" customWidth="1"/>
    <col min="2" max="2" width="59.28515625" customWidth="1"/>
    <col min="3" max="3" width="40.140625" customWidth="1"/>
    <col min="4" max="4" width="48.140625" bestFit="1" customWidth="1"/>
    <col min="5" max="5" width="48.7109375" customWidth="1"/>
    <col min="6" max="6" width="40.140625" customWidth="1"/>
    <col min="7" max="7" width="49.28515625" customWidth="1"/>
    <col min="8" max="9" width="75.5703125" customWidth="1"/>
    <col min="10" max="10" width="80.140625" customWidth="1"/>
    <col min="11" max="11" width="41.28515625" customWidth="1"/>
    <col min="12" max="12" width="41.85546875" customWidth="1"/>
    <col min="13" max="13" width="23.28515625" customWidth="1"/>
    <col min="14" max="14" width="60.7109375" customWidth="1"/>
    <col min="24" max="26" width="15.140625" customWidth="1"/>
    <col min="27" max="27" width="20.85546875" customWidth="1"/>
    <col min="30" max="33" width="0" hidden="1" customWidth="1"/>
  </cols>
  <sheetData>
    <row r="1" spans="1:33" s="323" customFormat="1" ht="190.5" customHeight="1">
      <c r="A1" s="1399" t="s">
        <v>821</v>
      </c>
      <c r="B1" s="1399"/>
      <c r="C1" s="1399"/>
      <c r="D1" s="1399"/>
      <c r="E1" s="1399"/>
      <c r="F1" s="1399"/>
      <c r="G1" s="1399"/>
      <c r="H1" s="1399"/>
      <c r="I1" s="1399"/>
      <c r="J1" s="1399"/>
      <c r="K1" s="1399"/>
      <c r="L1" s="1399"/>
    </row>
    <row r="2" spans="1:33" s="323" customFormat="1" ht="70.5" customHeight="1">
      <c r="A2" s="1400" t="str">
        <f>+'Resumen '!O3</f>
        <v>Período: Octubre 2025</v>
      </c>
      <c r="B2" s="1400"/>
      <c r="C2" s="1400"/>
      <c r="D2" s="1400"/>
      <c r="E2" s="1400"/>
      <c r="F2" s="1400"/>
      <c r="G2" s="1400"/>
      <c r="H2" s="1400"/>
      <c r="I2" s="1400"/>
      <c r="J2" s="1400"/>
      <c r="K2" s="1400"/>
      <c r="L2" s="1400"/>
    </row>
    <row r="3" spans="1:33" ht="76.5" customHeight="1">
      <c r="A3" s="1425" t="s">
        <v>1031</v>
      </c>
      <c r="B3" s="1425"/>
      <c r="C3" s="1425"/>
      <c r="D3" s="1425"/>
      <c r="E3" s="1425"/>
      <c r="F3" s="1425"/>
      <c r="G3" s="1425"/>
      <c r="H3" s="1425"/>
      <c r="I3" s="1425"/>
      <c r="J3" s="1425"/>
      <c r="K3" s="1425"/>
      <c r="L3" s="1425"/>
      <c r="N3" s="1080"/>
      <c r="O3" s="1080"/>
      <c r="P3" s="1080"/>
      <c r="Q3" s="1080"/>
      <c r="R3" s="1080"/>
      <c r="S3" s="1080"/>
      <c r="T3" s="1080"/>
      <c r="U3" s="1080"/>
      <c r="V3" s="1080"/>
      <c r="W3" s="1080"/>
    </row>
    <row r="4" spans="1:33" ht="175.5" customHeight="1">
      <c r="A4" s="1425"/>
      <c r="B4" s="1425"/>
      <c r="C4" s="1425"/>
      <c r="D4" s="1425"/>
      <c r="E4" s="1425"/>
      <c r="F4" s="1425"/>
      <c r="G4" s="1425"/>
      <c r="H4" s="1425"/>
      <c r="I4" s="1425"/>
      <c r="J4" s="1425"/>
      <c r="K4" s="1425"/>
      <c r="L4" s="1425"/>
      <c r="N4" s="1317"/>
      <c r="O4" s="1080"/>
      <c r="P4" s="1080"/>
      <c r="Q4" s="1080"/>
      <c r="R4" s="1080"/>
      <c r="S4" s="1080"/>
      <c r="T4" s="1080"/>
      <c r="U4" s="1080"/>
      <c r="V4" s="1080"/>
      <c r="W4" s="1080"/>
    </row>
    <row r="5" spans="1:33" ht="169.5" customHeight="1">
      <c r="A5" s="1425"/>
      <c r="B5" s="1425"/>
      <c r="C5" s="1425"/>
      <c r="D5" s="1425"/>
      <c r="E5" s="1425"/>
      <c r="F5" s="1425"/>
      <c r="G5" s="1425"/>
      <c r="H5" s="1425"/>
      <c r="I5" s="1425"/>
      <c r="J5" s="1425"/>
      <c r="K5" s="1425"/>
      <c r="L5" s="1425"/>
      <c r="N5" s="1080"/>
      <c r="O5" s="1080"/>
      <c r="P5" s="1080"/>
      <c r="Q5" s="1080"/>
      <c r="R5" s="1080"/>
      <c r="S5" s="1080"/>
      <c r="T5" s="1080"/>
      <c r="U5" s="1080"/>
      <c r="V5" s="1080"/>
      <c r="W5" s="1080"/>
    </row>
    <row r="6" spans="1:33" ht="43.5" customHeight="1">
      <c r="A6" s="1425"/>
      <c r="B6" s="1425"/>
      <c r="C6" s="1425"/>
      <c r="D6" s="1425"/>
      <c r="E6" s="1425"/>
      <c r="F6" s="1425"/>
      <c r="G6" s="1425"/>
      <c r="H6" s="1425"/>
      <c r="I6" s="1425"/>
      <c r="J6" s="1425"/>
      <c r="K6" s="1425"/>
      <c r="L6" s="1425"/>
      <c r="N6" s="1041"/>
      <c r="O6" s="1042"/>
      <c r="P6" s="1080"/>
      <c r="Q6" s="1080"/>
      <c r="R6" s="1080"/>
      <c r="S6" s="1080"/>
      <c r="T6" s="1080"/>
      <c r="U6" s="1080"/>
      <c r="V6" s="1080"/>
      <c r="W6" s="1080"/>
    </row>
    <row r="7" spans="1:33" ht="142.5" customHeight="1">
      <c r="A7" s="1425"/>
      <c r="B7" s="1425"/>
      <c r="C7" s="1425"/>
      <c r="D7" s="1425"/>
      <c r="E7" s="1425"/>
      <c r="F7" s="1425"/>
      <c r="G7" s="1425"/>
      <c r="H7" s="1425"/>
      <c r="I7" s="1425"/>
      <c r="J7" s="1425"/>
      <c r="K7" s="1425"/>
      <c r="L7" s="1425"/>
      <c r="N7" s="1370"/>
      <c r="O7" s="1044"/>
      <c r="P7" s="1080"/>
      <c r="Q7" s="1080"/>
      <c r="R7" s="1080"/>
      <c r="S7" s="1080"/>
      <c r="T7" s="1080"/>
      <c r="U7" s="1080"/>
      <c r="V7" s="1080"/>
      <c r="W7" s="1080"/>
    </row>
    <row r="8" spans="1:33" s="312" customFormat="1" ht="97.5" customHeight="1">
      <c r="A8" s="1056" t="s">
        <v>439</v>
      </c>
      <c r="B8" s="1057" t="s">
        <v>440</v>
      </c>
      <c r="C8" s="1057" t="s">
        <v>41</v>
      </c>
      <c r="D8" s="1057" t="s">
        <v>80</v>
      </c>
      <c r="E8" s="1057" t="s">
        <v>441</v>
      </c>
      <c r="F8" s="1057" t="s">
        <v>81</v>
      </c>
      <c r="G8" s="1058" t="s">
        <v>442</v>
      </c>
      <c r="H8" s="1052"/>
      <c r="I8" s="1052"/>
      <c r="N8" s="1041"/>
      <c r="O8" s="1044"/>
    </row>
    <row r="9" spans="1:33" s="1043" customFormat="1" ht="55.5" customHeight="1">
      <c r="A9" s="1036" t="s">
        <v>690</v>
      </c>
      <c r="B9" s="1036">
        <f>+D9+F9</f>
        <v>363783</v>
      </c>
      <c r="C9" s="1037">
        <f t="shared" ref="C9:C27" si="0">+B9/$B$27</f>
        <v>7.5401550674883702E-2</v>
      </c>
      <c r="D9" s="1038">
        <f>+'Resumen '!C136</f>
        <v>185264</v>
      </c>
      <c r="E9" s="1039">
        <f>D9/B9</f>
        <v>0.50927063661578464</v>
      </c>
      <c r="F9" s="1038">
        <f>+'Resumen '!D136</f>
        <v>178519</v>
      </c>
      <c r="G9" s="1040">
        <f>+F9/B9</f>
        <v>0.4907293633842153</v>
      </c>
      <c r="H9" s="1041"/>
      <c r="K9" s="1042"/>
      <c r="L9" s="1042"/>
      <c r="AD9" s="1402"/>
      <c r="AE9" s="1403"/>
      <c r="AF9" s="1403"/>
    </row>
    <row r="10" spans="1:33" s="1043" customFormat="1" ht="55.5" customHeight="1">
      <c r="A10" s="1036" t="s">
        <v>691</v>
      </c>
      <c r="B10" s="1036">
        <f t="shared" ref="B10:B26" si="1">+D10+F10</f>
        <v>450038</v>
      </c>
      <c r="C10" s="1037">
        <f t="shared" si="0"/>
        <v>9.3279683389887139E-2</v>
      </c>
      <c r="D10" s="1038">
        <f>+'Resumen '!C137</f>
        <v>229161</v>
      </c>
      <c r="E10" s="1039">
        <f t="shared" ref="E10:E27" si="2">D10/B10</f>
        <v>0.50920366724587707</v>
      </c>
      <c r="F10" s="1038">
        <f>+'Resumen '!D137</f>
        <v>220877</v>
      </c>
      <c r="G10" s="1040">
        <f t="shared" ref="G10:G27" si="3">+F10/B10</f>
        <v>0.49079633275412299</v>
      </c>
      <c r="H10" s="1041"/>
      <c r="K10" s="1044"/>
      <c r="L10" s="1044"/>
      <c r="M10" s="1045"/>
      <c r="AD10" s="1046"/>
      <c r="AE10" s="1046"/>
      <c r="AF10" s="1046"/>
    </row>
    <row r="11" spans="1:33" s="1043" customFormat="1" ht="55.5" customHeight="1">
      <c r="A11" s="1036" t="s">
        <v>692</v>
      </c>
      <c r="B11" s="1036">
        <f t="shared" si="1"/>
        <v>454490</v>
      </c>
      <c r="C11" s="1037">
        <f t="shared" si="0"/>
        <v>9.4202452468168926E-2</v>
      </c>
      <c r="D11" s="1038">
        <f>+'Resumen '!C138</f>
        <v>231704</v>
      </c>
      <c r="E11" s="1039">
        <f t="shared" si="2"/>
        <v>0.5098109969416269</v>
      </c>
      <c r="F11" s="1038">
        <f>+'Resumen '!D138</f>
        <v>222786</v>
      </c>
      <c r="G11" s="1040">
        <f t="shared" si="3"/>
        <v>0.4901890030583731</v>
      </c>
      <c r="H11" s="1041"/>
      <c r="K11" s="1044"/>
      <c r="L11" s="1044"/>
      <c r="M11" s="1047"/>
      <c r="AD11" s="1048"/>
      <c r="AE11" s="1049"/>
      <c r="AF11" s="1049"/>
    </row>
    <row r="12" spans="1:33" s="1043" customFormat="1" ht="55.5" customHeight="1">
      <c r="A12" s="1036" t="s">
        <v>443</v>
      </c>
      <c r="B12" s="1036">
        <f t="shared" si="1"/>
        <v>351199</v>
      </c>
      <c r="C12" s="1037">
        <f t="shared" si="0"/>
        <v>7.2793256406892243E-2</v>
      </c>
      <c r="D12" s="1038">
        <f>+'Resumen '!C139</f>
        <v>177827</v>
      </c>
      <c r="E12" s="1039">
        <f t="shared" si="2"/>
        <v>0.50634255792300087</v>
      </c>
      <c r="F12" s="1038">
        <f>+'Resumen '!D139</f>
        <v>173372</v>
      </c>
      <c r="G12" s="1040">
        <f t="shared" si="3"/>
        <v>0.49365744207699908</v>
      </c>
      <c r="H12" s="1041"/>
      <c r="I12" s="1041"/>
      <c r="J12" s="1044"/>
      <c r="K12" s="1044"/>
      <c r="L12" s="1044"/>
      <c r="M12" s="1042"/>
      <c r="AD12" s="1048"/>
      <c r="AE12" s="1049"/>
      <c r="AF12" s="1049"/>
    </row>
    <row r="13" spans="1:33" s="1043" customFormat="1" ht="55.5" customHeight="1">
      <c r="A13" s="1036" t="s">
        <v>45</v>
      </c>
      <c r="B13" s="1036">
        <f t="shared" si="1"/>
        <v>341006</v>
      </c>
      <c r="C13" s="1037">
        <f t="shared" si="0"/>
        <v>7.0680546340646466E-2</v>
      </c>
      <c r="D13" s="1038">
        <f>+'Resumen '!C140</f>
        <v>168169</v>
      </c>
      <c r="E13" s="1039">
        <f t="shared" si="2"/>
        <v>0.49315554565022318</v>
      </c>
      <c r="F13" s="1038">
        <f>+'Resumen '!D140</f>
        <v>172837</v>
      </c>
      <c r="G13" s="1040">
        <f t="shared" si="3"/>
        <v>0.50684445434977687</v>
      </c>
      <c r="H13" s="1041"/>
      <c r="I13" s="1041"/>
      <c r="J13" s="1044"/>
      <c r="K13" s="1044"/>
      <c r="L13" s="1044"/>
      <c r="AD13" s="1048"/>
      <c r="AE13" s="1049"/>
      <c r="AF13" s="1049"/>
      <c r="AG13" s="1049"/>
    </row>
    <row r="14" spans="1:33" s="1043" customFormat="1" ht="55.5" customHeight="1">
      <c r="A14" s="1036" t="s">
        <v>47</v>
      </c>
      <c r="B14" s="1036">
        <f t="shared" si="1"/>
        <v>420097</v>
      </c>
      <c r="C14" s="1037">
        <f t="shared" si="0"/>
        <v>8.7073791886554952E-2</v>
      </c>
      <c r="D14" s="1038">
        <f>+'Resumen '!C141</f>
        <v>197795</v>
      </c>
      <c r="E14" s="1039">
        <f t="shared" si="2"/>
        <v>0.47083173647990822</v>
      </c>
      <c r="F14" s="1038">
        <f>+'Resumen '!D141</f>
        <v>222302</v>
      </c>
      <c r="G14" s="1040">
        <f t="shared" si="3"/>
        <v>0.52916826352009183</v>
      </c>
      <c r="H14" s="1041"/>
      <c r="I14" s="1041"/>
      <c r="J14" s="1044"/>
      <c r="K14" s="1044"/>
      <c r="L14" s="1044"/>
      <c r="M14" s="1042"/>
      <c r="AD14" s="1048"/>
      <c r="AE14" s="1049"/>
      <c r="AF14" s="1049"/>
      <c r="AG14" s="1049"/>
    </row>
    <row r="15" spans="1:33" s="1043" customFormat="1" ht="55.5" customHeight="1">
      <c r="A15" s="1036" t="s">
        <v>49</v>
      </c>
      <c r="B15" s="1036">
        <f t="shared" si="1"/>
        <v>448657</v>
      </c>
      <c r="C15" s="1037">
        <f t="shared" si="0"/>
        <v>9.2993442577419233E-2</v>
      </c>
      <c r="D15" s="1038">
        <f>+'Resumen '!C142</f>
        <v>213330</v>
      </c>
      <c r="E15" s="1039">
        <f t="shared" si="2"/>
        <v>0.47548572740423084</v>
      </c>
      <c r="F15" s="1038">
        <f>+'Resumen '!D142</f>
        <v>235327</v>
      </c>
      <c r="G15" s="1040">
        <f t="shared" si="3"/>
        <v>0.5245142725957691</v>
      </c>
      <c r="H15" s="1041"/>
      <c r="I15" s="1041"/>
      <c r="J15" s="1044"/>
      <c r="K15" s="1044"/>
      <c r="L15" s="1044"/>
      <c r="M15" s="1042"/>
      <c r="AD15" s="1048"/>
      <c r="AE15" s="1049"/>
      <c r="AF15" s="1049"/>
      <c r="AG15" s="1049"/>
    </row>
    <row r="16" spans="1:33" s="1043" customFormat="1" ht="55.5" customHeight="1">
      <c r="A16" s="1036" t="s">
        <v>50</v>
      </c>
      <c r="B16" s="1036">
        <f t="shared" si="1"/>
        <v>397204</v>
      </c>
      <c r="C16" s="1037">
        <f t="shared" si="0"/>
        <v>8.2328744153153138E-2</v>
      </c>
      <c r="D16" s="1038">
        <f>+'Resumen '!C143</f>
        <v>192911</v>
      </c>
      <c r="E16" s="1039">
        <f t="shared" si="2"/>
        <v>0.48567234972457479</v>
      </c>
      <c r="F16" s="1038">
        <f>+'Resumen '!D143</f>
        <v>204293</v>
      </c>
      <c r="G16" s="1040">
        <f t="shared" si="3"/>
        <v>0.51432765027542526</v>
      </c>
      <c r="H16" s="1041"/>
      <c r="I16" s="1041"/>
      <c r="J16" s="1044"/>
      <c r="K16" s="1044"/>
      <c r="L16" s="1044"/>
      <c r="AD16" s="1048"/>
      <c r="AE16" s="1049"/>
      <c r="AF16" s="1049"/>
      <c r="AG16" s="1049"/>
    </row>
    <row r="17" spans="1:33" s="1043" customFormat="1" ht="55.5" customHeight="1">
      <c r="A17" s="1036" t="s">
        <v>51</v>
      </c>
      <c r="B17" s="1036">
        <f t="shared" si="1"/>
        <v>342274</v>
      </c>
      <c r="C17" s="1037">
        <f t="shared" si="0"/>
        <v>7.094336556599716E-2</v>
      </c>
      <c r="D17" s="1038">
        <f>+'Resumen '!C144</f>
        <v>169228</v>
      </c>
      <c r="E17" s="1039">
        <f t="shared" si="2"/>
        <v>0.49442259710056857</v>
      </c>
      <c r="F17" s="1038">
        <f>+'Resumen '!D144</f>
        <v>173046</v>
      </c>
      <c r="G17" s="1040">
        <f t="shared" si="3"/>
        <v>0.50557740289943143</v>
      </c>
      <c r="H17" s="1041"/>
      <c r="I17" s="1041"/>
      <c r="J17" s="1044"/>
      <c r="K17" s="1044"/>
      <c r="L17" s="1044"/>
      <c r="AD17" s="1048"/>
      <c r="AE17" s="1049"/>
      <c r="AF17" s="1049"/>
      <c r="AG17" s="1049"/>
    </row>
    <row r="18" spans="1:33" s="1043" customFormat="1" ht="55.5" customHeight="1">
      <c r="A18" s="1036" t="s">
        <v>53</v>
      </c>
      <c r="B18" s="1036">
        <f t="shared" si="1"/>
        <v>307273</v>
      </c>
      <c r="C18" s="1037">
        <f t="shared" si="0"/>
        <v>6.3688684409451621E-2</v>
      </c>
      <c r="D18" s="1038">
        <f>+'Resumen '!C145</f>
        <v>154801</v>
      </c>
      <c r="E18" s="1039">
        <f t="shared" si="2"/>
        <v>0.50378978953568976</v>
      </c>
      <c r="F18" s="1038">
        <f>+'Resumen '!D145</f>
        <v>152472</v>
      </c>
      <c r="G18" s="1040">
        <f t="shared" si="3"/>
        <v>0.49621021046431024</v>
      </c>
      <c r="H18" s="1041"/>
      <c r="I18" s="1041"/>
      <c r="J18" s="1044"/>
      <c r="K18" s="1044"/>
      <c r="L18" s="1044"/>
      <c r="AD18" s="1048"/>
      <c r="AE18" s="1049"/>
      <c r="AF18" s="1049"/>
      <c r="AG18" s="1049"/>
    </row>
    <row r="19" spans="1:33" s="1043" customFormat="1" ht="55.5" customHeight="1">
      <c r="A19" s="1036" t="s">
        <v>54</v>
      </c>
      <c r="B19" s="1036">
        <f t="shared" si="1"/>
        <v>259801</v>
      </c>
      <c r="C19" s="1037">
        <f t="shared" si="0"/>
        <v>5.3849130572031847E-2</v>
      </c>
      <c r="D19" s="1038">
        <f>+'Resumen '!C146</f>
        <v>131604</v>
      </c>
      <c r="E19" s="1039">
        <f t="shared" si="2"/>
        <v>0.50655694165919296</v>
      </c>
      <c r="F19" s="1038">
        <f>+'Resumen '!D146</f>
        <v>128197</v>
      </c>
      <c r="G19" s="1040">
        <f t="shared" si="3"/>
        <v>0.49344305834080698</v>
      </c>
      <c r="H19" s="1041"/>
      <c r="I19" s="1041"/>
      <c r="J19" s="1044"/>
      <c r="K19" s="1044"/>
      <c r="L19" s="1044"/>
      <c r="AD19" s="1048"/>
      <c r="AE19" s="1049"/>
      <c r="AF19" s="1049"/>
      <c r="AG19" s="1049"/>
    </row>
    <row r="20" spans="1:33" s="1043" customFormat="1" ht="55.5" customHeight="1">
      <c r="A20" s="1036" t="s">
        <v>55</v>
      </c>
      <c r="B20" s="1036">
        <f t="shared" si="1"/>
        <v>222146</v>
      </c>
      <c r="C20" s="1037">
        <f t="shared" si="0"/>
        <v>4.6044353024255434E-2</v>
      </c>
      <c r="D20" s="1038">
        <f>+'Resumen '!C147</f>
        <v>111972</v>
      </c>
      <c r="E20" s="1039">
        <f t="shared" si="2"/>
        <v>0.50404688808261233</v>
      </c>
      <c r="F20" s="1038">
        <f>+'Resumen '!D147</f>
        <v>110174</v>
      </c>
      <c r="G20" s="1040">
        <f t="shared" si="3"/>
        <v>0.49595311191738767</v>
      </c>
      <c r="H20" s="1041"/>
      <c r="I20" s="1041"/>
      <c r="J20" s="1044"/>
      <c r="K20" s="1044"/>
      <c r="L20" s="1044"/>
      <c r="AD20" s="1048"/>
      <c r="AE20" s="1049"/>
      <c r="AF20" s="1049"/>
      <c r="AG20" s="1049"/>
    </row>
    <row r="21" spans="1:33" s="1043" customFormat="1" ht="55.5" customHeight="1">
      <c r="A21" s="1036" t="s">
        <v>446</v>
      </c>
      <c r="B21" s="1036">
        <f t="shared" si="1"/>
        <v>168156</v>
      </c>
      <c r="C21" s="1037">
        <f t="shared" si="0"/>
        <v>3.4853808878605501E-2</v>
      </c>
      <c r="D21" s="1038">
        <f>+'Resumen '!C148</f>
        <v>84907</v>
      </c>
      <c r="E21" s="1039">
        <f t="shared" si="2"/>
        <v>0.5049299460025215</v>
      </c>
      <c r="F21" s="1038">
        <f>+'Resumen '!D148</f>
        <v>83249</v>
      </c>
      <c r="G21" s="1040">
        <f t="shared" si="3"/>
        <v>0.49507005399747855</v>
      </c>
      <c r="H21" s="1041"/>
      <c r="I21" s="1041"/>
      <c r="J21" s="1044"/>
      <c r="K21" s="1044"/>
      <c r="L21" s="1044"/>
      <c r="AD21" s="1048"/>
      <c r="AE21" s="1049"/>
      <c r="AF21" s="1049"/>
      <c r="AG21" s="1049"/>
    </row>
    <row r="22" spans="1:33" s="1043" customFormat="1" ht="55.5" customHeight="1">
      <c r="A22" s="1036" t="s">
        <v>447</v>
      </c>
      <c r="B22" s="1036">
        <f t="shared" si="1"/>
        <v>115110</v>
      </c>
      <c r="C22" s="1037">
        <f t="shared" si="0"/>
        <v>2.3858928257191412E-2</v>
      </c>
      <c r="D22" s="1038">
        <f>+'Resumen '!C149</f>
        <v>57612</v>
      </c>
      <c r="E22" s="1039">
        <f t="shared" si="2"/>
        <v>0.50049517852488923</v>
      </c>
      <c r="F22" s="1038">
        <f>+'Resumen '!D149</f>
        <v>57498</v>
      </c>
      <c r="G22" s="1040">
        <f t="shared" si="3"/>
        <v>0.49950482147511077</v>
      </c>
      <c r="H22" s="1041"/>
      <c r="I22" s="1041"/>
      <c r="J22" s="1044"/>
      <c r="K22" s="1044"/>
      <c r="L22" s="1044"/>
      <c r="M22" s="1042"/>
      <c r="AD22" s="1048"/>
      <c r="AE22" s="1049"/>
      <c r="AF22" s="1049"/>
      <c r="AG22" s="1049"/>
    </row>
    <row r="23" spans="1:33" s="1043" customFormat="1" ht="55.5" customHeight="1">
      <c r="A23" s="1036" t="s">
        <v>448</v>
      </c>
      <c r="B23" s="1036">
        <f t="shared" si="1"/>
        <v>81268</v>
      </c>
      <c r="C23" s="1037">
        <f t="shared" si="0"/>
        <v>1.6844473821609172E-2</v>
      </c>
      <c r="D23" s="1038">
        <f>+'Resumen '!C150</f>
        <v>39342</v>
      </c>
      <c r="E23" s="1039">
        <f t="shared" si="2"/>
        <v>0.48410198356056505</v>
      </c>
      <c r="F23" s="1038">
        <f>+'Resumen '!D150</f>
        <v>41926</v>
      </c>
      <c r="G23" s="1040">
        <f t="shared" si="3"/>
        <v>0.515898016439435</v>
      </c>
      <c r="H23" s="1041"/>
      <c r="I23" s="1041"/>
      <c r="J23" s="1044"/>
      <c r="K23" s="1044"/>
      <c r="L23" s="1044"/>
      <c r="M23" s="1042"/>
      <c r="AD23" s="1048"/>
      <c r="AE23" s="1049"/>
      <c r="AF23" s="1049"/>
      <c r="AG23" s="1049"/>
    </row>
    <row r="24" spans="1:33" s="1043" customFormat="1" ht="55.5" customHeight="1">
      <c r="A24" s="1036" t="s">
        <v>449</v>
      </c>
      <c r="B24" s="1036">
        <f t="shared" si="1"/>
        <v>51478</v>
      </c>
      <c r="C24" s="1037">
        <f t="shared" si="0"/>
        <v>1.0669880191327422E-2</v>
      </c>
      <c r="D24" s="1038">
        <f>+'Resumen '!C151</f>
        <v>23798</v>
      </c>
      <c r="E24" s="1039">
        <f t="shared" si="2"/>
        <v>0.46229457243871169</v>
      </c>
      <c r="F24" s="1038">
        <f>+'Resumen '!D151</f>
        <v>27680</v>
      </c>
      <c r="G24" s="1040">
        <f t="shared" si="3"/>
        <v>0.53770542756128836</v>
      </c>
      <c r="H24" s="1041"/>
      <c r="I24" s="1041"/>
      <c r="J24" s="1044"/>
      <c r="K24" s="1044"/>
      <c r="L24" s="1044"/>
      <c r="AD24" s="1048"/>
      <c r="AE24" s="1049"/>
      <c r="AF24" s="1049"/>
      <c r="AG24" s="1049"/>
    </row>
    <row r="25" spans="1:33" s="1043" customFormat="1" ht="55.5" customHeight="1">
      <c r="A25" s="1036" t="s">
        <v>450</v>
      </c>
      <c r="B25" s="1036">
        <f t="shared" si="1"/>
        <v>27173</v>
      </c>
      <c r="C25" s="1037">
        <f t="shared" si="0"/>
        <v>5.6321662543016441E-3</v>
      </c>
      <c r="D25" s="1038">
        <f>+'Resumen '!C152</f>
        <v>11909</v>
      </c>
      <c r="E25" s="1039">
        <f t="shared" si="2"/>
        <v>0.4382659257351047</v>
      </c>
      <c r="F25" s="1038">
        <f>+'Resumen '!D152</f>
        <v>15264</v>
      </c>
      <c r="G25" s="1040">
        <f t="shared" si="3"/>
        <v>0.5617340742648953</v>
      </c>
      <c r="H25" s="1041"/>
      <c r="I25" s="1041"/>
      <c r="J25" s="1050"/>
      <c r="K25" s="1050"/>
      <c r="L25" s="1050"/>
      <c r="M25" s="1051"/>
      <c r="AD25" s="1048"/>
      <c r="AE25" s="1049"/>
      <c r="AF25" s="1049"/>
      <c r="AG25" s="1049"/>
    </row>
    <row r="26" spans="1:33" s="312" customFormat="1" ht="55.5" customHeight="1">
      <c r="A26" s="1036" t="s">
        <v>693</v>
      </c>
      <c r="B26" s="1036">
        <f t="shared" si="1"/>
        <v>23456</v>
      </c>
      <c r="C26" s="1037">
        <f t="shared" si="0"/>
        <v>4.8617411276229844E-3</v>
      </c>
      <c r="D26" s="1038">
        <f>+'Resumen '!C153</f>
        <v>9494</v>
      </c>
      <c r="E26" s="1039">
        <f t="shared" si="2"/>
        <v>0.40475784447476126</v>
      </c>
      <c r="F26" s="1038">
        <f>+'Resumen '!D153</f>
        <v>13962</v>
      </c>
      <c r="G26" s="1040">
        <f t="shared" si="3"/>
        <v>0.59524215552523874</v>
      </c>
      <c r="H26" s="1052"/>
      <c r="I26" s="1052"/>
      <c r="J26" s="1053"/>
      <c r="K26" s="1053"/>
      <c r="L26" s="1053"/>
      <c r="AD26" s="1054"/>
      <c r="AE26" s="1055"/>
      <c r="AF26" s="1055"/>
    </row>
    <row r="27" spans="1:33" s="312" customFormat="1" ht="55.5" customHeight="1">
      <c r="A27" s="1036" t="s">
        <v>11</v>
      </c>
      <c r="B27" s="1036">
        <f>SUM(B9:B26)</f>
        <v>4824609</v>
      </c>
      <c r="C27" s="1037">
        <f t="shared" si="0"/>
        <v>1</v>
      </c>
      <c r="D27" s="1036">
        <f>SUM(D9:D26)</f>
        <v>2390828</v>
      </c>
      <c r="E27" s="1039">
        <f t="shared" si="2"/>
        <v>0.49554855118829316</v>
      </c>
      <c r="F27" s="1036">
        <f>SUM(F9:F26)</f>
        <v>2433781</v>
      </c>
      <c r="G27" s="1040">
        <f t="shared" si="3"/>
        <v>0.50445144881170678</v>
      </c>
      <c r="H27" s="1052"/>
      <c r="I27" s="1052"/>
      <c r="J27" s="1052"/>
      <c r="K27" s="1052"/>
      <c r="L27" s="1052"/>
    </row>
    <row r="28" spans="1:33" s="1080" customFormat="1" ht="55.5" customHeight="1">
      <c r="B28" s="1079"/>
      <c r="C28" s="1079"/>
      <c r="D28" s="1079"/>
      <c r="E28" s="1079"/>
      <c r="F28" s="1079"/>
      <c r="G28" s="1079"/>
      <c r="H28" s="1079"/>
      <c r="I28" s="1079"/>
      <c r="J28" s="1079"/>
      <c r="K28" s="1079"/>
      <c r="L28" s="1079"/>
    </row>
    <row r="29" spans="1:33" s="1080" customFormat="1" ht="55.5" customHeight="1">
      <c r="B29" s="1079"/>
      <c r="C29" s="1079"/>
      <c r="D29" s="1079"/>
      <c r="E29" s="1079"/>
      <c r="F29" s="1079"/>
      <c r="G29" s="1079"/>
      <c r="H29" s="1079"/>
      <c r="I29" s="1079"/>
      <c r="J29" s="1079"/>
      <c r="K29" s="1079"/>
      <c r="L29" s="1079"/>
    </row>
    <row r="30" spans="1:33" s="1080" customFormat="1" ht="55.5" customHeight="1">
      <c r="B30" s="1079"/>
      <c r="C30" s="1079"/>
      <c r="D30" s="1079"/>
      <c r="E30" s="1079"/>
      <c r="F30" s="1079"/>
      <c r="G30" s="1079"/>
      <c r="H30" s="1079"/>
      <c r="I30" s="1079"/>
      <c r="J30" s="1079"/>
      <c r="K30" s="1079"/>
      <c r="L30" s="1079"/>
    </row>
    <row r="31" spans="1:33" ht="18.75">
      <c r="B31" s="315"/>
      <c r="C31" s="315"/>
      <c r="D31" s="315"/>
      <c r="E31" s="315"/>
      <c r="F31" s="315"/>
      <c r="G31" s="8"/>
      <c r="H31" s="8"/>
      <c r="I31" s="8"/>
      <c r="J31" s="8"/>
      <c r="K31" s="8"/>
      <c r="L31" s="8"/>
      <c r="M31" s="66"/>
    </row>
    <row r="32" spans="1:33" ht="18.75">
      <c r="B32" s="315"/>
      <c r="C32" s="315"/>
      <c r="D32" s="315"/>
      <c r="E32" s="315"/>
      <c r="F32" s="315"/>
      <c r="G32" s="8"/>
      <c r="H32" s="8"/>
      <c r="I32" s="8"/>
      <c r="J32" s="8"/>
      <c r="K32" s="8"/>
      <c r="L32" s="8"/>
      <c r="M32" s="66"/>
    </row>
    <row r="33" spans="1:26" ht="18.75">
      <c r="B33" s="983"/>
      <c r="C33" s="315"/>
      <c r="D33" s="315"/>
      <c r="E33" s="315"/>
      <c r="F33" s="315"/>
      <c r="G33" s="983"/>
      <c r="H33" s="983"/>
      <c r="I33" s="983"/>
      <c r="J33" s="8"/>
      <c r="K33" s="8"/>
      <c r="L33" s="8"/>
      <c r="M33" s="66"/>
    </row>
    <row r="34" spans="1:26" ht="36">
      <c r="A34" s="876"/>
      <c r="B34" s="1009"/>
      <c r="C34" s="1010"/>
      <c r="D34" s="1010"/>
      <c r="E34" s="1010"/>
      <c r="F34" s="1010"/>
      <c r="G34" s="1009"/>
      <c r="H34" s="983"/>
      <c r="I34" s="983"/>
      <c r="J34" s="8"/>
      <c r="K34" s="8"/>
      <c r="L34" s="8"/>
      <c r="M34" s="66"/>
    </row>
    <row r="35" spans="1:26" ht="36">
      <c r="A35" s="876"/>
      <c r="B35" s="1009"/>
      <c r="C35" s="1404" t="s">
        <v>445</v>
      </c>
      <c r="D35" s="1010"/>
      <c r="E35" s="1010"/>
      <c r="F35" s="1010"/>
      <c r="G35" s="1009"/>
      <c r="H35" s="983"/>
      <c r="I35" s="983"/>
      <c r="J35" s="8"/>
      <c r="K35" s="8"/>
      <c r="L35" s="8"/>
      <c r="M35" s="66"/>
    </row>
    <row r="36" spans="1:26" ht="36">
      <c r="A36" s="876"/>
      <c r="B36" s="1009"/>
      <c r="C36" s="1404"/>
      <c r="D36" s="1027" t="s">
        <v>81</v>
      </c>
      <c r="E36" s="1027" t="s">
        <v>80</v>
      </c>
      <c r="F36" s="1010"/>
      <c r="G36" s="1009"/>
      <c r="H36" s="983"/>
      <c r="I36" s="983"/>
      <c r="J36" s="8"/>
      <c r="K36" s="8"/>
      <c r="L36" s="8"/>
      <c r="M36" s="66"/>
    </row>
    <row r="37" spans="1:26" ht="36">
      <c r="A37" s="876"/>
      <c r="B37" s="1009"/>
      <c r="C37" s="1028" t="str">
        <f t="shared" ref="C37:C43" si="4">+A9</f>
        <v>0-4</v>
      </c>
      <c r="D37" s="1031">
        <f t="shared" ref="D37:D43" si="5">+F9*-1</f>
        <v>-178519</v>
      </c>
      <c r="E37" s="1031">
        <f t="shared" ref="E37:E43" si="6">+D9</f>
        <v>185264</v>
      </c>
      <c r="F37" s="1010"/>
      <c r="G37" s="1009"/>
      <c r="H37" s="983"/>
      <c r="I37" s="983"/>
      <c r="J37" s="8"/>
      <c r="K37" s="8"/>
      <c r="L37" s="8"/>
      <c r="M37" s="66"/>
    </row>
    <row r="38" spans="1:26" ht="36">
      <c r="A38" s="876"/>
      <c r="B38" s="1009"/>
      <c r="C38" s="1028" t="str">
        <f t="shared" si="4"/>
        <v>5-9</v>
      </c>
      <c r="D38" s="1031">
        <f t="shared" si="5"/>
        <v>-220877</v>
      </c>
      <c r="E38" s="1031">
        <f t="shared" si="6"/>
        <v>229161</v>
      </c>
      <c r="F38" s="1010"/>
      <c r="G38" s="1009"/>
      <c r="H38" s="983"/>
      <c r="I38" s="983"/>
      <c r="J38" s="8"/>
      <c r="K38" s="8"/>
      <c r="L38" s="8"/>
      <c r="M38" s="66"/>
    </row>
    <row r="39" spans="1:26" ht="36">
      <c r="A39" s="876"/>
      <c r="B39" s="1009"/>
      <c r="C39" s="1028" t="str">
        <f t="shared" si="4"/>
        <v>10-14</v>
      </c>
      <c r="D39" s="1031">
        <f t="shared" si="5"/>
        <v>-222786</v>
      </c>
      <c r="E39" s="1031">
        <f t="shared" si="6"/>
        <v>231704</v>
      </c>
      <c r="F39" s="1010"/>
      <c r="G39" s="1009"/>
      <c r="H39" s="983"/>
      <c r="I39" s="983"/>
      <c r="J39" s="8"/>
      <c r="K39" s="8"/>
      <c r="L39" s="8"/>
      <c r="M39" s="66"/>
    </row>
    <row r="40" spans="1:26" ht="150" customHeight="1">
      <c r="A40" s="876"/>
      <c r="B40" s="1009"/>
      <c r="C40" s="1028" t="str">
        <f t="shared" si="4"/>
        <v>15-19</v>
      </c>
      <c r="D40" s="1031">
        <f t="shared" si="5"/>
        <v>-173372</v>
      </c>
      <c r="E40" s="1031">
        <f t="shared" si="6"/>
        <v>177827</v>
      </c>
      <c r="F40" s="1010"/>
      <c r="G40" s="1009"/>
      <c r="H40" s="983"/>
      <c r="I40" s="983"/>
      <c r="J40" s="8"/>
      <c r="K40" s="8"/>
      <c r="L40" s="8"/>
      <c r="M40" s="107"/>
      <c r="N40" s="13"/>
      <c r="O40" s="13"/>
      <c r="P40" s="13"/>
      <c r="Q40" s="13"/>
      <c r="R40" s="13"/>
      <c r="S40" s="13"/>
      <c r="T40" s="13"/>
      <c r="U40" s="13"/>
      <c r="V40" s="13"/>
      <c r="W40" s="13"/>
      <c r="X40" s="13"/>
      <c r="Y40" s="9"/>
      <c r="Z40" s="9"/>
    </row>
    <row r="41" spans="1:26" ht="36">
      <c r="A41" s="876"/>
      <c r="B41" s="1009"/>
      <c r="C41" s="1028" t="str">
        <f t="shared" si="4"/>
        <v>20-24</v>
      </c>
      <c r="D41" s="1031">
        <f t="shared" si="5"/>
        <v>-172837</v>
      </c>
      <c r="E41" s="1031">
        <f t="shared" si="6"/>
        <v>168169</v>
      </c>
      <c r="F41" s="1010"/>
      <c r="G41" s="1009"/>
      <c r="H41" s="983"/>
      <c r="I41" s="983"/>
      <c r="J41" s="8"/>
      <c r="K41" s="8"/>
      <c r="L41" s="8"/>
      <c r="M41" s="107"/>
      <c r="N41" s="13"/>
      <c r="O41" s="13"/>
      <c r="P41" s="13"/>
      <c r="Q41" s="13"/>
      <c r="R41" s="13"/>
      <c r="S41" s="13"/>
      <c r="T41" s="13"/>
      <c r="U41" s="13"/>
      <c r="V41" s="13"/>
      <c r="W41" s="13"/>
      <c r="X41" s="13"/>
      <c r="Y41" s="9"/>
      <c r="Z41" s="9"/>
    </row>
    <row r="42" spans="1:26" ht="36">
      <c r="A42" s="876"/>
      <c r="B42" s="1009"/>
      <c r="C42" s="1028" t="str">
        <f t="shared" si="4"/>
        <v>25-29</v>
      </c>
      <c r="D42" s="1031">
        <f t="shared" si="5"/>
        <v>-222302</v>
      </c>
      <c r="E42" s="1031">
        <f t="shared" si="6"/>
        <v>197795</v>
      </c>
      <c r="F42" s="1010"/>
      <c r="G42" s="1009"/>
      <c r="H42" s="983"/>
      <c r="I42" s="983"/>
      <c r="J42" s="8"/>
      <c r="K42" s="8"/>
      <c r="L42" s="8"/>
      <c r="M42" s="107"/>
      <c r="N42" s="13"/>
      <c r="O42" s="13"/>
      <c r="P42" s="13"/>
      <c r="Q42" s="13"/>
      <c r="R42" s="13"/>
      <c r="S42" s="13"/>
      <c r="T42" s="13"/>
      <c r="U42" s="13"/>
      <c r="V42" s="13"/>
      <c r="W42" s="13"/>
      <c r="X42" s="13"/>
      <c r="Y42" s="9"/>
      <c r="Z42" s="9"/>
    </row>
    <row r="43" spans="1:26" ht="36">
      <c r="A43" s="876"/>
      <c r="B43" s="1009"/>
      <c r="C43" s="1028" t="str">
        <f t="shared" si="4"/>
        <v>30-34</v>
      </c>
      <c r="D43" s="1031">
        <f t="shared" si="5"/>
        <v>-235327</v>
      </c>
      <c r="E43" s="1031">
        <f t="shared" si="6"/>
        <v>213330</v>
      </c>
      <c r="F43" s="1010"/>
      <c r="G43" s="1009"/>
      <c r="H43" s="983"/>
      <c r="I43" s="983"/>
      <c r="J43" s="8"/>
      <c r="K43" s="8"/>
      <c r="L43" s="8"/>
      <c r="M43" s="107"/>
      <c r="N43" s="13"/>
      <c r="O43" s="13"/>
      <c r="P43" s="13"/>
      <c r="Q43" s="13"/>
      <c r="R43" s="13"/>
      <c r="S43" s="13"/>
      <c r="T43" s="13"/>
      <c r="U43" s="13"/>
      <c r="V43" s="13"/>
      <c r="W43" s="13"/>
      <c r="X43" s="13"/>
      <c r="Y43" s="9"/>
      <c r="Z43" s="9"/>
    </row>
    <row r="44" spans="1:26" ht="97.5" customHeight="1">
      <c r="A44" s="876"/>
      <c r="B44" s="1009"/>
      <c r="C44" s="1028" t="str">
        <f t="shared" ref="C44:C55" si="7">+A16</f>
        <v>35-39</v>
      </c>
      <c r="D44" s="1031">
        <f t="shared" ref="D44:D55" si="8">+F16*-1</f>
        <v>-204293</v>
      </c>
      <c r="E44" s="1031">
        <f t="shared" ref="E44:E55" si="9">+D16</f>
        <v>192911</v>
      </c>
      <c r="F44" s="1010"/>
      <c r="G44" s="1009"/>
      <c r="H44" s="983"/>
      <c r="I44" s="983"/>
      <c r="J44" s="8"/>
      <c r="K44" s="8"/>
      <c r="L44" s="8"/>
      <c r="M44" s="107"/>
      <c r="N44" s="13"/>
      <c r="O44" s="13"/>
      <c r="P44" s="13"/>
      <c r="Q44" s="13"/>
      <c r="R44" s="13"/>
      <c r="S44" s="13"/>
      <c r="T44" s="13"/>
      <c r="U44" s="13"/>
      <c r="V44" s="13"/>
      <c r="W44" s="13"/>
      <c r="X44" s="13"/>
      <c r="Y44" s="9"/>
      <c r="Z44" s="9"/>
    </row>
    <row r="45" spans="1:26" ht="97.5" customHeight="1">
      <c r="A45" s="876"/>
      <c r="B45" s="1009"/>
      <c r="C45" s="1028" t="str">
        <f t="shared" si="7"/>
        <v>40-44</v>
      </c>
      <c r="D45" s="1031">
        <f t="shared" si="8"/>
        <v>-173046</v>
      </c>
      <c r="E45" s="1031">
        <f t="shared" si="9"/>
        <v>169228</v>
      </c>
      <c r="F45" s="1010"/>
      <c r="G45" s="1009"/>
      <c r="H45" s="983"/>
      <c r="I45" s="983"/>
      <c r="J45" s="8"/>
      <c r="K45" s="8"/>
      <c r="L45" s="8"/>
      <c r="M45" s="107"/>
      <c r="N45" s="13"/>
      <c r="O45" s="13"/>
      <c r="P45" s="13"/>
      <c r="Q45" s="13"/>
      <c r="R45" s="13"/>
      <c r="S45" s="13"/>
      <c r="T45" s="13"/>
      <c r="U45" s="13"/>
      <c r="V45" s="13"/>
      <c r="W45" s="13"/>
      <c r="X45" s="13"/>
      <c r="Y45" s="9"/>
      <c r="Z45" s="9"/>
    </row>
    <row r="46" spans="1:26" ht="97.5" customHeight="1">
      <c r="A46" s="876"/>
      <c r="B46" s="1009"/>
      <c r="C46" s="1028" t="str">
        <f t="shared" si="7"/>
        <v>45-49</v>
      </c>
      <c r="D46" s="1031">
        <f t="shared" si="8"/>
        <v>-152472</v>
      </c>
      <c r="E46" s="1031">
        <f t="shared" si="9"/>
        <v>154801</v>
      </c>
      <c r="F46" s="1010"/>
      <c r="G46" s="1009"/>
      <c r="H46" s="983"/>
      <c r="I46" s="983"/>
      <c r="J46" s="8"/>
      <c r="K46" s="8"/>
      <c r="L46" s="8"/>
      <c r="M46" s="107"/>
      <c r="N46" s="13"/>
      <c r="O46" s="13"/>
      <c r="P46" s="13"/>
      <c r="Q46" s="13"/>
      <c r="R46" s="13"/>
      <c r="S46" s="13"/>
      <c r="T46" s="13"/>
      <c r="U46" s="13"/>
      <c r="V46" s="13"/>
      <c r="W46" s="13"/>
      <c r="X46" s="13"/>
      <c r="Y46" s="9"/>
      <c r="Z46" s="9"/>
    </row>
    <row r="47" spans="1:26" ht="36">
      <c r="A47" s="876"/>
      <c r="B47" s="1009"/>
      <c r="C47" s="1028" t="str">
        <f t="shared" si="7"/>
        <v>50-54</v>
      </c>
      <c r="D47" s="1031">
        <f t="shared" si="8"/>
        <v>-128197</v>
      </c>
      <c r="E47" s="1031">
        <f t="shared" si="9"/>
        <v>131604</v>
      </c>
      <c r="F47" s="1010"/>
      <c r="G47" s="1009"/>
      <c r="H47" s="983"/>
      <c r="I47" s="983"/>
      <c r="J47" s="8"/>
      <c r="K47" s="8"/>
      <c r="L47" s="8"/>
      <c r="M47" s="13"/>
      <c r="N47" s="13"/>
      <c r="O47" s="13"/>
      <c r="P47" s="13"/>
      <c r="Q47" s="13"/>
      <c r="R47" s="13"/>
      <c r="S47" s="13"/>
      <c r="T47" s="13"/>
      <c r="U47" s="13"/>
      <c r="V47" s="13"/>
      <c r="W47" s="13"/>
      <c r="X47" s="13"/>
      <c r="Y47" s="9"/>
      <c r="Z47" s="9"/>
    </row>
    <row r="48" spans="1:26" ht="36">
      <c r="A48" s="876"/>
      <c r="B48" s="1009"/>
      <c r="C48" s="1028" t="str">
        <f t="shared" si="7"/>
        <v>55-59</v>
      </c>
      <c r="D48" s="1031">
        <f t="shared" si="8"/>
        <v>-110174</v>
      </c>
      <c r="E48" s="1031">
        <f t="shared" si="9"/>
        <v>111972</v>
      </c>
      <c r="F48" s="1010"/>
      <c r="G48" s="1009"/>
      <c r="H48" s="983"/>
      <c r="I48" s="983"/>
      <c r="J48" s="8"/>
      <c r="K48" s="8"/>
      <c r="L48" s="8"/>
      <c r="M48" s="13"/>
      <c r="N48" s="13"/>
      <c r="O48" s="13"/>
      <c r="P48" s="13"/>
      <c r="Q48" s="13"/>
      <c r="R48" s="13"/>
      <c r="S48" s="13"/>
      <c r="T48" s="13"/>
      <c r="U48" s="13"/>
      <c r="V48" s="13"/>
      <c r="W48" s="13"/>
      <c r="X48" s="13"/>
      <c r="Y48" s="9"/>
      <c r="Z48" s="9"/>
    </row>
    <row r="49" spans="1:26" ht="36">
      <c r="A49" s="876"/>
      <c r="B49" s="1009"/>
      <c r="C49" s="1028" t="str">
        <f t="shared" si="7"/>
        <v>60-64</v>
      </c>
      <c r="D49" s="1031">
        <f t="shared" si="8"/>
        <v>-83249</v>
      </c>
      <c r="E49" s="1031">
        <f t="shared" si="9"/>
        <v>84907</v>
      </c>
      <c r="F49" s="1010"/>
      <c r="G49" s="1009"/>
      <c r="H49" s="983"/>
      <c r="I49" s="983"/>
      <c r="J49" s="8"/>
      <c r="K49" s="8"/>
      <c r="L49" s="8"/>
      <c r="M49" s="13"/>
      <c r="N49" s="13"/>
      <c r="O49" s="13"/>
      <c r="P49" s="13"/>
      <c r="Q49" s="13"/>
      <c r="R49" s="13"/>
      <c r="S49" s="13"/>
      <c r="T49" s="13"/>
      <c r="U49" s="13"/>
      <c r="V49" s="13"/>
      <c r="W49" s="13"/>
      <c r="X49" s="13"/>
      <c r="Y49" s="9"/>
      <c r="Z49" s="9"/>
    </row>
    <row r="50" spans="1:26" ht="36">
      <c r="A50" s="876"/>
      <c r="B50" s="1009"/>
      <c r="C50" s="1028" t="str">
        <f t="shared" si="7"/>
        <v>65-69</v>
      </c>
      <c r="D50" s="1031">
        <f t="shared" si="8"/>
        <v>-57498</v>
      </c>
      <c r="E50" s="1031">
        <f t="shared" si="9"/>
        <v>57612</v>
      </c>
      <c r="F50" s="1010"/>
      <c r="G50" s="1009"/>
      <c r="H50" s="983"/>
      <c r="I50" s="983"/>
      <c r="J50" s="8"/>
      <c r="K50" s="8"/>
      <c r="L50" s="8"/>
      <c r="M50" s="13"/>
      <c r="N50" s="13"/>
      <c r="O50" s="13"/>
      <c r="P50" s="13"/>
      <c r="Q50" s="13"/>
      <c r="R50" s="13"/>
      <c r="S50" s="13"/>
      <c r="T50" s="13"/>
      <c r="U50" s="13"/>
      <c r="V50" s="13"/>
      <c r="W50" s="13"/>
      <c r="X50" s="13"/>
      <c r="Y50" s="9"/>
      <c r="Z50" s="9"/>
    </row>
    <row r="51" spans="1:26" ht="36">
      <c r="A51" s="876"/>
      <c r="B51" s="1009"/>
      <c r="C51" s="1028" t="str">
        <f t="shared" si="7"/>
        <v>70-74</v>
      </c>
      <c r="D51" s="1031">
        <f t="shared" si="8"/>
        <v>-41926</v>
      </c>
      <c r="E51" s="1031">
        <f t="shared" si="9"/>
        <v>39342</v>
      </c>
      <c r="F51" s="1010"/>
      <c r="G51" s="1009"/>
      <c r="H51" s="983"/>
      <c r="I51" s="983"/>
      <c r="J51" s="8"/>
      <c r="K51" s="8"/>
      <c r="L51" s="8"/>
      <c r="M51" s="13"/>
      <c r="N51" s="13"/>
      <c r="O51" s="13"/>
      <c r="P51" s="13"/>
      <c r="Q51" s="13"/>
      <c r="R51" s="13"/>
      <c r="S51" s="13"/>
      <c r="T51" s="13"/>
      <c r="U51" s="13"/>
      <c r="V51" s="13"/>
      <c r="W51" s="13"/>
      <c r="X51" s="13"/>
      <c r="Y51" s="9"/>
      <c r="Z51" s="9"/>
    </row>
    <row r="52" spans="1:26" ht="36">
      <c r="A52" s="876"/>
      <c r="B52" s="1009"/>
      <c r="C52" s="1028" t="str">
        <f t="shared" si="7"/>
        <v>75-79</v>
      </c>
      <c r="D52" s="1031">
        <f t="shared" si="8"/>
        <v>-27680</v>
      </c>
      <c r="E52" s="1031">
        <f t="shared" si="9"/>
        <v>23798</v>
      </c>
      <c r="F52" s="1010"/>
      <c r="G52" s="1009"/>
      <c r="H52" s="983"/>
      <c r="I52" s="983"/>
      <c r="M52" s="13"/>
      <c r="N52" s="13"/>
      <c r="O52" s="13"/>
      <c r="P52" s="13"/>
      <c r="Q52" s="13"/>
      <c r="R52" s="13"/>
      <c r="S52" s="13"/>
      <c r="T52" s="13"/>
      <c r="U52" s="13"/>
      <c r="V52" s="13"/>
      <c r="W52" s="13"/>
      <c r="X52" s="13"/>
      <c r="Y52" s="9"/>
      <c r="Z52" s="9"/>
    </row>
    <row r="53" spans="1:26" ht="36">
      <c r="A53" s="876"/>
      <c r="B53" s="1010"/>
      <c r="C53" s="1028" t="str">
        <f t="shared" si="7"/>
        <v>80-84</v>
      </c>
      <c r="D53" s="1031">
        <f t="shared" si="8"/>
        <v>-15264</v>
      </c>
      <c r="E53" s="1031">
        <f t="shared" si="9"/>
        <v>11909</v>
      </c>
      <c r="F53" s="1010"/>
      <c r="G53" s="1010"/>
      <c r="H53" s="13"/>
      <c r="I53" s="13"/>
      <c r="M53" s="13"/>
      <c r="N53" s="13"/>
      <c r="O53" s="13"/>
      <c r="P53" s="13"/>
      <c r="Q53" s="13"/>
      <c r="R53" s="13"/>
      <c r="S53" s="13"/>
      <c r="T53" s="13"/>
      <c r="U53" s="13"/>
      <c r="V53" s="13"/>
      <c r="W53" s="13"/>
      <c r="X53" s="13"/>
      <c r="Y53" s="9"/>
      <c r="Z53" s="37"/>
    </row>
    <row r="54" spans="1:26" ht="36">
      <c r="A54" s="876"/>
      <c r="B54" s="1010"/>
      <c r="C54" s="1028" t="str">
        <f t="shared" si="7"/>
        <v>85 y más</v>
      </c>
      <c r="D54" s="1031">
        <f t="shared" si="8"/>
        <v>-13962</v>
      </c>
      <c r="E54" s="1031">
        <f t="shared" si="9"/>
        <v>9494</v>
      </c>
      <c r="F54" s="1010"/>
      <c r="G54" s="1010"/>
      <c r="H54" s="13"/>
      <c r="I54" s="13"/>
      <c r="M54" s="13"/>
      <c r="N54" s="13"/>
      <c r="O54" s="13"/>
      <c r="P54" s="13"/>
      <c r="Q54" s="13"/>
      <c r="R54" s="13"/>
      <c r="S54" s="13"/>
      <c r="T54" s="13"/>
      <c r="U54" s="13"/>
      <c r="V54" s="13"/>
      <c r="W54" s="13"/>
      <c r="X54" s="38"/>
      <c r="Y54" s="9"/>
      <c r="Z54" s="37"/>
    </row>
    <row r="55" spans="1:26" ht="36">
      <c r="A55" s="876"/>
      <c r="B55" s="1010"/>
      <c r="C55" s="1028" t="str">
        <f t="shared" si="7"/>
        <v>Total</v>
      </c>
      <c r="D55" s="1033">
        <f t="shared" si="8"/>
        <v>-2433781</v>
      </c>
      <c r="E55" s="1034">
        <f t="shared" si="9"/>
        <v>2390828</v>
      </c>
      <c r="F55" s="1010"/>
      <c r="G55" s="1010"/>
      <c r="H55" s="13"/>
      <c r="I55" s="13"/>
    </row>
    <row r="56" spans="1:26" ht="36">
      <c r="A56" s="876"/>
      <c r="B56" s="1010"/>
      <c r="C56" s="1010"/>
      <c r="D56" s="1029"/>
      <c r="E56" s="1010"/>
      <c r="F56" s="1010"/>
      <c r="G56" s="1010"/>
      <c r="H56" s="13"/>
      <c r="I56" s="13"/>
    </row>
    <row r="57" spans="1:26" ht="36">
      <c r="A57" s="876"/>
      <c r="B57" s="1010"/>
      <c r="C57" s="1010"/>
      <c r="D57" s="1010"/>
      <c r="E57" s="1010"/>
      <c r="F57" s="1010"/>
      <c r="G57" s="1010"/>
      <c r="H57" s="13"/>
      <c r="I57" s="13"/>
    </row>
    <row r="58" spans="1:26">
      <c r="B58" s="13"/>
      <c r="C58" s="13"/>
      <c r="D58" s="13"/>
      <c r="E58" s="13"/>
      <c r="F58" s="13"/>
      <c r="G58" s="13"/>
      <c r="H58" s="13"/>
      <c r="I58" s="13"/>
    </row>
    <row r="59" spans="1:26">
      <c r="B59" s="13"/>
      <c r="C59" s="13"/>
      <c r="D59" s="13"/>
      <c r="E59" s="13"/>
      <c r="F59" s="13"/>
      <c r="G59" s="13"/>
      <c r="H59" s="13"/>
      <c r="I59" s="13"/>
    </row>
    <row r="60" spans="1:26" ht="71.25" customHeight="1">
      <c r="B60" s="13"/>
      <c r="C60" s="13"/>
      <c r="D60" s="13"/>
      <c r="E60" s="13"/>
      <c r="F60" s="13"/>
      <c r="G60" s="13"/>
      <c r="H60" s="13"/>
      <c r="I60" s="13"/>
    </row>
    <row r="61" spans="1:26" ht="71.25" customHeight="1">
      <c r="C61" s="13"/>
      <c r="D61" s="13"/>
      <c r="E61" s="13"/>
      <c r="F61" s="13"/>
      <c r="G61" s="13"/>
    </row>
    <row r="62" spans="1:26" ht="71.25" customHeight="1"/>
    <row r="63" spans="1:26" ht="71.25" customHeight="1"/>
    <row r="65" ht="114" customHeight="1"/>
    <row r="68" ht="213" customHeight="1"/>
  </sheetData>
  <mergeCells count="5">
    <mergeCell ref="A1:L1"/>
    <mergeCell ref="A2:L2"/>
    <mergeCell ref="AD9:AF9"/>
    <mergeCell ref="C35:C36"/>
    <mergeCell ref="A3:L7"/>
  </mergeCells>
  <conditionalFormatting sqref="E10:E27 G10:G27 D10:D26 F10:F26 D9:G9 B9:C27">
    <cfRule type="cellIs" dxfId="42" priority="4" operator="equal">
      <formula>0</formula>
    </cfRule>
  </conditionalFormatting>
  <conditionalFormatting sqref="A9:A27">
    <cfRule type="cellIs" dxfId="41" priority="3" operator="equal">
      <formula>0</formula>
    </cfRule>
  </conditionalFormatting>
  <conditionalFormatting sqref="D27">
    <cfRule type="cellIs" dxfId="40" priority="2" operator="equal">
      <formula>0</formula>
    </cfRule>
  </conditionalFormatting>
  <conditionalFormatting sqref="F27">
    <cfRule type="cellIs" dxfId="39" priority="1" operator="equal">
      <formula>0</formula>
    </cfRule>
  </conditionalFormatting>
  <pageMargins left="0.70866141732283472" right="0.70866141732283472" top="0.74803149606299213" bottom="0.74803149606299213" header="0.31496062992125984" footer="0.31496062992125984"/>
  <pageSetup scale="13" orientation="portrait"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J36"/>
  <sheetViews>
    <sheetView showGridLines="0" view="pageBreakPreview" zoomScale="85" zoomScaleNormal="100" zoomScaleSheetLayoutView="85" workbookViewId="0">
      <selection activeCell="L22" sqref="L22"/>
    </sheetView>
  </sheetViews>
  <sheetFormatPr baseColWidth="10" defaultColWidth="11.42578125" defaultRowHeight="14.25"/>
  <cols>
    <col min="1" max="1" width="22.7109375" style="188" customWidth="1"/>
    <col min="2" max="2" width="19.7109375" style="188" customWidth="1"/>
    <col min="3" max="3" width="21.5703125" style="188" customWidth="1"/>
    <col min="4" max="5" width="16.7109375" style="188" customWidth="1"/>
    <col min="6" max="6" width="21.85546875" style="188" customWidth="1"/>
    <col min="7" max="8" width="14.85546875" style="188" customWidth="1"/>
    <col min="9" max="9" width="27.85546875" style="188" customWidth="1"/>
    <col min="10" max="10" width="27.140625" style="188" customWidth="1"/>
    <col min="11" max="16384" width="11.42578125" style="188"/>
  </cols>
  <sheetData>
    <row r="1" spans="1:10" s="324" customFormat="1" ht="39" customHeight="1">
      <c r="A1" s="1405" t="s">
        <v>861</v>
      </c>
      <c r="B1" s="1405"/>
      <c r="C1" s="1405"/>
      <c r="D1" s="1405"/>
      <c r="E1" s="1405"/>
      <c r="F1" s="1405"/>
      <c r="G1" s="1405"/>
      <c r="H1" s="1405"/>
      <c r="I1" s="1405"/>
      <c r="J1" s="1405"/>
    </row>
    <row r="2" spans="1:10" ht="22.5" customHeight="1">
      <c r="A2" s="1405" t="str">
        <f>+'4. SFS-RC'!A2:L2</f>
        <v>Período: Octubre 2025</v>
      </c>
      <c r="B2" s="1405"/>
      <c r="C2" s="1405"/>
      <c r="D2" s="1405"/>
      <c r="E2" s="1405"/>
      <c r="F2" s="1405"/>
      <c r="G2" s="1405"/>
      <c r="H2" s="1405"/>
      <c r="I2" s="1405"/>
      <c r="J2" s="1405"/>
    </row>
    <row r="3" spans="1:10" ht="125.25" customHeight="1">
      <c r="A3" s="1426" t="s">
        <v>1032</v>
      </c>
      <c r="B3" s="1426"/>
      <c r="C3" s="1426"/>
      <c r="D3" s="1426"/>
      <c r="E3" s="1426"/>
      <c r="F3" s="1426"/>
      <c r="G3" s="1426"/>
      <c r="H3" s="1426"/>
      <c r="I3" s="1426"/>
      <c r="J3" s="1426"/>
    </row>
    <row r="4" spans="1:10" ht="23.25" customHeight="1">
      <c r="A4" s="1426"/>
      <c r="B4" s="1426"/>
      <c r="C4" s="1426"/>
      <c r="D4" s="1426"/>
      <c r="E4" s="1426"/>
      <c r="F4" s="1426"/>
      <c r="G4" s="1426"/>
      <c r="H4" s="1426"/>
      <c r="I4" s="1426"/>
      <c r="J4" s="1426"/>
    </row>
    <row r="5" spans="1:10" ht="6" customHeight="1">
      <c r="A5" s="982"/>
      <c r="B5" s="982"/>
      <c r="C5" s="982"/>
    </row>
    <row r="6" spans="1:10" s="320" customFormat="1" ht="15">
      <c r="A6" s="1061" t="s">
        <v>808</v>
      </c>
      <c r="B6" s="1062" t="s">
        <v>11</v>
      </c>
      <c r="C6" s="1062" t="s">
        <v>41</v>
      </c>
      <c r="D6" s="188"/>
      <c r="E6" s="188"/>
    </row>
    <row r="7" spans="1:10" ht="16.5" customHeight="1">
      <c r="A7" s="1063" t="s">
        <v>766</v>
      </c>
      <c r="B7" s="1064">
        <f>+'Resumen '!I237</f>
        <v>1583398</v>
      </c>
      <c r="C7" s="1065">
        <f>+Tabla4754[[#This Row],[Total]]/$B$12</f>
        <v>0.32819198405508093</v>
      </c>
    </row>
    <row r="8" spans="1:10" ht="16.5" customHeight="1">
      <c r="A8" s="1063" t="s">
        <v>767</v>
      </c>
      <c r="B8" s="1064">
        <f>+'Resumen '!I238</f>
        <v>371392</v>
      </c>
      <c r="C8" s="1065">
        <f>+Tabla4754[[#This Row],[Total]]/$B$12</f>
        <v>7.6978673297670344E-2</v>
      </c>
    </row>
    <row r="9" spans="1:10" ht="16.5" customHeight="1">
      <c r="A9" s="1063" t="s">
        <v>768</v>
      </c>
      <c r="B9" s="1064">
        <f>+'Resumen '!I240</f>
        <v>1205445</v>
      </c>
      <c r="C9" s="1065">
        <f>+Tabla4754[[#This Row],[Total]]/$B$12</f>
        <v>0.24985340780983495</v>
      </c>
    </row>
    <row r="10" spans="1:10" ht="16.5" customHeight="1">
      <c r="A10" s="1063" t="s">
        <v>769</v>
      </c>
      <c r="B10" s="1064">
        <f>+'Resumen '!I241</f>
        <v>610149</v>
      </c>
      <c r="C10" s="1065">
        <f>+Tabla4754[[#This Row],[Total]]/$B$12</f>
        <v>0.12646599962815638</v>
      </c>
    </row>
    <row r="11" spans="1:10" ht="16.5" customHeight="1">
      <c r="A11" s="1066" t="s">
        <v>778</v>
      </c>
      <c r="B11" s="1067">
        <f>+'Resumen '!I239</f>
        <v>1054225</v>
      </c>
      <c r="C11" s="1065">
        <f>+Tabla4754[[#This Row],[Total]]/$B$12</f>
        <v>0.21850993520925738</v>
      </c>
    </row>
    <row r="12" spans="1:10" ht="16.5" customHeight="1">
      <c r="A12" s="343" t="s">
        <v>201</v>
      </c>
      <c r="B12" s="344">
        <f>SUM(B7:B11)</f>
        <v>4824609</v>
      </c>
      <c r="C12" s="1068">
        <f>SUM(C7:C11)</f>
        <v>1</v>
      </c>
    </row>
    <row r="25" spans="1:3" ht="15">
      <c r="A25" s="1063" t="s">
        <v>765</v>
      </c>
      <c r="B25" s="1062" t="s">
        <v>11</v>
      </c>
      <c r="C25" s="1062" t="s">
        <v>41</v>
      </c>
    </row>
    <row r="26" spans="1:3" ht="15">
      <c r="A26" s="1063" t="s">
        <v>972</v>
      </c>
      <c r="B26" s="1064">
        <f>+'Resumen '!I220</f>
        <v>1583398</v>
      </c>
      <c r="C26" s="1065">
        <f>+Tabla475460[[#This Row],[Total]]/$B$36</f>
        <v>0.32819198405508093</v>
      </c>
    </row>
    <row r="27" spans="1:3" ht="15">
      <c r="A27" s="1063" t="s">
        <v>974</v>
      </c>
      <c r="B27" s="1064">
        <f>+'Resumen '!I222</f>
        <v>596366</v>
      </c>
      <c r="C27" s="1065">
        <f>+Tabla475460[[#This Row],[Total]]/$B$36</f>
        <v>0.12360918781190351</v>
      </c>
    </row>
    <row r="28" spans="1:3" ht="15">
      <c r="A28" s="1063" t="s">
        <v>978</v>
      </c>
      <c r="B28" s="1064">
        <f>+'Resumen '!I225</f>
        <v>371392</v>
      </c>
      <c r="C28" s="1065">
        <f>+Tabla475460[[#This Row],[Total]]/$B$36</f>
        <v>7.6978673297670344E-2</v>
      </c>
    </row>
    <row r="29" spans="1:3" ht="15">
      <c r="A29" s="1063" t="s">
        <v>981</v>
      </c>
      <c r="B29" s="1064">
        <f>+'Resumen '!I228</f>
        <v>254008</v>
      </c>
      <c r="C29" s="1065">
        <f>+Tabla475460[[#This Row],[Total]]/$B$36</f>
        <v>5.2648411508580281E-2</v>
      </c>
    </row>
    <row r="30" spans="1:3" ht="15">
      <c r="A30" s="1063" t="s">
        <v>973</v>
      </c>
      <c r="B30" s="1064">
        <f>+'Resumen '!I221</f>
        <v>245466</v>
      </c>
      <c r="C30" s="1065">
        <f>+Tabla475460[[#This Row],[Total]]/$B$36</f>
        <v>5.0877905339064784E-2</v>
      </c>
    </row>
    <row r="31" spans="1:3" ht="15">
      <c r="A31" s="1063" t="s">
        <v>979</v>
      </c>
      <c r="B31" s="1064">
        <f>+'Resumen '!I226</f>
        <v>225601</v>
      </c>
      <c r="C31" s="1065">
        <f>+Tabla475460[[#This Row],[Total]]/$B$36</f>
        <v>4.6760473232131353E-2</v>
      </c>
    </row>
    <row r="32" spans="1:3" ht="15">
      <c r="A32" s="1063" t="s">
        <v>975</v>
      </c>
      <c r="B32" s="1064">
        <f>+'Resumen '!I223</f>
        <v>218471</v>
      </c>
      <c r="C32" s="1065">
        <f>+Tabla475460[[#This Row],[Total]]/$B$36</f>
        <v>4.5282633266239811E-2</v>
      </c>
    </row>
    <row r="33" spans="1:3" ht="15">
      <c r="A33" s="1063" t="s">
        <v>976</v>
      </c>
      <c r="B33" s="1067">
        <f>+'Resumen '!I224</f>
        <v>139082</v>
      </c>
      <c r="C33" s="1065">
        <f>+Tabla475460[[#This Row],[Total]]/$B$36</f>
        <v>2.8827621056960264E-2</v>
      </c>
    </row>
    <row r="34" spans="1:3" ht="12" customHeight="1">
      <c r="A34" s="1063" t="s">
        <v>980</v>
      </c>
      <c r="B34" s="1067">
        <f>+'Resumen '!I227</f>
        <v>136600</v>
      </c>
      <c r="C34" s="1065">
        <f>+Tabla475460[[#This Row],[Total]]/$B$36</f>
        <v>2.8313175223111345E-2</v>
      </c>
    </row>
    <row r="35" spans="1:3" ht="15">
      <c r="A35" s="1066" t="s">
        <v>977</v>
      </c>
      <c r="B35" s="1067">
        <f>+'Resumen '!I229</f>
        <v>1054225</v>
      </c>
      <c r="C35" s="1065">
        <f>+Tabla475460[[#This Row],[Total]]/$B$36</f>
        <v>0.21850993520925738</v>
      </c>
    </row>
    <row r="36" spans="1:3" ht="15">
      <c r="A36" s="344">
        <f>SUM(A26:A32)</f>
        <v>0</v>
      </c>
      <c r="B36" s="344">
        <f>SUM(B26:B35)</f>
        <v>4824609</v>
      </c>
      <c r="C36" s="1068">
        <f>SUM(C26:C35)</f>
        <v>1</v>
      </c>
    </row>
  </sheetData>
  <sortState ref="B39:C48">
    <sortCondition descending="1" ref="C39:C48"/>
  </sortState>
  <mergeCells count="3">
    <mergeCell ref="A2:J2"/>
    <mergeCell ref="A1:J1"/>
    <mergeCell ref="A3:J4"/>
  </mergeCells>
  <pageMargins left="0.70866141732283472" right="0.70866141732283472" top="0.74803149606299213" bottom="0.74803149606299213" header="0.31496062992125984" footer="0.31496062992125984"/>
  <pageSetup paperSize="119" scale="61" orientation="landscape" r:id="rId1"/>
  <drawing r:id="rId2"/>
  <tableParts count="2">
    <tablePart r:id="rId3"/>
    <tablePart r:id="rId4"/>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249977111117893"/>
    <pageSetUpPr fitToPage="1"/>
  </sheetPr>
  <dimension ref="A1:L49"/>
  <sheetViews>
    <sheetView showGridLines="0" view="pageBreakPreview" zoomScale="55" zoomScaleNormal="85" zoomScaleSheetLayoutView="55" workbookViewId="0">
      <selection activeCell="O22" sqref="O22"/>
    </sheetView>
  </sheetViews>
  <sheetFormatPr baseColWidth="10" defaultColWidth="11.42578125" defaultRowHeight="14.25"/>
  <cols>
    <col min="1" max="1" width="4.42578125" style="188" customWidth="1"/>
    <col min="2" max="2" width="14.28515625" style="242" customWidth="1"/>
    <col min="3" max="3" width="52.28515625" style="188" customWidth="1"/>
    <col min="4" max="4" width="31" style="812" customWidth="1"/>
    <col min="5" max="5" width="27.140625" style="813" customWidth="1"/>
    <col min="6" max="10" width="18.5703125" style="813" customWidth="1"/>
    <col min="11" max="11" width="50.85546875" style="188" customWidth="1"/>
    <col min="12" max="12" width="12.28515625" style="188" customWidth="1"/>
    <col min="13" max="16384" width="11.42578125" style="188"/>
  </cols>
  <sheetData>
    <row r="1" spans="1:12" s="324" customFormat="1" ht="83.25" customHeight="1">
      <c r="B1" s="1011"/>
      <c r="C1" s="1408" t="s">
        <v>862</v>
      </c>
      <c r="D1" s="1408"/>
      <c r="E1" s="1408"/>
      <c r="F1" s="1408"/>
      <c r="G1" s="1408"/>
      <c r="H1" s="1408"/>
      <c r="I1" s="1408"/>
      <c r="J1" s="1408"/>
      <c r="K1" s="1408"/>
    </row>
    <row r="2" spans="1:12" s="324" customFormat="1" ht="26.25" customHeight="1">
      <c r="B2" s="1011"/>
      <c r="C2" s="1409" t="s">
        <v>997</v>
      </c>
      <c r="D2" s="1409"/>
      <c r="E2" s="1409"/>
      <c r="F2" s="1409"/>
      <c r="G2" s="1409"/>
      <c r="H2" s="1409"/>
      <c r="I2" s="1409"/>
      <c r="J2" s="1409"/>
      <c r="K2" s="1409"/>
    </row>
    <row r="3" spans="1:12" ht="18" customHeight="1">
      <c r="A3" s="1427" t="s">
        <v>1033</v>
      </c>
      <c r="B3" s="1427"/>
      <c r="C3" s="1427"/>
      <c r="D3" s="1427"/>
      <c r="E3" s="1427"/>
      <c r="F3" s="1427"/>
      <c r="G3" s="1427"/>
      <c r="H3" s="1427"/>
      <c r="I3" s="1427"/>
      <c r="J3" s="1427"/>
      <c r="K3" s="1427"/>
    </row>
    <row r="4" spans="1:12" ht="18" customHeight="1">
      <c r="A4" s="1427"/>
      <c r="B4" s="1427"/>
      <c r="C4" s="1427"/>
      <c r="D4" s="1427"/>
      <c r="E4" s="1427"/>
      <c r="F4" s="1427"/>
      <c r="G4" s="1427"/>
      <c r="H4" s="1427"/>
      <c r="I4" s="1427"/>
      <c r="J4" s="1427"/>
      <c r="K4" s="1427"/>
    </row>
    <row r="5" spans="1:12" ht="18" customHeight="1">
      <c r="A5" s="1427"/>
      <c r="B5" s="1427"/>
      <c r="C5" s="1427"/>
      <c r="D5" s="1427"/>
      <c r="E5" s="1427"/>
      <c r="F5" s="1427"/>
      <c r="G5" s="1427"/>
      <c r="H5" s="1427"/>
      <c r="I5" s="1427"/>
      <c r="J5" s="1427"/>
      <c r="K5" s="1427"/>
    </row>
    <row r="6" spans="1:12" ht="18" customHeight="1">
      <c r="A6" s="1427"/>
      <c r="B6" s="1427"/>
      <c r="C6" s="1427"/>
      <c r="D6" s="1427"/>
      <c r="E6" s="1427"/>
      <c r="F6" s="1427"/>
      <c r="G6" s="1427"/>
      <c r="H6" s="1427"/>
      <c r="I6" s="1427"/>
      <c r="J6" s="1427"/>
      <c r="K6" s="1427"/>
    </row>
    <row r="7" spans="1:12" ht="18" customHeight="1">
      <c r="A7" s="1427"/>
      <c r="B7" s="1427"/>
      <c r="C7" s="1427"/>
      <c r="D7" s="1427"/>
      <c r="E7" s="1427"/>
      <c r="F7" s="1427"/>
      <c r="G7" s="1427"/>
      <c r="H7" s="1427"/>
      <c r="I7" s="1427"/>
      <c r="J7" s="1427"/>
      <c r="K7" s="1427"/>
    </row>
    <row r="8" spans="1:12" ht="18" customHeight="1">
      <c r="A8" s="1427"/>
      <c r="B8" s="1427"/>
      <c r="C8" s="1427"/>
      <c r="D8" s="1427"/>
      <c r="E8" s="1427"/>
      <c r="F8" s="1427"/>
      <c r="G8" s="1427"/>
      <c r="H8" s="1427"/>
      <c r="I8" s="1427"/>
      <c r="J8" s="1427"/>
      <c r="K8" s="1427"/>
    </row>
    <row r="9" spans="1:12" ht="18" customHeight="1">
      <c r="A9" s="1427"/>
      <c r="B9" s="1427"/>
      <c r="C9" s="1427"/>
      <c r="D9" s="1427"/>
      <c r="E9" s="1427"/>
      <c r="F9" s="1427"/>
      <c r="G9" s="1427"/>
      <c r="H9" s="1427"/>
      <c r="I9" s="1427"/>
      <c r="J9" s="1427"/>
      <c r="K9" s="1427"/>
    </row>
    <row r="10" spans="1:12" ht="42.75" customHeight="1">
      <c r="A10" s="1427"/>
      <c r="B10" s="1427"/>
      <c r="C10" s="1427"/>
      <c r="D10" s="1427"/>
      <c r="E10" s="1427"/>
      <c r="F10" s="1427"/>
      <c r="G10" s="1427"/>
      <c r="H10" s="1427"/>
      <c r="I10" s="1427"/>
      <c r="J10" s="1427"/>
      <c r="K10" s="1427"/>
    </row>
    <row r="11" spans="1:12" ht="126.75" customHeight="1">
      <c r="A11" s="1427"/>
      <c r="B11" s="1427"/>
      <c r="C11" s="1427"/>
      <c r="D11" s="1427"/>
      <c r="E11" s="1427"/>
      <c r="F11" s="1427"/>
      <c r="G11" s="1427"/>
      <c r="H11" s="1427"/>
      <c r="I11" s="1427"/>
      <c r="J11" s="1427"/>
      <c r="K11" s="1427"/>
    </row>
    <row r="12" spans="1:12" s="228" customFormat="1" ht="33" customHeight="1">
      <c r="B12" s="1012" t="s">
        <v>732</v>
      </c>
      <c r="C12" s="1012" t="s">
        <v>695</v>
      </c>
      <c r="D12" s="1013" t="s">
        <v>1003</v>
      </c>
      <c r="E12" s="1014" t="s">
        <v>699</v>
      </c>
    </row>
    <row r="13" spans="1:12" s="826" customFormat="1" ht="18">
      <c r="B13" s="1015" t="s">
        <v>733</v>
      </c>
      <c r="C13" s="1016" t="s">
        <v>766</v>
      </c>
      <c r="D13" s="992">
        <f>+'Resumen '!C219</f>
        <v>1079762</v>
      </c>
      <c r="E13" s="1017">
        <f>+Tabla48[[#This Row],[Oct.25]]/$D$46</f>
        <v>0.22380300662706554</v>
      </c>
    </row>
    <row r="14" spans="1:12" s="826" customFormat="1" ht="18">
      <c r="B14" s="1015" t="s">
        <v>734</v>
      </c>
      <c r="C14" s="1016" t="s">
        <v>770</v>
      </c>
      <c r="D14" s="992">
        <f>+'Resumen '!C220</f>
        <v>444647</v>
      </c>
      <c r="E14" s="1017">
        <f>+Tabla48[[#This Row],[Oct.25]]/$D$46</f>
        <v>9.2162287140781771E-2</v>
      </c>
      <c r="G14" s="1411"/>
      <c r="H14" s="1411"/>
      <c r="I14" s="1411"/>
      <c r="J14" s="1411"/>
      <c r="K14" s="1411"/>
    </row>
    <row r="15" spans="1:12" s="826" customFormat="1" ht="18">
      <c r="B15" s="1015" t="s">
        <v>735</v>
      </c>
      <c r="C15" s="1016" t="s">
        <v>787</v>
      </c>
      <c r="D15" s="992">
        <f>+'Resumen '!C221</f>
        <v>392806</v>
      </c>
      <c r="E15" s="1017">
        <f>+Tabla48[[#This Row],[Oct.25]]/$D$46</f>
        <v>8.141716769172383E-2</v>
      </c>
      <c r="G15" s="1411"/>
      <c r="H15" s="1411"/>
      <c r="I15" s="1411"/>
      <c r="J15" s="1411"/>
      <c r="K15" s="1411"/>
      <c r="L15" s="679"/>
    </row>
    <row r="16" spans="1:12" s="826" customFormat="1" ht="18">
      <c r="B16" s="1015" t="s">
        <v>736</v>
      </c>
      <c r="C16" s="1016" t="s">
        <v>799</v>
      </c>
      <c r="D16" s="992">
        <f>+'Resumen '!C222</f>
        <v>177196</v>
      </c>
      <c r="E16" s="1017">
        <f>+Tabla48[[#This Row],[Oct.25]]/$D$46</f>
        <v>3.6727535847982704E-2</v>
      </c>
      <c r="G16" s="1411"/>
      <c r="H16" s="1411"/>
      <c r="I16" s="1411"/>
      <c r="J16" s="1411"/>
      <c r="K16" s="1411"/>
    </row>
    <row r="17" spans="2:11" s="826" customFormat="1" ht="18">
      <c r="B17" s="1015" t="s">
        <v>737</v>
      </c>
      <c r="C17" s="1016" t="s">
        <v>795</v>
      </c>
      <c r="D17" s="992">
        <f>+'Resumen '!C223</f>
        <v>137200</v>
      </c>
      <c r="E17" s="1017">
        <f>+Tabla48[[#This Row],[Oct.25]]/$D$46</f>
        <v>2.8437537632583283E-2</v>
      </c>
      <c r="G17" s="1411"/>
      <c r="H17" s="1411"/>
      <c r="I17" s="1411"/>
      <c r="J17" s="1411"/>
      <c r="K17" s="1411"/>
    </row>
    <row r="18" spans="2:11" s="826" customFormat="1" ht="18">
      <c r="B18" s="1015" t="s">
        <v>738</v>
      </c>
      <c r="C18" s="1016" t="s">
        <v>788</v>
      </c>
      <c r="D18" s="992">
        <f>+'Resumen '!C224</f>
        <v>106182</v>
      </c>
      <c r="E18" s="1017">
        <f>+Tabla48[[#This Row],[Oct.25]]/$D$46</f>
        <v>2.2008415604248967E-2</v>
      </c>
      <c r="G18" s="1411"/>
      <c r="H18" s="1411"/>
      <c r="I18" s="1411"/>
      <c r="J18" s="1411"/>
      <c r="K18" s="1411"/>
    </row>
    <row r="19" spans="2:11" s="826" customFormat="1" ht="18">
      <c r="B19" s="1015" t="s">
        <v>739</v>
      </c>
      <c r="C19" s="1016" t="s">
        <v>786</v>
      </c>
      <c r="D19" s="992">
        <f>+'Resumen '!C225</f>
        <v>116722</v>
      </c>
      <c r="E19" s="1017">
        <f>+Tabla48[[#This Row],[Oct.25]]/$D$46</f>
        <v>2.4193048597306019E-2</v>
      </c>
      <c r="G19" s="1411"/>
      <c r="H19" s="1411"/>
      <c r="I19" s="1411"/>
      <c r="J19" s="1411"/>
      <c r="K19" s="1411"/>
    </row>
    <row r="20" spans="2:11" s="826" customFormat="1" ht="18">
      <c r="B20" s="1015" t="s">
        <v>740</v>
      </c>
      <c r="C20" s="1016" t="s">
        <v>806</v>
      </c>
      <c r="D20" s="992">
        <f>+'Resumen '!C226</f>
        <v>112562</v>
      </c>
      <c r="E20" s="1017">
        <f>+Tabla48[[#This Row],[Oct.25]]/$D$46</f>
        <v>2.3330802558300581E-2</v>
      </c>
      <c r="G20" s="1411"/>
      <c r="H20" s="1411"/>
      <c r="I20" s="1411"/>
      <c r="J20" s="1411"/>
      <c r="K20" s="1411"/>
    </row>
    <row r="21" spans="2:11" s="826" customFormat="1" ht="18">
      <c r="B21" s="1015" t="s">
        <v>741</v>
      </c>
      <c r="C21" s="1016" t="s">
        <v>784</v>
      </c>
      <c r="D21" s="992">
        <f>+'Resumen '!C227</f>
        <v>110698</v>
      </c>
      <c r="E21" s="1017">
        <f>+Tabla48[[#This Row],[Oct.25]]/$D$46</f>
        <v>2.2944450006207758E-2</v>
      </c>
      <c r="G21" s="1411"/>
      <c r="H21" s="1411"/>
      <c r="I21" s="1411"/>
      <c r="J21" s="1411"/>
      <c r="K21" s="1411"/>
    </row>
    <row r="22" spans="2:11" s="826" customFormat="1" ht="18">
      <c r="B22" s="1015" t="s">
        <v>742</v>
      </c>
      <c r="C22" s="1016" t="s">
        <v>783</v>
      </c>
      <c r="D22" s="992">
        <f>+'Resumen '!C228</f>
        <v>99383</v>
      </c>
      <c r="E22" s="1017">
        <f>+Tabla48[[#This Row],[Oct.25]]/$D$46</f>
        <v>2.059918223424945E-2</v>
      </c>
      <c r="G22" s="1411"/>
      <c r="H22" s="1411"/>
      <c r="I22" s="1411"/>
      <c r="J22" s="1411"/>
      <c r="K22" s="1411"/>
    </row>
    <row r="23" spans="2:11" s="826" customFormat="1" ht="18">
      <c r="B23" s="1015" t="s">
        <v>743</v>
      </c>
      <c r="C23" s="1016" t="s">
        <v>804</v>
      </c>
      <c r="D23" s="992">
        <f>+'Resumen '!C229</f>
        <v>83635</v>
      </c>
      <c r="E23" s="1017">
        <f>+Tabla48[[#This Row],[Oct.25]]/$D$46</f>
        <v>1.7335083526975967E-2</v>
      </c>
      <c r="G23" s="1411"/>
      <c r="H23" s="1411"/>
      <c r="I23" s="1411"/>
      <c r="J23" s="1411"/>
      <c r="K23" s="1411"/>
    </row>
    <row r="24" spans="2:11" s="826" customFormat="1" ht="18">
      <c r="B24" s="1015" t="s">
        <v>744</v>
      </c>
      <c r="C24" s="1016" t="s">
        <v>782</v>
      </c>
      <c r="D24" s="992">
        <f>+'Resumen '!C230</f>
        <v>95677</v>
      </c>
      <c r="E24" s="1017">
        <f>+Tabla48[[#This Row],[Oct.25]]/$D$46</f>
        <v>1.9831037085077774E-2</v>
      </c>
      <c r="G24" s="1411"/>
      <c r="H24" s="1411"/>
      <c r="I24" s="1411"/>
      <c r="J24" s="1411"/>
      <c r="K24" s="1411"/>
    </row>
    <row r="25" spans="2:11" s="826" customFormat="1" ht="18">
      <c r="B25" s="1015" t="s">
        <v>745</v>
      </c>
      <c r="C25" s="1016" t="s">
        <v>785</v>
      </c>
      <c r="D25" s="992">
        <f>+'Resumen '!C231</f>
        <v>86838</v>
      </c>
      <c r="E25" s="1017">
        <f>+Tabla48[[#This Row],[Oct.25]]/$D$46</f>
        <v>1.7998971522873667E-2</v>
      </c>
    </row>
    <row r="26" spans="2:11" s="826" customFormat="1" ht="18">
      <c r="B26" s="1015" t="s">
        <v>746</v>
      </c>
      <c r="C26" s="1016" t="s">
        <v>779</v>
      </c>
      <c r="D26" s="992">
        <f>+'Resumen '!C232</f>
        <v>58989</v>
      </c>
      <c r="E26" s="1017">
        <f>+Tabla48[[#This Row],[Oct.25]]/$D$46</f>
        <v>1.222669028723364E-2</v>
      </c>
    </row>
    <row r="27" spans="2:11" s="826" customFormat="1" ht="18">
      <c r="B27" s="1015" t="s">
        <v>747</v>
      </c>
      <c r="C27" s="1016" t="s">
        <v>801</v>
      </c>
      <c r="D27" s="992">
        <f>+'Resumen '!C233</f>
        <v>72170</v>
      </c>
      <c r="E27" s="1017">
        <f>+Tabla48[[#This Row],[Oct.25]]/$D$46</f>
        <v>1.4958725152649677E-2</v>
      </c>
    </row>
    <row r="28" spans="2:11" s="826" customFormat="1" ht="18">
      <c r="B28" s="1015" t="s">
        <v>748</v>
      </c>
      <c r="C28" s="1016" t="s">
        <v>796</v>
      </c>
      <c r="D28" s="992">
        <f>+'Resumen '!C234</f>
        <v>59397</v>
      </c>
      <c r="E28" s="1017">
        <f>+Tabla48[[#This Row],[Oct.25]]/$D$46</f>
        <v>1.2311256725674556E-2</v>
      </c>
    </row>
    <row r="29" spans="2:11" s="826" customFormat="1" ht="18">
      <c r="B29" s="1015" t="s">
        <v>749</v>
      </c>
      <c r="C29" s="1016" t="s">
        <v>798</v>
      </c>
      <c r="D29" s="992">
        <f>+'Resumen '!C235</f>
        <v>45870</v>
      </c>
      <c r="E29" s="1017">
        <f>+Tabla48[[#This Row],[Oct.25]]/$D$46</f>
        <v>9.5075062041297034E-3</v>
      </c>
    </row>
    <row r="30" spans="2:11" s="826" customFormat="1" ht="18">
      <c r="B30" s="1015" t="s">
        <v>750</v>
      </c>
      <c r="C30" s="1016" t="s">
        <v>797</v>
      </c>
      <c r="D30" s="992">
        <f>+'Resumen '!C236</f>
        <v>57411</v>
      </c>
      <c r="E30" s="1017">
        <f>+Tabla48[[#This Row],[Oct.25]]/$D$46</f>
        <v>1.1899617150322441E-2</v>
      </c>
    </row>
    <row r="31" spans="2:11" ht="18">
      <c r="B31" s="1015" t="s">
        <v>751</v>
      </c>
      <c r="C31" s="1016" t="s">
        <v>794</v>
      </c>
      <c r="D31" s="992">
        <f>+'Resumen '!C237</f>
        <v>51401</v>
      </c>
      <c r="E31" s="1017">
        <f>+Tabla48[[#This Row],[Oct.25]]/$D$46</f>
        <v>1.0653920348778522E-2</v>
      </c>
      <c r="F31" s="188"/>
      <c r="G31" s="188"/>
      <c r="H31" s="188"/>
      <c r="I31" s="188"/>
      <c r="J31" s="188"/>
    </row>
    <row r="32" spans="2:11" ht="18">
      <c r="B32" s="1015" t="s">
        <v>752</v>
      </c>
      <c r="C32" s="1016" t="s">
        <v>790</v>
      </c>
      <c r="D32" s="992">
        <f>+'Resumen '!C238</f>
        <v>46933</v>
      </c>
      <c r="E32" s="1017">
        <f>+Tabla48[[#This Row],[Oct.25]]/$D$46</f>
        <v>9.7278349395774864E-3</v>
      </c>
      <c r="F32" s="188"/>
      <c r="G32" s="188"/>
      <c r="H32" s="188"/>
      <c r="I32" s="188"/>
      <c r="J32" s="188"/>
    </row>
    <row r="33" spans="2:11" ht="18">
      <c r="B33" s="1015" t="s">
        <v>753</v>
      </c>
      <c r="C33" s="1016" t="s">
        <v>802</v>
      </c>
      <c r="D33" s="992">
        <f>+'Resumen '!C239</f>
        <v>26726</v>
      </c>
      <c r="E33" s="1017">
        <f>+Tabla48[[#This Row],[Oct.25]]/$D$46</f>
        <v>5.5395162592450494E-3</v>
      </c>
      <c r="F33" s="188"/>
      <c r="G33" s="188"/>
      <c r="H33" s="188"/>
      <c r="I33" s="188"/>
      <c r="J33" s="188"/>
    </row>
    <row r="34" spans="2:11" ht="18">
      <c r="B34" s="1015" t="s">
        <v>754</v>
      </c>
      <c r="C34" s="1016" t="s">
        <v>789</v>
      </c>
      <c r="D34" s="992">
        <f>+'Resumen '!C240</f>
        <v>36860</v>
      </c>
      <c r="E34" s="1017">
        <f>+Tabla48[[#This Row],[Oct.25]]/$D$46</f>
        <v>7.6399973552260915E-3</v>
      </c>
      <c r="F34" s="188"/>
      <c r="G34" s="188"/>
      <c r="H34" s="188"/>
      <c r="I34" s="188"/>
      <c r="J34" s="188"/>
    </row>
    <row r="35" spans="2:11" ht="18">
      <c r="B35" s="1015" t="s">
        <v>755</v>
      </c>
      <c r="C35" s="1016" t="s">
        <v>800</v>
      </c>
      <c r="D35" s="992">
        <f>+'Resumen '!C241</f>
        <v>32744</v>
      </c>
      <c r="E35" s="1017">
        <f>+Tabla48[[#This Row],[Oct.25]]/$D$46</f>
        <v>6.7868712262485935E-3</v>
      </c>
      <c r="F35" s="188"/>
      <c r="G35" s="188"/>
      <c r="H35" s="188"/>
      <c r="I35" s="188"/>
      <c r="J35" s="188"/>
    </row>
    <row r="36" spans="2:11" ht="18">
      <c r="B36" s="1015" t="s">
        <v>756</v>
      </c>
      <c r="C36" s="1016" t="s">
        <v>792</v>
      </c>
      <c r="D36" s="992">
        <f>+'Resumen '!C242</f>
        <v>31200</v>
      </c>
      <c r="E36" s="1017">
        <f>+Tabla48[[#This Row],[Oct.25]]/$D$46</f>
        <v>6.4668452925408047E-3</v>
      </c>
      <c r="F36" s="188"/>
      <c r="G36" s="188"/>
      <c r="H36" s="188"/>
      <c r="I36" s="188"/>
      <c r="J36" s="188"/>
    </row>
    <row r="37" spans="2:11" ht="18">
      <c r="B37" s="1015" t="s">
        <v>757</v>
      </c>
      <c r="C37" s="1016" t="s">
        <v>824</v>
      </c>
      <c r="D37" s="992">
        <f>+'Resumen '!C243</f>
        <v>28496</v>
      </c>
      <c r="E37" s="1017">
        <f>+Tabla48[[#This Row],[Oct.25]]/$D$46</f>
        <v>5.9063853671872685E-3</v>
      </c>
      <c r="F37" s="188"/>
      <c r="G37" s="188"/>
      <c r="H37" s="188"/>
      <c r="I37" s="188"/>
      <c r="J37" s="188"/>
    </row>
    <row r="38" spans="2:11" ht="18">
      <c r="B38" s="1015" t="s">
        <v>758</v>
      </c>
      <c r="C38" s="1016" t="s">
        <v>781</v>
      </c>
      <c r="D38" s="992">
        <f>+'Resumen '!C244</f>
        <v>33299</v>
      </c>
      <c r="E38" s="1017">
        <f>+Tabla48[[#This Row],[Oct.25]]/$D$46</f>
        <v>6.9019064550101365E-3</v>
      </c>
      <c r="F38" s="188"/>
      <c r="G38" s="188"/>
      <c r="H38" s="188"/>
      <c r="I38" s="188"/>
      <c r="J38" s="188"/>
    </row>
    <row r="39" spans="2:11" ht="18">
      <c r="B39" s="1015" t="s">
        <v>759</v>
      </c>
      <c r="C39" s="1016" t="s">
        <v>780</v>
      </c>
      <c r="D39" s="992">
        <f>+'Resumen '!C245</f>
        <v>32335</v>
      </c>
      <c r="E39" s="1017">
        <f>+Tabla48[[#This Row],[Oct.25]]/$D$46</f>
        <v>6.7020975171252217E-3</v>
      </c>
      <c r="F39" s="188"/>
      <c r="G39" s="188"/>
      <c r="H39" s="188"/>
      <c r="I39" s="188"/>
      <c r="J39" s="188"/>
    </row>
    <row r="40" spans="2:11" ht="18">
      <c r="B40" s="1015" t="s">
        <v>760</v>
      </c>
      <c r="C40" s="1016" t="s">
        <v>825</v>
      </c>
      <c r="D40" s="992">
        <f>+'Resumen '!C246</f>
        <v>22400</v>
      </c>
      <c r="E40" s="1017">
        <f>+Tabla48[[#This Row],[Oct.25]]/$D$46</f>
        <v>4.642863286952373E-3</v>
      </c>
      <c r="F40" s="188"/>
      <c r="G40" s="188"/>
      <c r="H40" s="188"/>
      <c r="I40" s="188"/>
      <c r="J40" s="188"/>
    </row>
    <row r="41" spans="2:11" ht="18">
      <c r="B41" s="1015" t="s">
        <v>761</v>
      </c>
      <c r="C41" s="1016" t="s">
        <v>793</v>
      </c>
      <c r="D41" s="992">
        <f>+'Resumen '!C247</f>
        <v>26773</v>
      </c>
      <c r="E41" s="1017">
        <f>+Tabla48[[#This Row],[Oct.25]]/$D$46</f>
        <v>5.5492579813203515E-3</v>
      </c>
      <c r="F41" s="188"/>
      <c r="G41" s="188"/>
      <c r="H41" s="188"/>
      <c r="I41" s="188"/>
      <c r="J41" s="188"/>
    </row>
    <row r="42" spans="2:11" ht="18">
      <c r="B42" s="1015" t="s">
        <v>762</v>
      </c>
      <c r="C42" s="1016" t="s">
        <v>791</v>
      </c>
      <c r="D42" s="992">
        <f>+'Resumen '!C248</f>
        <v>27226</v>
      </c>
      <c r="E42" s="1017">
        <f>+Tabla48[[#This Row],[Oct.25]]/$D$46</f>
        <v>5.6431516004716653E-3</v>
      </c>
      <c r="F42" s="188"/>
      <c r="G42" s="188"/>
      <c r="H42" s="188"/>
      <c r="I42" s="188"/>
      <c r="J42" s="188"/>
    </row>
    <row r="43" spans="2:11" ht="18">
      <c r="B43" s="1015" t="s">
        <v>763</v>
      </c>
      <c r="C43" s="1016" t="s">
        <v>805</v>
      </c>
      <c r="D43" s="992">
        <f>+'Resumen '!C249</f>
        <v>29404</v>
      </c>
      <c r="E43" s="1017">
        <f>+Tabla48[[#This Row],[Oct.25]]/$D$46</f>
        <v>6.094587146854802E-3</v>
      </c>
      <c r="F43" s="826"/>
      <c r="G43" s="826"/>
      <c r="H43" s="826"/>
      <c r="I43" s="826"/>
      <c r="J43" s="826"/>
      <c r="K43" s="826"/>
    </row>
    <row r="44" spans="2:11" ht="18">
      <c r="B44" s="1015" t="s">
        <v>764</v>
      </c>
      <c r="C44" s="1016" t="s">
        <v>803</v>
      </c>
      <c r="D44" s="992">
        <f>+'Resumen '!C250</f>
        <v>7442</v>
      </c>
      <c r="E44" s="1017">
        <f>+Tabla48[[#This Row],[Oct.25]]/$D$46</f>
        <v>1.5425084188169446E-3</v>
      </c>
      <c r="F44" s="188"/>
      <c r="G44" s="188"/>
      <c r="H44" s="188"/>
      <c r="I44" s="188"/>
      <c r="J44" s="188"/>
    </row>
    <row r="45" spans="2:11" ht="18">
      <c r="B45" s="1015" t="s">
        <v>807</v>
      </c>
      <c r="C45" s="1021" t="s">
        <v>826</v>
      </c>
      <c r="D45" s="992">
        <f>+'Resumen '!C251</f>
        <v>1054225</v>
      </c>
      <c r="E45" s="1023">
        <f>+Tabla48[[#This Row],[Oct.25]]/$D$46</f>
        <v>0.21850993520925738</v>
      </c>
      <c r="F45" s="188"/>
      <c r="G45" s="188"/>
      <c r="H45" s="188"/>
      <c r="I45" s="188"/>
      <c r="J45" s="188"/>
    </row>
    <row r="46" spans="2:11" ht="18">
      <c r="B46" s="1018" t="s">
        <v>57</v>
      </c>
      <c r="C46" s="1019" t="s">
        <v>57</v>
      </c>
      <c r="D46" s="999">
        <f>SUM(D13:D45)</f>
        <v>4824609</v>
      </c>
      <c r="E46" s="1020">
        <f>SUM(E13:E45)</f>
        <v>1.0000000000000002</v>
      </c>
      <c r="F46" s="188"/>
      <c r="G46" s="188"/>
      <c r="H46" s="188"/>
      <c r="I46" s="188"/>
      <c r="J46" s="188"/>
    </row>
    <row r="48" spans="2:11" s="826" customFormat="1">
      <c r="B48" s="1007"/>
      <c r="C48" s="188"/>
      <c r="D48" s="812"/>
      <c r="E48" s="813"/>
      <c r="F48" s="813"/>
      <c r="G48" s="813"/>
      <c r="H48" s="813"/>
      <c r="I48" s="813"/>
      <c r="J48" s="813"/>
      <c r="K48" s="188"/>
    </row>
    <row r="49" spans="11:11">
      <c r="K49" s="826"/>
    </row>
  </sheetData>
  <mergeCells count="4">
    <mergeCell ref="C1:K1"/>
    <mergeCell ref="C2:K2"/>
    <mergeCell ref="G14:K24"/>
    <mergeCell ref="A3:K11"/>
  </mergeCells>
  <pageMargins left="0.70866141732283472" right="0.70866141732283472" top="0.74803149606299213" bottom="0.74803149606299213" header="0.31496062992125984" footer="0.31496062992125984"/>
  <pageSetup paperSize="119" scale="45" orientation="landscape" r:id="rId1"/>
  <drawing r:id="rId2"/>
  <tableParts count="1">
    <tablePart r:id="rId3"/>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tabColor theme="1" tint="4.9989318521683403E-2"/>
    <pageSetUpPr fitToPage="1"/>
  </sheetPr>
  <dimension ref="A1"/>
  <sheetViews>
    <sheetView showGridLines="0" view="pageBreakPreview" zoomScaleNormal="100" zoomScaleSheetLayoutView="100" workbookViewId="0">
      <selection activeCell="Q23" sqref="Q23"/>
    </sheetView>
  </sheetViews>
  <sheetFormatPr baseColWidth="10"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tabColor theme="1"/>
    <pageSetUpPr fitToPage="1"/>
  </sheetPr>
  <dimension ref="A2:P73"/>
  <sheetViews>
    <sheetView showGridLines="0" view="pageBreakPreview" zoomScale="25" zoomScaleNormal="100" zoomScaleSheetLayoutView="25" workbookViewId="0">
      <selection activeCell="AM37" sqref="AM37"/>
    </sheetView>
  </sheetViews>
  <sheetFormatPr baseColWidth="10" defaultColWidth="11.42578125" defaultRowHeight="15"/>
  <cols>
    <col min="1" max="1" width="31.28515625" customWidth="1"/>
    <col min="2" max="2" width="30.140625" customWidth="1"/>
    <col min="3" max="3" width="38.42578125" customWidth="1"/>
    <col min="4" max="4" width="43" customWidth="1"/>
    <col min="5" max="14" width="30.140625" customWidth="1"/>
    <col min="15" max="15" width="58" customWidth="1"/>
    <col min="16" max="16" width="35" customWidth="1"/>
    <col min="17" max="18" width="16.7109375" customWidth="1"/>
  </cols>
  <sheetData>
    <row r="2" spans="1:16" ht="141" customHeight="1"/>
    <row r="3" spans="1:16">
      <c r="A3" s="1071"/>
      <c r="B3" s="1071"/>
      <c r="C3" s="1071"/>
      <c r="D3" s="1071"/>
      <c r="E3" s="1071"/>
      <c r="F3" s="1071"/>
      <c r="G3" s="1071"/>
      <c r="H3" s="1071"/>
      <c r="I3" s="1071"/>
      <c r="J3" s="1071"/>
      <c r="K3" s="1071"/>
      <c r="L3" s="1071"/>
      <c r="M3" s="1071"/>
      <c r="N3" s="1071"/>
      <c r="O3" s="1071"/>
      <c r="P3" s="1071"/>
    </row>
    <row r="4" spans="1:16">
      <c r="A4" s="1071"/>
      <c r="B4" s="1071"/>
      <c r="C4" s="1071"/>
      <c r="D4" s="1071"/>
      <c r="E4" s="1071"/>
      <c r="F4" s="1071"/>
      <c r="G4" s="1071"/>
      <c r="H4" s="1071"/>
      <c r="I4" s="1071"/>
      <c r="J4" s="1071"/>
      <c r="K4" s="1071"/>
      <c r="L4" s="1071"/>
      <c r="M4" s="1071"/>
      <c r="N4" s="1071"/>
      <c r="O4" s="1071"/>
      <c r="P4" s="1071"/>
    </row>
    <row r="5" spans="1:16" ht="61.5" customHeight="1">
      <c r="A5" s="1428" t="s">
        <v>1040</v>
      </c>
      <c r="B5" s="1428"/>
      <c r="C5" s="1428"/>
      <c r="D5" s="1428"/>
      <c r="E5" s="1428"/>
      <c r="F5" s="1428"/>
      <c r="G5" s="1428"/>
      <c r="H5" s="1428"/>
      <c r="I5" s="1428"/>
      <c r="J5" s="1428"/>
      <c r="K5" s="1428"/>
      <c r="L5" s="1428"/>
      <c r="M5" s="1428"/>
      <c r="N5" s="1428"/>
      <c r="O5" s="1428"/>
      <c r="P5" s="1428"/>
    </row>
    <row r="6" spans="1:16" ht="78.75" customHeight="1">
      <c r="A6" s="1428"/>
      <c r="B6" s="1428"/>
      <c r="C6" s="1428"/>
      <c r="D6" s="1428"/>
      <c r="E6" s="1428"/>
      <c r="F6" s="1428"/>
      <c r="G6" s="1428"/>
      <c r="H6" s="1428"/>
      <c r="I6" s="1428"/>
      <c r="J6" s="1428"/>
      <c r="K6" s="1428"/>
      <c r="L6" s="1428"/>
      <c r="M6" s="1428"/>
      <c r="N6" s="1428"/>
      <c r="O6" s="1428"/>
      <c r="P6" s="1428"/>
    </row>
    <row r="7" spans="1:16" ht="31.5" customHeight="1">
      <c r="A7" s="1428"/>
      <c r="B7" s="1428"/>
      <c r="C7" s="1428"/>
      <c r="D7" s="1428"/>
      <c r="E7" s="1428"/>
      <c r="F7" s="1428"/>
      <c r="G7" s="1428"/>
      <c r="H7" s="1428"/>
      <c r="I7" s="1428"/>
      <c r="J7" s="1428"/>
      <c r="K7" s="1428"/>
      <c r="L7" s="1428"/>
      <c r="M7" s="1428"/>
      <c r="N7" s="1428"/>
      <c r="O7" s="1428"/>
      <c r="P7" s="1428"/>
    </row>
    <row r="8" spans="1:16" ht="31.5" customHeight="1">
      <c r="A8" s="1428"/>
      <c r="B8" s="1428"/>
      <c r="C8" s="1428"/>
      <c r="D8" s="1428"/>
      <c r="E8" s="1428"/>
      <c r="F8" s="1428"/>
      <c r="G8" s="1428"/>
      <c r="H8" s="1428"/>
      <c r="I8" s="1428"/>
      <c r="J8" s="1428"/>
      <c r="K8" s="1428"/>
      <c r="L8" s="1428"/>
      <c r="M8" s="1428"/>
      <c r="N8" s="1428"/>
      <c r="O8" s="1428"/>
      <c r="P8" s="1428"/>
    </row>
    <row r="9" spans="1:16" ht="57.75" customHeight="1">
      <c r="A9" s="1428"/>
      <c r="B9" s="1428"/>
      <c r="C9" s="1428"/>
      <c r="D9" s="1428"/>
      <c r="E9" s="1428"/>
      <c r="F9" s="1428"/>
      <c r="G9" s="1428"/>
      <c r="H9" s="1428"/>
      <c r="I9" s="1428"/>
      <c r="J9" s="1428"/>
      <c r="K9" s="1428"/>
      <c r="L9" s="1428"/>
      <c r="M9" s="1428"/>
      <c r="N9" s="1428"/>
      <c r="O9" s="1428"/>
      <c r="P9" s="1428"/>
    </row>
    <row r="10" spans="1:16" ht="31.5" customHeight="1">
      <c r="A10" s="1428"/>
      <c r="B10" s="1428"/>
      <c r="C10" s="1428"/>
      <c r="D10" s="1428"/>
      <c r="E10" s="1428"/>
      <c r="F10" s="1428"/>
      <c r="G10" s="1428"/>
      <c r="H10" s="1428"/>
      <c r="I10" s="1428"/>
      <c r="J10" s="1428"/>
      <c r="K10" s="1428"/>
      <c r="L10" s="1428"/>
      <c r="M10" s="1428"/>
      <c r="N10" s="1428"/>
      <c r="O10" s="1428"/>
      <c r="P10" s="1428"/>
    </row>
    <row r="11" spans="1:16" ht="35.25" customHeight="1">
      <c r="A11" s="1428"/>
      <c r="B11" s="1428"/>
      <c r="C11" s="1428"/>
      <c r="D11" s="1428"/>
      <c r="E11" s="1428"/>
      <c r="F11" s="1428"/>
      <c r="G11" s="1428"/>
      <c r="H11" s="1428"/>
      <c r="I11" s="1428"/>
      <c r="J11" s="1428"/>
      <c r="K11" s="1428"/>
      <c r="L11" s="1428"/>
      <c r="M11" s="1428"/>
      <c r="N11" s="1428"/>
      <c r="O11" s="1428"/>
      <c r="P11" s="1428"/>
    </row>
    <row r="12" spans="1:16" ht="31.5" customHeight="1">
      <c r="A12" s="1428"/>
      <c r="B12" s="1428"/>
      <c r="C12" s="1428"/>
      <c r="D12" s="1428"/>
      <c r="E12" s="1428"/>
      <c r="F12" s="1428"/>
      <c r="G12" s="1428"/>
      <c r="H12" s="1428"/>
      <c r="I12" s="1428"/>
      <c r="J12" s="1428"/>
      <c r="K12" s="1428"/>
      <c r="L12" s="1428"/>
      <c r="M12" s="1428"/>
      <c r="N12" s="1428"/>
      <c r="O12" s="1428"/>
      <c r="P12" s="1428"/>
    </row>
    <row r="13" spans="1:16" ht="56.25" customHeight="1">
      <c r="A13" s="1428"/>
      <c r="B13" s="1428"/>
      <c r="C13" s="1428"/>
      <c r="D13" s="1428"/>
      <c r="E13" s="1428"/>
      <c r="F13" s="1428"/>
      <c r="G13" s="1428"/>
      <c r="H13" s="1428"/>
      <c r="I13" s="1428"/>
      <c r="J13" s="1428"/>
      <c r="K13" s="1428"/>
      <c r="L13" s="1428"/>
      <c r="M13" s="1428"/>
      <c r="N13" s="1428"/>
      <c r="O13" s="1428"/>
      <c r="P13" s="1428"/>
    </row>
    <row r="14" spans="1:16" ht="46.5" customHeight="1">
      <c r="A14" s="1428"/>
      <c r="B14" s="1428"/>
      <c r="C14" s="1428"/>
      <c r="D14" s="1428"/>
      <c r="E14" s="1428"/>
      <c r="F14" s="1428"/>
      <c r="G14" s="1428"/>
      <c r="H14" s="1428"/>
      <c r="I14" s="1428"/>
      <c r="J14" s="1428"/>
      <c r="K14" s="1428"/>
      <c r="L14" s="1428"/>
      <c r="M14" s="1428"/>
      <c r="N14" s="1428"/>
      <c r="O14" s="1428"/>
      <c r="P14" s="1428"/>
    </row>
    <row r="15" spans="1:16" ht="31.5" customHeight="1">
      <c r="A15" s="1428"/>
      <c r="B15" s="1428"/>
      <c r="C15" s="1428"/>
      <c r="D15" s="1428"/>
      <c r="E15" s="1428"/>
      <c r="F15" s="1428"/>
      <c r="G15" s="1428"/>
      <c r="H15" s="1428"/>
      <c r="I15" s="1428"/>
      <c r="J15" s="1428"/>
      <c r="K15" s="1428"/>
      <c r="L15" s="1428"/>
      <c r="M15" s="1428"/>
      <c r="N15" s="1428"/>
      <c r="O15" s="1428"/>
      <c r="P15" s="1428"/>
    </row>
    <row r="16" spans="1:16">
      <c r="A16" s="1428"/>
      <c r="B16" s="1428"/>
      <c r="C16" s="1428"/>
      <c r="D16" s="1428"/>
      <c r="E16" s="1428"/>
      <c r="F16" s="1428"/>
      <c r="G16" s="1428"/>
      <c r="H16" s="1428"/>
      <c r="I16" s="1428"/>
      <c r="J16" s="1428"/>
      <c r="K16" s="1428"/>
      <c r="L16" s="1428"/>
      <c r="M16" s="1428"/>
      <c r="N16" s="1428"/>
      <c r="O16" s="1428"/>
      <c r="P16" s="1428"/>
    </row>
    <row r="17" spans="1:16" ht="31.5" customHeight="1">
      <c r="A17" s="1428"/>
      <c r="B17" s="1428"/>
      <c r="C17" s="1428"/>
      <c r="D17" s="1428"/>
      <c r="E17" s="1428"/>
      <c r="F17" s="1428"/>
      <c r="G17" s="1428"/>
      <c r="H17" s="1428"/>
      <c r="I17" s="1428"/>
      <c r="J17" s="1428"/>
      <c r="K17" s="1428"/>
      <c r="L17" s="1428"/>
      <c r="M17" s="1428"/>
      <c r="N17" s="1428"/>
      <c r="O17" s="1428"/>
      <c r="P17" s="1428"/>
    </row>
    <row r="18" spans="1:16" ht="31.5" customHeight="1">
      <c r="A18" s="1428"/>
      <c r="B18" s="1428"/>
      <c r="C18" s="1428"/>
      <c r="D18" s="1428"/>
      <c r="E18" s="1428"/>
      <c r="F18" s="1428"/>
      <c r="G18" s="1428"/>
      <c r="H18" s="1428"/>
      <c r="I18" s="1428"/>
      <c r="J18" s="1428"/>
      <c r="K18" s="1428"/>
      <c r="L18" s="1428"/>
      <c r="M18" s="1428"/>
      <c r="N18" s="1428"/>
      <c r="O18" s="1428"/>
      <c r="P18" s="1428"/>
    </row>
    <row r="19" spans="1:16">
      <c r="A19" s="1428"/>
      <c r="B19" s="1428"/>
      <c r="C19" s="1428"/>
      <c r="D19" s="1428"/>
      <c r="E19" s="1428"/>
      <c r="F19" s="1428"/>
      <c r="G19" s="1428"/>
      <c r="H19" s="1428"/>
      <c r="I19" s="1428"/>
      <c r="J19" s="1428"/>
      <c r="K19" s="1428"/>
      <c r="L19" s="1428"/>
      <c r="M19" s="1428"/>
      <c r="N19" s="1428"/>
      <c r="O19" s="1428"/>
      <c r="P19" s="1428"/>
    </row>
    <row r="20" spans="1:16">
      <c r="A20" s="1428"/>
      <c r="B20" s="1428"/>
      <c r="C20" s="1428"/>
      <c r="D20" s="1428"/>
      <c r="E20" s="1428"/>
      <c r="F20" s="1428"/>
      <c r="G20" s="1428"/>
      <c r="H20" s="1428"/>
      <c r="I20" s="1428"/>
      <c r="J20" s="1428"/>
      <c r="K20" s="1428"/>
      <c r="L20" s="1428"/>
      <c r="M20" s="1428"/>
      <c r="N20" s="1428"/>
      <c r="O20" s="1428"/>
      <c r="P20" s="1428"/>
    </row>
    <row r="21" spans="1:16">
      <c r="A21" s="1428"/>
      <c r="B21" s="1428"/>
      <c r="C21" s="1428"/>
      <c r="D21" s="1428"/>
      <c r="E21" s="1428"/>
      <c r="F21" s="1428"/>
      <c r="G21" s="1428"/>
      <c r="H21" s="1428"/>
      <c r="I21" s="1428"/>
      <c r="J21" s="1428"/>
      <c r="K21" s="1428"/>
      <c r="L21" s="1428"/>
      <c r="M21" s="1428"/>
      <c r="N21" s="1428"/>
      <c r="O21" s="1428"/>
      <c r="P21" s="1428"/>
    </row>
    <row r="22" spans="1:16">
      <c r="A22" s="1428"/>
      <c r="B22" s="1428"/>
      <c r="C22" s="1428"/>
      <c r="D22" s="1428"/>
      <c r="E22" s="1428"/>
      <c r="F22" s="1428"/>
      <c r="G22" s="1428"/>
      <c r="H22" s="1428"/>
      <c r="I22" s="1428"/>
      <c r="J22" s="1428"/>
      <c r="K22" s="1428"/>
      <c r="L22" s="1428"/>
      <c r="M22" s="1428"/>
      <c r="N22" s="1428"/>
      <c r="O22" s="1428"/>
      <c r="P22" s="1428"/>
    </row>
    <row r="23" spans="1:16">
      <c r="A23" s="1428"/>
      <c r="B23" s="1428"/>
      <c r="C23" s="1428"/>
      <c r="D23" s="1428"/>
      <c r="E23" s="1428"/>
      <c r="F23" s="1428"/>
      <c r="G23" s="1428"/>
      <c r="H23" s="1428"/>
      <c r="I23" s="1428"/>
      <c r="J23" s="1428"/>
      <c r="K23" s="1428"/>
      <c r="L23" s="1428"/>
      <c r="M23" s="1428"/>
      <c r="N23" s="1428"/>
      <c r="O23" s="1428"/>
      <c r="P23" s="1428"/>
    </row>
    <row r="24" spans="1:16">
      <c r="A24" s="1428"/>
      <c r="B24" s="1428"/>
      <c r="C24" s="1428"/>
      <c r="D24" s="1428"/>
      <c r="E24" s="1428"/>
      <c r="F24" s="1428"/>
      <c r="G24" s="1428"/>
      <c r="H24" s="1428"/>
      <c r="I24" s="1428"/>
      <c r="J24" s="1428"/>
      <c r="K24" s="1428"/>
      <c r="L24" s="1428"/>
      <c r="M24" s="1428"/>
      <c r="N24" s="1428"/>
      <c r="O24" s="1428"/>
      <c r="P24" s="1428"/>
    </row>
    <row r="25" spans="1:16">
      <c r="A25" s="1428"/>
      <c r="B25" s="1428"/>
      <c r="C25" s="1428"/>
      <c r="D25" s="1428"/>
      <c r="E25" s="1428"/>
      <c r="F25" s="1428"/>
      <c r="G25" s="1428"/>
      <c r="H25" s="1428"/>
      <c r="I25" s="1428"/>
      <c r="J25" s="1428"/>
      <c r="K25" s="1428"/>
      <c r="L25" s="1428"/>
      <c r="M25" s="1428"/>
      <c r="N25" s="1428"/>
      <c r="O25" s="1428"/>
      <c r="P25" s="1428"/>
    </row>
    <row r="26" spans="1:16">
      <c r="A26" s="1428"/>
      <c r="B26" s="1428"/>
      <c r="C26" s="1428"/>
      <c r="D26" s="1428"/>
      <c r="E26" s="1428"/>
      <c r="F26" s="1428"/>
      <c r="G26" s="1428"/>
      <c r="H26" s="1428"/>
      <c r="I26" s="1428"/>
      <c r="J26" s="1428"/>
      <c r="K26" s="1428"/>
      <c r="L26" s="1428"/>
      <c r="M26" s="1428"/>
      <c r="N26" s="1428"/>
      <c r="O26" s="1428"/>
      <c r="P26" s="1428"/>
    </row>
    <row r="27" spans="1:16">
      <c r="A27" s="1428"/>
      <c r="B27" s="1428"/>
      <c r="C27" s="1428"/>
      <c r="D27" s="1428"/>
      <c r="E27" s="1428"/>
      <c r="F27" s="1428"/>
      <c r="G27" s="1428"/>
      <c r="H27" s="1428"/>
      <c r="I27" s="1428"/>
      <c r="J27" s="1428"/>
      <c r="K27" s="1428"/>
      <c r="L27" s="1428"/>
      <c r="M27" s="1428"/>
      <c r="N27" s="1428"/>
      <c r="O27" s="1428"/>
      <c r="P27" s="1428"/>
    </row>
    <row r="28" spans="1:16">
      <c r="A28" s="1428"/>
      <c r="B28" s="1428"/>
      <c r="C28" s="1428"/>
      <c r="D28" s="1428"/>
      <c r="E28" s="1428"/>
      <c r="F28" s="1428"/>
      <c r="G28" s="1428"/>
      <c r="H28" s="1428"/>
      <c r="I28" s="1428"/>
      <c r="J28" s="1428"/>
      <c r="K28" s="1428"/>
      <c r="L28" s="1428"/>
      <c r="M28" s="1428"/>
      <c r="N28" s="1428"/>
      <c r="O28" s="1428"/>
      <c r="P28" s="1428"/>
    </row>
    <row r="29" spans="1:16">
      <c r="A29" s="1428"/>
      <c r="B29" s="1428"/>
      <c r="C29" s="1428"/>
      <c r="D29" s="1428"/>
      <c r="E29" s="1428"/>
      <c r="F29" s="1428"/>
      <c r="G29" s="1428"/>
      <c r="H29" s="1428"/>
      <c r="I29" s="1428"/>
      <c r="J29" s="1428"/>
      <c r="K29" s="1428"/>
      <c r="L29" s="1428"/>
      <c r="M29" s="1428"/>
      <c r="N29" s="1428"/>
      <c r="O29" s="1428"/>
      <c r="P29" s="1428"/>
    </row>
    <row r="30" spans="1:16">
      <c r="A30" s="1428"/>
      <c r="B30" s="1428"/>
      <c r="C30" s="1428"/>
      <c r="D30" s="1428"/>
      <c r="E30" s="1428"/>
      <c r="F30" s="1428"/>
      <c r="G30" s="1428"/>
      <c r="H30" s="1428"/>
      <c r="I30" s="1428"/>
      <c r="J30" s="1428"/>
      <c r="K30" s="1428"/>
      <c r="L30" s="1428"/>
      <c r="M30" s="1428"/>
      <c r="N30" s="1428"/>
      <c r="O30" s="1428"/>
      <c r="P30" s="1428"/>
    </row>
    <row r="31" spans="1:16">
      <c r="A31" s="1428"/>
      <c r="B31" s="1428"/>
      <c r="C31" s="1428"/>
      <c r="D31" s="1428"/>
      <c r="E31" s="1428"/>
      <c r="F31" s="1428"/>
      <c r="G31" s="1428"/>
      <c r="H31" s="1428"/>
      <c r="I31" s="1428"/>
      <c r="J31" s="1428"/>
      <c r="K31" s="1428"/>
      <c r="L31" s="1428"/>
      <c r="M31" s="1428"/>
      <c r="N31" s="1428"/>
      <c r="O31" s="1428"/>
      <c r="P31" s="1428"/>
    </row>
    <row r="32" spans="1:16">
      <c r="A32" s="1428"/>
      <c r="B32" s="1428"/>
      <c r="C32" s="1428"/>
      <c r="D32" s="1428"/>
      <c r="E32" s="1428"/>
      <c r="F32" s="1428"/>
      <c r="G32" s="1428"/>
      <c r="H32" s="1428"/>
      <c r="I32" s="1428"/>
      <c r="J32" s="1428"/>
      <c r="K32" s="1428"/>
      <c r="L32" s="1428"/>
      <c r="M32" s="1428"/>
      <c r="N32" s="1428"/>
      <c r="O32" s="1428"/>
      <c r="P32" s="1428"/>
    </row>
    <row r="33" spans="1:16">
      <c r="A33" s="1428"/>
      <c r="B33" s="1428"/>
      <c r="C33" s="1428"/>
      <c r="D33" s="1428"/>
      <c r="E33" s="1428"/>
      <c r="F33" s="1428"/>
      <c r="G33" s="1428"/>
      <c r="H33" s="1428"/>
      <c r="I33" s="1428"/>
      <c r="J33" s="1428"/>
      <c r="K33" s="1428"/>
      <c r="L33" s="1428"/>
      <c r="M33" s="1428"/>
      <c r="N33" s="1428"/>
      <c r="O33" s="1428"/>
      <c r="P33" s="1428"/>
    </row>
    <row r="34" spans="1:16">
      <c r="A34" s="1428"/>
      <c r="B34" s="1428"/>
      <c r="C34" s="1428"/>
      <c r="D34" s="1428"/>
      <c r="E34" s="1428"/>
      <c r="F34" s="1428"/>
      <c r="G34" s="1428"/>
      <c r="H34" s="1428"/>
      <c r="I34" s="1428"/>
      <c r="J34" s="1428"/>
      <c r="K34" s="1428"/>
      <c r="L34" s="1428"/>
      <c r="M34" s="1428"/>
      <c r="N34" s="1428"/>
      <c r="O34" s="1428"/>
      <c r="P34" s="1428"/>
    </row>
    <row r="35" spans="1:16">
      <c r="A35" s="1428"/>
      <c r="B35" s="1428"/>
      <c r="C35" s="1428"/>
      <c r="D35" s="1428"/>
      <c r="E35" s="1428"/>
      <c r="F35" s="1428"/>
      <c r="G35" s="1428"/>
      <c r="H35" s="1428"/>
      <c r="I35" s="1428"/>
      <c r="J35" s="1428"/>
      <c r="K35" s="1428"/>
      <c r="L35" s="1428"/>
      <c r="M35" s="1428"/>
      <c r="N35" s="1428"/>
      <c r="O35" s="1428"/>
      <c r="P35" s="1428"/>
    </row>
    <row r="36" spans="1:16" ht="31.5" customHeight="1">
      <c r="A36" s="1428"/>
      <c r="B36" s="1428"/>
      <c r="C36" s="1428"/>
      <c r="D36" s="1428"/>
      <c r="E36" s="1428"/>
      <c r="F36" s="1428"/>
      <c r="G36" s="1428"/>
      <c r="H36" s="1428"/>
      <c r="I36" s="1428"/>
      <c r="J36" s="1428"/>
      <c r="K36" s="1428"/>
      <c r="L36" s="1428"/>
      <c r="M36" s="1428"/>
      <c r="N36" s="1428"/>
      <c r="O36" s="1428"/>
      <c r="P36" s="1428"/>
    </row>
    <row r="37" spans="1:16" ht="64.5" customHeight="1">
      <c r="A37" s="1428"/>
      <c r="B37" s="1428"/>
      <c r="C37" s="1428"/>
      <c r="D37" s="1428"/>
      <c r="E37" s="1428"/>
      <c r="F37" s="1428"/>
      <c r="G37" s="1428"/>
      <c r="H37" s="1428"/>
      <c r="I37" s="1428"/>
      <c r="J37" s="1428"/>
      <c r="K37" s="1428"/>
      <c r="L37" s="1428"/>
      <c r="M37" s="1428"/>
      <c r="N37" s="1428"/>
      <c r="O37" s="1428"/>
      <c r="P37" s="1428"/>
    </row>
    <row r="38" spans="1:16" ht="31.5" customHeight="1">
      <c r="A38" s="1428"/>
      <c r="B38" s="1428"/>
      <c r="C38" s="1428"/>
      <c r="D38" s="1428"/>
      <c r="E38" s="1428"/>
      <c r="F38" s="1428"/>
      <c r="G38" s="1428"/>
      <c r="H38" s="1428"/>
      <c r="I38" s="1428"/>
      <c r="J38" s="1428"/>
      <c r="K38" s="1428"/>
      <c r="L38" s="1428"/>
      <c r="M38" s="1428"/>
      <c r="N38" s="1428"/>
      <c r="O38" s="1428"/>
      <c r="P38" s="1428"/>
    </row>
    <row r="39" spans="1:16" ht="28.5" customHeight="1">
      <c r="A39" s="1428"/>
      <c r="B39" s="1428"/>
      <c r="C39" s="1428"/>
      <c r="D39" s="1428"/>
      <c r="E39" s="1428"/>
      <c r="F39" s="1428"/>
      <c r="G39" s="1428"/>
      <c r="H39" s="1428"/>
      <c r="I39" s="1428"/>
      <c r="J39" s="1428"/>
      <c r="K39" s="1428"/>
      <c r="L39" s="1428"/>
      <c r="M39" s="1428"/>
      <c r="N39" s="1428"/>
      <c r="O39" s="1428"/>
      <c r="P39" s="1428"/>
    </row>
    <row r="40" spans="1:16" ht="31.5" customHeight="1">
      <c r="A40" s="1428"/>
      <c r="B40" s="1428"/>
      <c r="C40" s="1428"/>
      <c r="D40" s="1428"/>
      <c r="E40" s="1428"/>
      <c r="F40" s="1428"/>
      <c r="G40" s="1428"/>
      <c r="H40" s="1428"/>
      <c r="I40" s="1428"/>
      <c r="J40" s="1428"/>
      <c r="K40" s="1428"/>
      <c r="L40" s="1428"/>
      <c r="M40" s="1428"/>
      <c r="N40" s="1428"/>
      <c r="O40" s="1428"/>
      <c r="P40" s="1428"/>
    </row>
    <row r="41" spans="1:16" ht="39.75" customHeight="1">
      <c r="A41" s="1428"/>
      <c r="B41" s="1428"/>
      <c r="C41" s="1428"/>
      <c r="D41" s="1428"/>
      <c r="E41" s="1428"/>
      <c r="F41" s="1428"/>
      <c r="G41" s="1428"/>
      <c r="H41" s="1428"/>
      <c r="I41" s="1428"/>
      <c r="J41" s="1428"/>
      <c r="K41" s="1428"/>
      <c r="L41" s="1428"/>
      <c r="M41" s="1428"/>
      <c r="N41" s="1428"/>
      <c r="O41" s="1428"/>
      <c r="P41" s="1428"/>
    </row>
    <row r="42" spans="1:16" ht="30" customHeight="1">
      <c r="A42" s="1428"/>
      <c r="B42" s="1428"/>
      <c r="C42" s="1428"/>
      <c r="D42" s="1428"/>
      <c r="E42" s="1428"/>
      <c r="F42" s="1428"/>
      <c r="G42" s="1428"/>
      <c r="H42" s="1428"/>
      <c r="I42" s="1428"/>
      <c r="J42" s="1428"/>
      <c r="K42" s="1428"/>
      <c r="L42" s="1428"/>
      <c r="M42" s="1428"/>
      <c r="N42" s="1428"/>
      <c r="O42" s="1428"/>
      <c r="P42" s="1428"/>
    </row>
    <row r="43" spans="1:16" ht="78" customHeight="1">
      <c r="A43" s="1428"/>
      <c r="B43" s="1428"/>
      <c r="C43" s="1428"/>
      <c r="D43" s="1428"/>
      <c r="E43" s="1428"/>
      <c r="F43" s="1428"/>
      <c r="G43" s="1428"/>
      <c r="H43" s="1428"/>
      <c r="I43" s="1428"/>
      <c r="J43" s="1428"/>
      <c r="K43" s="1428"/>
      <c r="L43" s="1428"/>
      <c r="M43" s="1428"/>
      <c r="N43" s="1428"/>
      <c r="O43" s="1428"/>
      <c r="P43" s="1428"/>
    </row>
    <row r="44" spans="1:16" ht="31.5" customHeight="1">
      <c r="A44" s="1428"/>
      <c r="B44" s="1428"/>
      <c r="C44" s="1428"/>
      <c r="D44" s="1428"/>
      <c r="E44" s="1428"/>
      <c r="F44" s="1428"/>
      <c r="G44" s="1428"/>
      <c r="H44" s="1428"/>
      <c r="I44" s="1428"/>
      <c r="J44" s="1428"/>
      <c r="K44" s="1428"/>
      <c r="L44" s="1428"/>
      <c r="M44" s="1428"/>
      <c r="N44" s="1428"/>
      <c r="O44" s="1428"/>
      <c r="P44" s="1428"/>
    </row>
    <row r="45" spans="1:16" ht="31.5" customHeight="1">
      <c r="A45" s="1428"/>
      <c r="B45" s="1428"/>
      <c r="C45" s="1428"/>
      <c r="D45" s="1428"/>
      <c r="E45" s="1428"/>
      <c r="F45" s="1428"/>
      <c r="G45" s="1428"/>
      <c r="H45" s="1428"/>
      <c r="I45" s="1428"/>
      <c r="J45" s="1428"/>
      <c r="K45" s="1428"/>
      <c r="L45" s="1428"/>
      <c r="M45" s="1428"/>
      <c r="N45" s="1428"/>
      <c r="O45" s="1428"/>
      <c r="P45" s="1428"/>
    </row>
    <row r="46" spans="1:16" ht="26.25" customHeight="1">
      <c r="A46" s="1428"/>
      <c r="B46" s="1428"/>
      <c r="C46" s="1428"/>
      <c r="D46" s="1428"/>
      <c r="E46" s="1428"/>
      <c r="F46" s="1428"/>
      <c r="G46" s="1428"/>
      <c r="H46" s="1428"/>
      <c r="I46" s="1428"/>
      <c r="J46" s="1428"/>
      <c r="K46" s="1428"/>
      <c r="L46" s="1428"/>
      <c r="M46" s="1428"/>
      <c r="N46" s="1428"/>
      <c r="O46" s="1428"/>
      <c r="P46" s="1428"/>
    </row>
    <row r="47" spans="1:16" ht="30.75" customHeight="1">
      <c r="A47" s="1428"/>
      <c r="B47" s="1428"/>
      <c r="C47" s="1428"/>
      <c r="D47" s="1428"/>
      <c r="E47" s="1428"/>
      <c r="F47" s="1428"/>
      <c r="G47" s="1428"/>
      <c r="H47" s="1428"/>
      <c r="I47" s="1428"/>
      <c r="J47" s="1428"/>
      <c r="K47" s="1428"/>
      <c r="L47" s="1428"/>
      <c r="M47" s="1428"/>
      <c r="N47" s="1428"/>
      <c r="O47" s="1428"/>
      <c r="P47" s="1428"/>
    </row>
    <row r="48" spans="1:16" ht="53.25" customHeight="1">
      <c r="A48" s="1428"/>
      <c r="B48" s="1428"/>
      <c r="C48" s="1428"/>
      <c r="D48" s="1428"/>
      <c r="E48" s="1428"/>
      <c r="F48" s="1428"/>
      <c r="G48" s="1428"/>
      <c r="H48" s="1428"/>
      <c r="I48" s="1428"/>
      <c r="J48" s="1428"/>
      <c r="K48" s="1428"/>
      <c r="L48" s="1428"/>
      <c r="M48" s="1428"/>
      <c r="N48" s="1428"/>
      <c r="O48" s="1428"/>
      <c r="P48" s="1428"/>
    </row>
    <row r="49" spans="1:16" ht="31.5" customHeight="1">
      <c r="A49" s="1428"/>
      <c r="B49" s="1428"/>
      <c r="C49" s="1428"/>
      <c r="D49" s="1428"/>
      <c r="E49" s="1428"/>
      <c r="F49" s="1428"/>
      <c r="G49" s="1428"/>
      <c r="H49" s="1428"/>
      <c r="I49" s="1428"/>
      <c r="J49" s="1428"/>
      <c r="K49" s="1428"/>
      <c r="L49" s="1428"/>
      <c r="M49" s="1428"/>
      <c r="N49" s="1428"/>
      <c r="O49" s="1428"/>
      <c r="P49" s="1428"/>
    </row>
    <row r="50" spans="1:16" ht="134.25" customHeight="1">
      <c r="A50" s="1428"/>
      <c r="B50" s="1428"/>
      <c r="C50" s="1428"/>
      <c r="D50" s="1428"/>
      <c r="E50" s="1428"/>
      <c r="F50" s="1428"/>
      <c r="G50" s="1428"/>
      <c r="H50" s="1428"/>
      <c r="I50" s="1428"/>
      <c r="J50" s="1428"/>
      <c r="K50" s="1428"/>
      <c r="L50" s="1428"/>
      <c r="M50" s="1428"/>
      <c r="N50" s="1428"/>
      <c r="O50" s="1428"/>
      <c r="P50" s="1428"/>
    </row>
    <row r="51" spans="1:16" ht="63" customHeight="1">
      <c r="A51" s="1428"/>
      <c r="B51" s="1428"/>
      <c r="C51" s="1428"/>
      <c r="D51" s="1428"/>
      <c r="E51" s="1428"/>
      <c r="F51" s="1428"/>
      <c r="G51" s="1428"/>
      <c r="H51" s="1428"/>
      <c r="I51" s="1428"/>
      <c r="J51" s="1428"/>
      <c r="K51" s="1428"/>
      <c r="L51" s="1428"/>
      <c r="M51" s="1428"/>
      <c r="N51" s="1428"/>
      <c r="O51" s="1428"/>
      <c r="P51" s="1428"/>
    </row>
    <row r="52" spans="1:16">
      <c r="A52" s="1428"/>
      <c r="B52" s="1428"/>
      <c r="C52" s="1428"/>
      <c r="D52" s="1428"/>
      <c r="E52" s="1428"/>
      <c r="F52" s="1428"/>
      <c r="G52" s="1428"/>
      <c r="H52" s="1428"/>
      <c r="I52" s="1428"/>
      <c r="J52" s="1428"/>
      <c r="K52" s="1428"/>
      <c r="L52" s="1428"/>
      <c r="M52" s="1428"/>
      <c r="N52" s="1428"/>
      <c r="O52" s="1428"/>
      <c r="P52" s="1428"/>
    </row>
    <row r="53" spans="1:16">
      <c r="A53" s="1428"/>
      <c r="B53" s="1428"/>
      <c r="C53" s="1428"/>
      <c r="D53" s="1428"/>
      <c r="E53" s="1428"/>
      <c r="F53" s="1428"/>
      <c r="G53" s="1428"/>
      <c r="H53" s="1428"/>
      <c r="I53" s="1428"/>
      <c r="J53" s="1428"/>
      <c r="K53" s="1428"/>
      <c r="L53" s="1428"/>
      <c r="M53" s="1428"/>
      <c r="N53" s="1428"/>
      <c r="O53" s="1428"/>
      <c r="P53" s="1428"/>
    </row>
    <row r="54" spans="1:16">
      <c r="A54" s="1428"/>
      <c r="B54" s="1428"/>
      <c r="C54" s="1428"/>
      <c r="D54" s="1428"/>
      <c r="E54" s="1428"/>
      <c r="F54" s="1428"/>
      <c r="G54" s="1428"/>
      <c r="H54" s="1428"/>
      <c r="I54" s="1428"/>
      <c r="J54" s="1428"/>
      <c r="K54" s="1428"/>
      <c r="L54" s="1428"/>
      <c r="M54" s="1428"/>
      <c r="N54" s="1428"/>
      <c r="O54" s="1428"/>
      <c r="P54" s="1428"/>
    </row>
    <row r="55" spans="1:16">
      <c r="A55" s="1428"/>
      <c r="B55" s="1428"/>
      <c r="C55" s="1428"/>
      <c r="D55" s="1428"/>
      <c r="E55" s="1428"/>
      <c r="F55" s="1428"/>
      <c r="G55" s="1428"/>
      <c r="H55" s="1428"/>
      <c r="I55" s="1428"/>
      <c r="J55" s="1428"/>
      <c r="K55" s="1428"/>
      <c r="L55" s="1428"/>
      <c r="M55" s="1428"/>
      <c r="N55" s="1428"/>
      <c r="O55" s="1428"/>
      <c r="P55" s="1428"/>
    </row>
    <row r="56" spans="1:16">
      <c r="A56" s="1428"/>
      <c r="B56" s="1428"/>
      <c r="C56" s="1428"/>
      <c r="D56" s="1428"/>
      <c r="E56" s="1428"/>
      <c r="F56" s="1428"/>
      <c r="G56" s="1428"/>
      <c r="H56" s="1428"/>
      <c r="I56" s="1428"/>
      <c r="J56" s="1428"/>
      <c r="K56" s="1428"/>
      <c r="L56" s="1428"/>
      <c r="M56" s="1428"/>
      <c r="N56" s="1428"/>
      <c r="O56" s="1428"/>
      <c r="P56" s="1428"/>
    </row>
    <row r="57" spans="1:16">
      <c r="A57" s="1428"/>
      <c r="B57" s="1428"/>
      <c r="C57" s="1428"/>
      <c r="D57" s="1428"/>
      <c r="E57" s="1428"/>
      <c r="F57" s="1428"/>
      <c r="G57" s="1428"/>
      <c r="H57" s="1428"/>
      <c r="I57" s="1428"/>
      <c r="J57" s="1428"/>
      <c r="K57" s="1428"/>
      <c r="L57" s="1428"/>
      <c r="M57" s="1428"/>
      <c r="N57" s="1428"/>
      <c r="O57" s="1428"/>
      <c r="P57" s="1428"/>
    </row>
    <row r="58" spans="1:16">
      <c r="A58" s="1428"/>
      <c r="B58" s="1428"/>
      <c r="C58" s="1428"/>
      <c r="D58" s="1428"/>
      <c r="E58" s="1428"/>
      <c r="F58" s="1428"/>
      <c r="G58" s="1428"/>
      <c r="H58" s="1428"/>
      <c r="I58" s="1428"/>
      <c r="J58" s="1428"/>
      <c r="K58" s="1428"/>
      <c r="L58" s="1428"/>
      <c r="M58" s="1428"/>
      <c r="N58" s="1428"/>
      <c r="O58" s="1428"/>
      <c r="P58" s="1428"/>
    </row>
    <row r="59" spans="1:16">
      <c r="A59" s="1428"/>
      <c r="B59" s="1428"/>
      <c r="C59" s="1428"/>
      <c r="D59" s="1428"/>
      <c r="E59" s="1428"/>
      <c r="F59" s="1428"/>
      <c r="G59" s="1428"/>
      <c r="H59" s="1428"/>
      <c r="I59" s="1428"/>
      <c r="J59" s="1428"/>
      <c r="K59" s="1428"/>
      <c r="L59" s="1428"/>
      <c r="M59" s="1428"/>
      <c r="N59" s="1428"/>
      <c r="O59" s="1428"/>
      <c r="P59" s="1428"/>
    </row>
    <row r="60" spans="1:16">
      <c r="A60" s="1428"/>
      <c r="B60" s="1428"/>
      <c r="C60" s="1428"/>
      <c r="D60" s="1428"/>
      <c r="E60" s="1428"/>
      <c r="F60" s="1428"/>
      <c r="G60" s="1428"/>
      <c r="H60" s="1428"/>
      <c r="I60" s="1428"/>
      <c r="J60" s="1428"/>
      <c r="K60" s="1428"/>
      <c r="L60" s="1428"/>
      <c r="M60" s="1428"/>
      <c r="N60" s="1428"/>
      <c r="O60" s="1428"/>
      <c r="P60" s="1428"/>
    </row>
    <row r="61" spans="1:16">
      <c r="A61" s="1428"/>
      <c r="B61" s="1428"/>
      <c r="C61" s="1428"/>
      <c r="D61" s="1428"/>
      <c r="E61" s="1428"/>
      <c r="F61" s="1428"/>
      <c r="G61" s="1428"/>
      <c r="H61" s="1428"/>
      <c r="I61" s="1428"/>
      <c r="J61" s="1428"/>
      <c r="K61" s="1428"/>
      <c r="L61" s="1428"/>
      <c r="M61" s="1428"/>
      <c r="N61" s="1428"/>
      <c r="O61" s="1428"/>
      <c r="P61" s="1428"/>
    </row>
    <row r="62" spans="1:16">
      <c r="A62" s="1428"/>
      <c r="B62" s="1428"/>
      <c r="C62" s="1428"/>
      <c r="D62" s="1428"/>
      <c r="E62" s="1428"/>
      <c r="F62" s="1428"/>
      <c r="G62" s="1428"/>
      <c r="H62" s="1428"/>
      <c r="I62" s="1428"/>
      <c r="J62" s="1428"/>
      <c r="K62" s="1428"/>
      <c r="L62" s="1428"/>
      <c r="M62" s="1428"/>
      <c r="N62" s="1428"/>
      <c r="O62" s="1428"/>
      <c r="P62" s="1428"/>
    </row>
    <row r="63" spans="1:16">
      <c r="A63" s="1428"/>
      <c r="B63" s="1428"/>
      <c r="C63" s="1428"/>
      <c r="D63" s="1428"/>
      <c r="E63" s="1428"/>
      <c r="F63" s="1428"/>
      <c r="G63" s="1428"/>
      <c r="H63" s="1428"/>
      <c r="I63" s="1428"/>
      <c r="J63" s="1428"/>
      <c r="K63" s="1428"/>
      <c r="L63" s="1428"/>
      <c r="M63" s="1428"/>
      <c r="N63" s="1428"/>
      <c r="O63" s="1428"/>
      <c r="P63" s="1428"/>
    </row>
    <row r="64" spans="1:16">
      <c r="A64" s="1428"/>
      <c r="B64" s="1428"/>
      <c r="C64" s="1428"/>
      <c r="D64" s="1428"/>
      <c r="E64" s="1428"/>
      <c r="F64" s="1428"/>
      <c r="G64" s="1428"/>
      <c r="H64" s="1428"/>
      <c r="I64" s="1428"/>
      <c r="J64" s="1428"/>
      <c r="K64" s="1428"/>
      <c r="L64" s="1428"/>
      <c r="M64" s="1428"/>
      <c r="N64" s="1428"/>
      <c r="O64" s="1428"/>
      <c r="P64" s="1428"/>
    </row>
    <row r="65" spans="1:16">
      <c r="A65" s="1428"/>
      <c r="B65" s="1428"/>
      <c r="C65" s="1428"/>
      <c r="D65" s="1428"/>
      <c r="E65" s="1428"/>
      <c r="F65" s="1428"/>
      <c r="G65" s="1428"/>
      <c r="H65" s="1428"/>
      <c r="I65" s="1428"/>
      <c r="J65" s="1428"/>
      <c r="K65" s="1428"/>
      <c r="L65" s="1428"/>
      <c r="M65" s="1428"/>
      <c r="N65" s="1428"/>
      <c r="O65" s="1428"/>
      <c r="P65" s="1428"/>
    </row>
    <row r="66" spans="1:16">
      <c r="A66" s="1428"/>
      <c r="B66" s="1428"/>
      <c r="C66" s="1428"/>
      <c r="D66" s="1428"/>
      <c r="E66" s="1428"/>
      <c r="F66" s="1428"/>
      <c r="G66" s="1428"/>
      <c r="H66" s="1428"/>
      <c r="I66" s="1428"/>
      <c r="J66" s="1428"/>
      <c r="K66" s="1428"/>
      <c r="L66" s="1428"/>
      <c r="M66" s="1428"/>
      <c r="N66" s="1428"/>
      <c r="O66" s="1428"/>
      <c r="P66" s="1428"/>
    </row>
    <row r="67" spans="1:16">
      <c r="A67" s="1428"/>
      <c r="B67" s="1428"/>
      <c r="C67" s="1428"/>
      <c r="D67" s="1428"/>
      <c r="E67" s="1428"/>
      <c r="F67" s="1428"/>
      <c r="G67" s="1428"/>
      <c r="H67" s="1428"/>
      <c r="I67" s="1428"/>
      <c r="J67" s="1428"/>
      <c r="K67" s="1428"/>
      <c r="L67" s="1428"/>
      <c r="M67" s="1428"/>
      <c r="N67" s="1428"/>
      <c r="O67" s="1428"/>
      <c r="P67" s="1428"/>
    </row>
    <row r="68" spans="1:16">
      <c r="A68" s="1428"/>
      <c r="B68" s="1428"/>
      <c r="C68" s="1428"/>
      <c r="D68" s="1428"/>
      <c r="E68" s="1428"/>
      <c r="F68" s="1428"/>
      <c r="G68" s="1428"/>
      <c r="H68" s="1428"/>
      <c r="I68" s="1428"/>
      <c r="J68" s="1428"/>
      <c r="K68" s="1428"/>
      <c r="L68" s="1428"/>
      <c r="M68" s="1428"/>
      <c r="N68" s="1428"/>
      <c r="O68" s="1428"/>
      <c r="P68" s="1428"/>
    </row>
    <row r="69" spans="1:16">
      <c r="A69" s="1428"/>
      <c r="B69" s="1428"/>
      <c r="C69" s="1428"/>
      <c r="D69" s="1428"/>
      <c r="E69" s="1428"/>
      <c r="F69" s="1428"/>
      <c r="G69" s="1428"/>
      <c r="H69" s="1428"/>
      <c r="I69" s="1428"/>
      <c r="J69" s="1428"/>
      <c r="K69" s="1428"/>
      <c r="L69" s="1428"/>
      <c r="M69" s="1428"/>
      <c r="N69" s="1428"/>
      <c r="O69" s="1428"/>
      <c r="P69" s="1428"/>
    </row>
    <row r="70" spans="1:16">
      <c r="A70" s="1428"/>
      <c r="B70" s="1428"/>
      <c r="C70" s="1428"/>
      <c r="D70" s="1428"/>
      <c r="E70" s="1428"/>
      <c r="F70" s="1428"/>
      <c r="G70" s="1428"/>
      <c r="H70" s="1428"/>
      <c r="I70" s="1428"/>
      <c r="J70" s="1428"/>
      <c r="K70" s="1428"/>
      <c r="L70" s="1428"/>
      <c r="M70" s="1428"/>
      <c r="N70" s="1428"/>
      <c r="O70" s="1428"/>
      <c r="P70" s="1428"/>
    </row>
    <row r="71" spans="1:16">
      <c r="A71" s="1428"/>
      <c r="B71" s="1428"/>
      <c r="C71" s="1428"/>
      <c r="D71" s="1428"/>
      <c r="E71" s="1428"/>
      <c r="F71" s="1428"/>
      <c r="G71" s="1428"/>
      <c r="H71" s="1428"/>
      <c r="I71" s="1428"/>
      <c r="J71" s="1428"/>
      <c r="K71" s="1428"/>
      <c r="L71" s="1428"/>
      <c r="M71" s="1428"/>
      <c r="N71" s="1428"/>
      <c r="O71" s="1428"/>
      <c r="P71" s="1428"/>
    </row>
    <row r="72" spans="1:16">
      <c r="A72" s="1428"/>
      <c r="B72" s="1428"/>
      <c r="C72" s="1428"/>
      <c r="D72" s="1428"/>
      <c r="E72" s="1428"/>
      <c r="F72" s="1428"/>
      <c r="G72" s="1428"/>
      <c r="H72" s="1428"/>
      <c r="I72" s="1428"/>
      <c r="J72" s="1428"/>
      <c r="K72" s="1428"/>
      <c r="L72" s="1428"/>
      <c r="M72" s="1428"/>
      <c r="N72" s="1428"/>
      <c r="O72" s="1428"/>
      <c r="P72" s="1428"/>
    </row>
    <row r="73" spans="1:16" ht="15.75">
      <c r="B73" s="36"/>
    </row>
  </sheetData>
  <mergeCells count="1">
    <mergeCell ref="A5:P72"/>
  </mergeCells>
  <pageMargins left="0.70866141732283472" right="0.70866141732283472" top="0.74803149606299213" bottom="0.74803149606299213" header="0.31496062992125984" footer="0.31496062992125984"/>
  <pageSetup paperSize="119" scale="24"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tabColor theme="6" tint="-0.249977111117893"/>
    <pageSetUpPr fitToPage="1"/>
  </sheetPr>
  <dimension ref="A1:Q30"/>
  <sheetViews>
    <sheetView showGridLines="0" view="pageBreakPreview" topLeftCell="B1" zoomScale="70" zoomScaleNormal="100" zoomScaleSheetLayoutView="70" workbookViewId="0">
      <selection activeCell="V35" sqref="V35"/>
    </sheetView>
  </sheetViews>
  <sheetFormatPr baseColWidth="10" defaultColWidth="11.42578125" defaultRowHeight="15"/>
  <cols>
    <col min="1" max="1" width="16.28515625" hidden="1" customWidth="1"/>
    <col min="2" max="2" width="22.5703125" style="11" customWidth="1"/>
    <col min="3" max="3" width="14.7109375" style="12" customWidth="1"/>
    <col min="4" max="4" width="18.42578125" style="12" customWidth="1"/>
    <col min="5" max="5" width="17.140625" style="12" customWidth="1"/>
    <col min="6" max="6" width="14.42578125" style="12" customWidth="1"/>
    <col min="7" max="7" width="17.85546875" style="12" customWidth="1"/>
    <col min="8" max="8" width="21.7109375" style="12" customWidth="1"/>
    <col min="9" max="9" width="24.85546875" customWidth="1"/>
    <col min="10" max="12" width="11" customWidth="1"/>
    <col min="13" max="13" width="17.7109375" customWidth="1"/>
    <col min="14" max="14" width="11.28515625" customWidth="1"/>
    <col min="15" max="15" width="13.85546875" customWidth="1"/>
    <col min="16" max="17" width="11.28515625" customWidth="1"/>
  </cols>
  <sheetData>
    <row r="1" spans="1:17" s="323" customFormat="1" ht="48.75" customHeight="1">
      <c r="B1" s="1429" t="s">
        <v>335</v>
      </c>
      <c r="C1" s="1429"/>
      <c r="D1" s="1429"/>
      <c r="E1" s="1429"/>
      <c r="F1" s="1429"/>
      <c r="G1" s="1429"/>
      <c r="H1" s="1429"/>
      <c r="I1" s="1429"/>
      <c r="J1" s="1429"/>
      <c r="K1" s="1429"/>
      <c r="L1" s="1429"/>
      <c r="M1" s="1429"/>
      <c r="N1" s="1429"/>
      <c r="O1" s="1429"/>
      <c r="P1" s="1429"/>
      <c r="Q1" s="1429"/>
    </row>
    <row r="2" spans="1:17" s="323" customFormat="1" ht="23.25" customHeight="1">
      <c r="B2" s="1431" t="str">
        <f>+'3. SFS-RS'!B2:I2</f>
        <v>Período:  Diciembre 2008 - Octubre  2025</v>
      </c>
      <c r="C2" s="1431"/>
      <c r="D2" s="1431"/>
      <c r="E2" s="1431"/>
      <c r="F2" s="1431"/>
      <c r="G2" s="1431"/>
      <c r="H2" s="1431"/>
      <c r="I2" s="1431"/>
      <c r="J2" s="1431"/>
      <c r="K2" s="1431"/>
      <c r="L2" s="1431"/>
      <c r="M2" s="1431"/>
      <c r="N2" s="1431"/>
      <c r="O2" s="1431"/>
      <c r="P2" s="1431"/>
      <c r="Q2" s="1431"/>
    </row>
    <row r="3" spans="1:17" ht="21" customHeight="1">
      <c r="A3" s="1071"/>
      <c r="B3" s="1432" t="s">
        <v>1035</v>
      </c>
      <c r="C3" s="1433"/>
      <c r="D3" s="1433"/>
      <c r="E3" s="1433"/>
      <c r="F3" s="1433"/>
      <c r="G3" s="1433"/>
      <c r="H3" s="1433"/>
      <c r="I3" s="1433"/>
      <c r="J3" s="1433"/>
      <c r="K3" s="1433"/>
      <c r="L3" s="1433"/>
      <c r="M3" s="1433"/>
      <c r="N3" s="1433"/>
      <c r="O3" s="1433"/>
      <c r="P3" s="1433"/>
      <c r="Q3" s="1433"/>
    </row>
    <row r="4" spans="1:17" ht="21" customHeight="1">
      <c r="A4" s="1071"/>
      <c r="B4" s="1433"/>
      <c r="C4" s="1433"/>
      <c r="D4" s="1433"/>
      <c r="E4" s="1433"/>
      <c r="F4" s="1433"/>
      <c r="G4" s="1433"/>
      <c r="H4" s="1433"/>
      <c r="I4" s="1433"/>
      <c r="J4" s="1433"/>
      <c r="K4" s="1433"/>
      <c r="L4" s="1433"/>
      <c r="M4" s="1433"/>
      <c r="N4" s="1433"/>
      <c r="O4" s="1433"/>
      <c r="P4" s="1433"/>
      <c r="Q4" s="1433"/>
    </row>
    <row r="5" spans="1:17" ht="21" customHeight="1">
      <c r="A5" s="1071"/>
      <c r="B5" s="1433"/>
      <c r="C5" s="1433"/>
      <c r="D5" s="1433"/>
      <c r="E5" s="1433"/>
      <c r="F5" s="1433"/>
      <c r="G5" s="1433"/>
      <c r="H5" s="1433"/>
      <c r="I5" s="1433"/>
      <c r="J5" s="1433"/>
      <c r="K5" s="1433"/>
      <c r="L5" s="1433"/>
      <c r="M5" s="1433"/>
      <c r="N5" s="1433"/>
      <c r="O5" s="1433"/>
      <c r="P5" s="1433"/>
      <c r="Q5" s="1433"/>
    </row>
    <row r="6" spans="1:17" ht="40.5" customHeight="1">
      <c r="A6" s="1071"/>
      <c r="B6" s="1433"/>
      <c r="C6" s="1433"/>
      <c r="D6" s="1433"/>
      <c r="E6" s="1433"/>
      <c r="F6" s="1433"/>
      <c r="G6" s="1433"/>
      <c r="H6" s="1433"/>
      <c r="I6" s="1433"/>
      <c r="J6" s="1433"/>
      <c r="K6" s="1433"/>
      <c r="L6" s="1433"/>
      <c r="M6" s="1433"/>
      <c r="N6" s="1433"/>
      <c r="O6" s="1433"/>
      <c r="P6" s="1433"/>
      <c r="Q6" s="1433"/>
    </row>
    <row r="7" spans="1:17" ht="60" customHeight="1">
      <c r="A7" s="1071"/>
      <c r="B7" s="1433"/>
      <c r="C7" s="1433"/>
      <c r="D7" s="1433"/>
      <c r="E7" s="1433"/>
      <c r="F7" s="1433"/>
      <c r="G7" s="1433"/>
      <c r="H7" s="1433"/>
      <c r="I7" s="1433"/>
      <c r="J7" s="1433"/>
      <c r="K7" s="1433"/>
      <c r="L7" s="1433"/>
      <c r="M7" s="1433"/>
      <c r="N7" s="1433"/>
      <c r="O7" s="1433"/>
      <c r="P7" s="1433"/>
      <c r="Q7" s="1433"/>
    </row>
    <row r="8" spans="1:17" ht="38.25" customHeight="1">
      <c r="A8" s="1071"/>
      <c r="B8" s="1433"/>
      <c r="C8" s="1433"/>
      <c r="D8" s="1433"/>
      <c r="E8" s="1433"/>
      <c r="F8" s="1433"/>
      <c r="G8" s="1433"/>
      <c r="H8" s="1433"/>
      <c r="I8" s="1433"/>
      <c r="J8" s="1433"/>
      <c r="K8" s="1433"/>
      <c r="L8" s="1433"/>
      <c r="M8" s="1433"/>
      <c r="N8" s="1433"/>
      <c r="O8" s="1433"/>
      <c r="P8" s="1433"/>
      <c r="Q8" s="1433"/>
    </row>
    <row r="9" spans="1:17" ht="15.75">
      <c r="A9" s="1071"/>
      <c r="B9" s="1081"/>
      <c r="C9" s="1081"/>
      <c r="D9" s="1081"/>
      <c r="E9" s="1081"/>
      <c r="F9" s="1081"/>
      <c r="G9" s="1081"/>
      <c r="H9" s="1081"/>
      <c r="I9" s="1081"/>
      <c r="J9" s="1081"/>
      <c r="K9" s="1081"/>
      <c r="L9" s="1081"/>
      <c r="M9" s="1081"/>
      <c r="N9" s="1081"/>
      <c r="O9" s="44"/>
      <c r="P9" s="44"/>
      <c r="Q9" s="44"/>
    </row>
    <row r="10" spans="1:17" s="452" customFormat="1" ht="47.25">
      <c r="A10" s="1073"/>
      <c r="B10" s="1108" t="s">
        <v>12</v>
      </c>
      <c r="C10" s="1108" t="s">
        <v>336</v>
      </c>
      <c r="D10" s="1108" t="s">
        <v>337</v>
      </c>
      <c r="E10" s="1108" t="s">
        <v>338</v>
      </c>
      <c r="F10" s="1108" t="s">
        <v>339</v>
      </c>
      <c r="G10" s="1108" t="s">
        <v>340</v>
      </c>
      <c r="H10" s="1108" t="s">
        <v>341</v>
      </c>
      <c r="I10" s="1319" t="s">
        <v>982</v>
      </c>
      <c r="J10" s="1082"/>
      <c r="K10" s="1082"/>
      <c r="L10" s="1082"/>
      <c r="M10" s="1082"/>
      <c r="N10" s="1082"/>
      <c r="O10" s="44"/>
      <c r="P10" s="44"/>
      <c r="Q10" s="44"/>
    </row>
    <row r="11" spans="1:17" s="453" customFormat="1" ht="15.75">
      <c r="A11" s="1074">
        <v>2008</v>
      </c>
      <c r="B11" s="1083" t="s">
        <v>263</v>
      </c>
      <c r="C11" s="456">
        <v>489949</v>
      </c>
      <c r="D11" s="456">
        <v>734694</v>
      </c>
      <c r="E11" s="461">
        <f t="shared" ref="E11:E25" si="0">C11+D11</f>
        <v>1224643</v>
      </c>
      <c r="F11" s="910">
        <f t="shared" ref="F11:F25" si="1">C11/E11</f>
        <v>0.40007496062117692</v>
      </c>
      <c r="G11" s="910">
        <f t="shared" ref="G11:G25" si="2">D11/E11</f>
        <v>0.59992503937882302</v>
      </c>
      <c r="H11" s="911">
        <f t="shared" ref="H11:H23" si="3">D11/C11</f>
        <v>1.4995315838995487</v>
      </c>
      <c r="I11" s="1318">
        <f>100*Tabla12[[#This Row],[Índice de dependencia RS]]</f>
        <v>149.95315838995487</v>
      </c>
      <c r="J11" s="457"/>
      <c r="K11" s="457"/>
      <c r="L11" s="457"/>
      <c r="M11" s="457"/>
      <c r="N11" s="457"/>
      <c r="O11" s="353"/>
      <c r="P11" s="353"/>
      <c r="Q11" s="353"/>
    </row>
    <row r="12" spans="1:17" s="453" customFormat="1" ht="15.75">
      <c r="A12" s="1074">
        <v>2009</v>
      </c>
      <c r="B12" s="1083" t="s">
        <v>264</v>
      </c>
      <c r="C12" s="456">
        <v>622049</v>
      </c>
      <c r="D12" s="456">
        <v>782176</v>
      </c>
      <c r="E12" s="461">
        <f t="shared" si="0"/>
        <v>1404225</v>
      </c>
      <c r="F12" s="910">
        <f t="shared" si="1"/>
        <v>0.44298385230287168</v>
      </c>
      <c r="G12" s="910">
        <f t="shared" si="2"/>
        <v>0.55701614769712826</v>
      </c>
      <c r="H12" s="911">
        <f t="shared" si="3"/>
        <v>1.2574186277929873</v>
      </c>
      <c r="I12" s="1318">
        <f>100*Tabla12[[#This Row],[Índice de dependencia RS]]</f>
        <v>125.74186277929873</v>
      </c>
      <c r="J12" s="457"/>
      <c r="K12" s="457"/>
      <c r="L12" s="457"/>
      <c r="M12" s="457"/>
      <c r="N12" s="457"/>
      <c r="O12" s="353"/>
      <c r="P12" s="353"/>
      <c r="Q12" s="353"/>
    </row>
    <row r="13" spans="1:17" s="453" customFormat="1" ht="15.75">
      <c r="A13" s="1074">
        <v>2010</v>
      </c>
      <c r="B13" s="1083" t="s">
        <v>265</v>
      </c>
      <c r="C13" s="456">
        <v>903250</v>
      </c>
      <c r="D13" s="456">
        <v>1110536</v>
      </c>
      <c r="E13" s="461">
        <f t="shared" si="0"/>
        <v>2013786</v>
      </c>
      <c r="F13" s="910">
        <f t="shared" si="1"/>
        <v>0.44853326023718509</v>
      </c>
      <c r="G13" s="910">
        <f t="shared" si="2"/>
        <v>0.55146673976281491</v>
      </c>
      <c r="H13" s="911">
        <f t="shared" si="3"/>
        <v>1.229489067257127</v>
      </c>
      <c r="I13" s="1318">
        <f>100*Tabla12[[#This Row],[Índice de dependencia RS]]</f>
        <v>122.9489067257127</v>
      </c>
      <c r="J13" s="457"/>
      <c r="K13" s="457"/>
      <c r="L13" s="457"/>
      <c r="M13" s="457"/>
      <c r="N13" s="457"/>
      <c r="O13" s="353"/>
      <c r="P13" s="353"/>
      <c r="Q13" s="353"/>
    </row>
    <row r="14" spans="1:17" s="453" customFormat="1" ht="15.75">
      <c r="A14" s="1074">
        <v>2011</v>
      </c>
      <c r="B14" s="1083" t="s">
        <v>266</v>
      </c>
      <c r="C14" s="456">
        <v>883775</v>
      </c>
      <c r="D14" s="456">
        <v>1119652</v>
      </c>
      <c r="E14" s="461">
        <f t="shared" si="0"/>
        <v>2003427</v>
      </c>
      <c r="F14" s="910">
        <f t="shared" si="1"/>
        <v>0.44113162096747222</v>
      </c>
      <c r="G14" s="910">
        <f t="shared" si="2"/>
        <v>0.55886837903252773</v>
      </c>
      <c r="H14" s="911">
        <f t="shared" si="3"/>
        <v>1.2668971174789962</v>
      </c>
      <c r="I14" s="1318">
        <f>100*Tabla12[[#This Row],[Índice de dependencia RS]]</f>
        <v>126.68971174789962</v>
      </c>
      <c r="J14" s="1084"/>
      <c r="K14" s="1084"/>
      <c r="L14" s="1084"/>
      <c r="M14" s="1084"/>
      <c r="N14" s="1084"/>
      <c r="O14" s="353"/>
      <c r="P14" s="353"/>
      <c r="Q14" s="353"/>
    </row>
    <row r="15" spans="1:17" s="453" customFormat="1" ht="15.75">
      <c r="A15" s="1074">
        <v>2012</v>
      </c>
      <c r="B15" s="1083" t="s">
        <v>267</v>
      </c>
      <c r="C15" s="456">
        <v>1178040</v>
      </c>
      <c r="D15" s="456">
        <v>1125311</v>
      </c>
      <c r="E15" s="461">
        <f t="shared" si="0"/>
        <v>2303351</v>
      </c>
      <c r="F15" s="910">
        <f t="shared" si="1"/>
        <v>0.51144614954472856</v>
      </c>
      <c r="G15" s="910">
        <f t="shared" si="2"/>
        <v>0.4885538504552715</v>
      </c>
      <c r="H15" s="911">
        <f t="shared" si="3"/>
        <v>0.95524005976027981</v>
      </c>
      <c r="I15" s="1318">
        <f>100*Tabla12[[#This Row],[Índice de dependencia RS]]</f>
        <v>95.524005976027979</v>
      </c>
      <c r="J15" s="1084"/>
      <c r="K15" s="1084"/>
      <c r="L15" s="1084"/>
      <c r="M15" s="1084"/>
      <c r="N15" s="1084"/>
      <c r="O15" s="353"/>
      <c r="P15" s="353"/>
      <c r="Q15" s="353"/>
    </row>
    <row r="16" spans="1:17" s="453" customFormat="1" ht="15.75">
      <c r="A16" s="1074">
        <v>2013</v>
      </c>
      <c r="B16" s="1083" t="s">
        <v>268</v>
      </c>
      <c r="C16" s="456">
        <v>1568225</v>
      </c>
      <c r="D16" s="456">
        <v>1183528</v>
      </c>
      <c r="E16" s="461">
        <f t="shared" si="0"/>
        <v>2751753</v>
      </c>
      <c r="F16" s="910">
        <f t="shared" si="1"/>
        <v>0.56990035079456625</v>
      </c>
      <c r="G16" s="910">
        <f t="shared" si="2"/>
        <v>0.43009964920543375</v>
      </c>
      <c r="H16" s="911">
        <f t="shared" si="3"/>
        <v>0.75469272585247649</v>
      </c>
      <c r="I16" s="1318">
        <f>100*Tabla12[[#This Row],[Índice de dependencia RS]]</f>
        <v>75.469272585247651</v>
      </c>
      <c r="J16" s="457"/>
      <c r="K16" s="457"/>
      <c r="L16" s="457"/>
      <c r="M16" s="457"/>
      <c r="N16" s="457"/>
    </row>
    <row r="17" spans="1:14" s="453" customFormat="1" ht="15.75">
      <c r="A17" s="1074">
        <v>2014</v>
      </c>
      <c r="B17" s="1083" t="s">
        <v>269</v>
      </c>
      <c r="C17" s="456">
        <v>1795214</v>
      </c>
      <c r="D17" s="456">
        <v>1220432</v>
      </c>
      <c r="E17" s="461">
        <f t="shared" si="0"/>
        <v>3015646</v>
      </c>
      <c r="F17" s="910">
        <f t="shared" si="1"/>
        <v>0.5952999788436707</v>
      </c>
      <c r="G17" s="910">
        <f t="shared" si="2"/>
        <v>0.40470002115632936</v>
      </c>
      <c r="H17" s="911">
        <f t="shared" si="3"/>
        <v>0.67982535786819842</v>
      </c>
      <c r="I17" s="1318">
        <f>100*Tabla12[[#This Row],[Índice de dependencia RS]]</f>
        <v>67.982535786819838</v>
      </c>
      <c r="J17" s="457"/>
      <c r="K17" s="457"/>
      <c r="L17" s="457"/>
      <c r="M17" s="457"/>
      <c r="N17" s="457"/>
    </row>
    <row r="18" spans="1:14" s="453" customFormat="1" ht="15.75">
      <c r="A18" s="453">
        <v>2015</v>
      </c>
      <c r="B18" s="454" t="s">
        <v>270</v>
      </c>
      <c r="C18" s="455">
        <v>2164705</v>
      </c>
      <c r="D18" s="456">
        <v>1152700</v>
      </c>
      <c r="E18" s="461">
        <f t="shared" si="0"/>
        <v>3317405</v>
      </c>
      <c r="F18" s="910">
        <f t="shared" si="1"/>
        <v>0.65252961275454757</v>
      </c>
      <c r="G18" s="910">
        <f t="shared" si="2"/>
        <v>0.34747038724545237</v>
      </c>
      <c r="H18" s="911">
        <f t="shared" si="3"/>
        <v>0.53249749965930693</v>
      </c>
      <c r="I18" s="1318">
        <f>100*Tabla12[[#This Row],[Índice de dependencia RS]]</f>
        <v>53.24974996593069</v>
      </c>
      <c r="J18" s="457"/>
      <c r="K18" s="457"/>
      <c r="L18" s="457"/>
      <c r="M18" s="457"/>
    </row>
    <row r="19" spans="1:14" s="453" customFormat="1" ht="15.75">
      <c r="A19" s="453">
        <v>2016</v>
      </c>
      <c r="B19" s="454" t="s">
        <v>271</v>
      </c>
      <c r="C19" s="455">
        <v>2168957</v>
      </c>
      <c r="D19" s="456">
        <v>1178111</v>
      </c>
      <c r="E19" s="461">
        <f t="shared" si="0"/>
        <v>3347068</v>
      </c>
      <c r="F19" s="910">
        <f t="shared" si="1"/>
        <v>0.64801701070907436</v>
      </c>
      <c r="G19" s="910">
        <f t="shared" si="2"/>
        <v>0.3519829892909257</v>
      </c>
      <c r="H19" s="911">
        <f t="shared" si="3"/>
        <v>0.54316936665872118</v>
      </c>
      <c r="I19" s="1318">
        <f>100*Tabla12[[#This Row],[Índice de dependencia RS]]</f>
        <v>54.31693666587212</v>
      </c>
      <c r="J19" s="458"/>
      <c r="K19" s="458"/>
      <c r="L19" s="458"/>
      <c r="M19" s="458"/>
    </row>
    <row r="20" spans="1:14" s="453" customFormat="1" ht="15.75">
      <c r="B20" s="454" t="s">
        <v>272</v>
      </c>
      <c r="C20" s="455">
        <v>2428212</v>
      </c>
      <c r="D20" s="456">
        <v>1118476</v>
      </c>
      <c r="E20" s="461">
        <f t="shared" si="0"/>
        <v>3546688</v>
      </c>
      <c r="F20" s="910">
        <f t="shared" si="1"/>
        <v>0.68464212245339873</v>
      </c>
      <c r="G20" s="910">
        <f t="shared" si="2"/>
        <v>0.31535787754660122</v>
      </c>
      <c r="H20" s="911">
        <f t="shared" si="3"/>
        <v>0.46061711250912196</v>
      </c>
      <c r="I20" s="1318">
        <f>100*Tabla12[[#This Row],[Índice de dependencia RS]]</f>
        <v>46.061711250912197</v>
      </c>
      <c r="J20" s="458"/>
      <c r="K20" s="458"/>
      <c r="L20" s="458"/>
      <c r="M20" s="458"/>
    </row>
    <row r="21" spans="1:14" s="453" customFormat="1" ht="15.75">
      <c r="B21" s="454" t="s">
        <v>273</v>
      </c>
      <c r="C21" s="456">
        <v>2550398</v>
      </c>
      <c r="D21" s="456">
        <v>1069752</v>
      </c>
      <c r="E21" s="461">
        <f t="shared" si="0"/>
        <v>3620150</v>
      </c>
      <c r="F21" s="910">
        <f t="shared" si="1"/>
        <v>0.70450064223858122</v>
      </c>
      <c r="G21" s="910">
        <f t="shared" si="2"/>
        <v>0.29549935776141872</v>
      </c>
      <c r="H21" s="911">
        <f t="shared" si="3"/>
        <v>0.41944512189862132</v>
      </c>
      <c r="I21" s="1318">
        <f>100*Tabla12[[#This Row],[Índice de dependencia RS]]</f>
        <v>41.944512189862131</v>
      </c>
      <c r="J21" s="457"/>
      <c r="K21" s="457"/>
      <c r="L21" s="457"/>
      <c r="M21" s="457"/>
    </row>
    <row r="22" spans="1:14" s="453" customFormat="1" ht="15.75">
      <c r="B22" s="454" t="s">
        <v>274</v>
      </c>
      <c r="C22" s="456">
        <v>2726543</v>
      </c>
      <c r="D22" s="456">
        <v>999719</v>
      </c>
      <c r="E22" s="461">
        <f t="shared" si="0"/>
        <v>3726262</v>
      </c>
      <c r="F22" s="910">
        <f t="shared" si="1"/>
        <v>0.73170995490923607</v>
      </c>
      <c r="G22" s="910">
        <f t="shared" si="2"/>
        <v>0.26829004509076387</v>
      </c>
      <c r="H22" s="911">
        <f t="shared" si="3"/>
        <v>0.36666173979284389</v>
      </c>
      <c r="I22" s="1318">
        <f>100*Tabla12[[#This Row],[Índice de dependencia RS]]</f>
        <v>36.666173979284387</v>
      </c>
      <c r="J22" s="457"/>
      <c r="K22" s="457"/>
      <c r="L22" s="457"/>
      <c r="M22" s="457"/>
    </row>
    <row r="23" spans="1:14" s="453" customFormat="1" ht="15.75">
      <c r="B23" s="459" t="s">
        <v>320</v>
      </c>
      <c r="C23" s="456">
        <v>4656130</v>
      </c>
      <c r="D23" s="456">
        <v>1090709</v>
      </c>
      <c r="E23" s="461">
        <f t="shared" si="0"/>
        <v>5746839</v>
      </c>
      <c r="F23" s="910">
        <f t="shared" si="1"/>
        <v>0.81020714169998498</v>
      </c>
      <c r="G23" s="910">
        <f t="shared" si="2"/>
        <v>0.18979285830001502</v>
      </c>
      <c r="H23" s="911">
        <f t="shared" si="3"/>
        <v>0.23425226529328005</v>
      </c>
      <c r="I23" s="1318">
        <f>100*Tabla12[[#This Row],[Índice de dependencia RS]]</f>
        <v>23.425226529328004</v>
      </c>
      <c r="J23" s="457"/>
      <c r="K23" s="457"/>
      <c r="L23" s="457"/>
      <c r="M23" s="457"/>
    </row>
    <row r="24" spans="1:14" s="453" customFormat="1" ht="15.75">
      <c r="B24" s="459" t="s">
        <v>276</v>
      </c>
      <c r="C24" s="456">
        <v>4751862</v>
      </c>
      <c r="D24" s="456">
        <v>995587</v>
      </c>
      <c r="E24" s="461">
        <f t="shared" si="0"/>
        <v>5747449</v>
      </c>
      <c r="F24" s="910">
        <f t="shared" si="1"/>
        <v>0.82677758428130466</v>
      </c>
      <c r="G24" s="910">
        <f t="shared" si="2"/>
        <v>0.17322241571869537</v>
      </c>
      <c r="H24" s="911">
        <f>D24/C24</f>
        <v>0.20951513322567028</v>
      </c>
      <c r="I24" s="1318">
        <f>100*Tabla12[[#This Row],[Índice de dependencia RS]]</f>
        <v>20.951513322567028</v>
      </c>
      <c r="J24" s="457"/>
      <c r="K24" s="457"/>
      <c r="L24" s="457"/>
      <c r="M24" s="457"/>
    </row>
    <row r="25" spans="1:14" s="453" customFormat="1" ht="15.75">
      <c r="B25" s="459" t="s">
        <v>342</v>
      </c>
      <c r="C25" s="456">
        <v>4830794</v>
      </c>
      <c r="D25" s="456">
        <v>939407</v>
      </c>
      <c r="E25" s="461">
        <f t="shared" si="0"/>
        <v>5770201</v>
      </c>
      <c r="F25" s="910">
        <f t="shared" si="1"/>
        <v>0.83719683248469157</v>
      </c>
      <c r="G25" s="910">
        <f t="shared" si="2"/>
        <v>0.16280316751530841</v>
      </c>
      <c r="H25" s="911">
        <f>D25/C25</f>
        <v>0.19446223540064014</v>
      </c>
      <c r="I25" s="1318">
        <f>100*Tabla12[[#This Row],[Índice de dependencia RS]]</f>
        <v>19.446223540064015</v>
      </c>
      <c r="J25" s="457"/>
      <c r="K25" s="457"/>
      <c r="L25" s="457"/>
      <c r="M25" s="457"/>
    </row>
    <row r="26" spans="1:14" s="453" customFormat="1" ht="15.75">
      <c r="B26" s="459" t="s">
        <v>343</v>
      </c>
      <c r="C26" s="460">
        <v>4769269</v>
      </c>
      <c r="D26" s="460">
        <v>920917</v>
      </c>
      <c r="E26" s="461">
        <v>5690186</v>
      </c>
      <c r="F26" s="910">
        <f>C26/E26</f>
        <v>0.83815696007125251</v>
      </c>
      <c r="G26" s="910">
        <f>D26/E26</f>
        <v>0.16184303992874749</v>
      </c>
      <c r="H26" s="911">
        <f>D26/C26</f>
        <v>0.19309395213396435</v>
      </c>
      <c r="I26" s="1318">
        <f>100*Tabla12[[#This Row],[Índice de dependencia RS]]</f>
        <v>19.309395213396435</v>
      </c>
      <c r="J26" s="457"/>
      <c r="K26" s="457"/>
      <c r="L26" s="457"/>
      <c r="M26" s="457"/>
    </row>
    <row r="27" spans="1:14" s="453" customFormat="1" ht="15.75">
      <c r="B27" s="459" t="s">
        <v>279</v>
      </c>
      <c r="C27" s="460">
        <v>4854651</v>
      </c>
      <c r="D27" s="460">
        <v>883741</v>
      </c>
      <c r="E27" s="461">
        <f>C27+D27</f>
        <v>5738392</v>
      </c>
      <c r="F27" s="910">
        <f>C27/E27</f>
        <v>0.84599501044892023</v>
      </c>
      <c r="G27" s="910">
        <f>D27/E27</f>
        <v>0.1540049895510798</v>
      </c>
      <c r="H27" s="911">
        <f>D27/C27</f>
        <v>0.18204006837978673</v>
      </c>
      <c r="I27" s="1318">
        <f>100*Tabla12[[#This Row],[Índice de dependencia RS]]</f>
        <v>18.204006837978675</v>
      </c>
      <c r="J27" s="457"/>
      <c r="K27" s="457"/>
      <c r="L27" s="457"/>
      <c r="M27" s="457"/>
    </row>
    <row r="28" spans="1:14" s="463" customFormat="1" ht="15.75">
      <c r="B28" s="454" t="str">
        <f>+'Resumen '!O6</f>
        <v>Oct. 2025</v>
      </c>
      <c r="C28" s="460">
        <f>+'Resumen '!C37</f>
        <v>4817918</v>
      </c>
      <c r="D28" s="460">
        <f>+'Resumen '!C38</f>
        <v>854219</v>
      </c>
      <c r="E28" s="461">
        <f>C28+D28</f>
        <v>5672137</v>
      </c>
      <c r="F28" s="910">
        <f>C28/E28</f>
        <v>0.84940085191877412</v>
      </c>
      <c r="G28" s="910">
        <f>D28/E28</f>
        <v>0.15059914808122582</v>
      </c>
      <c r="H28" s="911">
        <f>D28/C28</f>
        <v>0.17730044388468214</v>
      </c>
      <c r="I28" s="1318">
        <f>100*Tabla12[[#This Row],[Índice de dependencia RS]]</f>
        <v>17.730044388468215</v>
      </c>
      <c r="J28" s="462"/>
      <c r="K28" s="462"/>
      <c r="L28" s="462"/>
      <c r="M28" s="462"/>
    </row>
    <row r="29" spans="1:14">
      <c r="B29" s="1430" t="s">
        <v>344</v>
      </c>
      <c r="C29" s="1430"/>
      <c r="D29" s="1430"/>
      <c r="E29" s="1430"/>
      <c r="F29" s="1430"/>
      <c r="G29" s="1430"/>
      <c r="H29" s="1430"/>
    </row>
    <row r="30" spans="1:14">
      <c r="B30" s="77"/>
    </row>
  </sheetData>
  <mergeCells count="4">
    <mergeCell ref="B1:Q1"/>
    <mergeCell ref="B29:H29"/>
    <mergeCell ref="B2:Q2"/>
    <mergeCell ref="B3:Q8"/>
  </mergeCells>
  <conditionalFormatting sqref="C24:D27">
    <cfRule type="cellIs" dxfId="38" priority="1" operator="equal">
      <formula>0</formula>
    </cfRule>
  </conditionalFormatting>
  <conditionalFormatting sqref="E11:G27 C28:G28">
    <cfRule type="cellIs" dxfId="37" priority="2" operator="equal">
      <formula>0</formula>
    </cfRule>
  </conditionalFormatting>
  <pageMargins left="0.70866141732283472" right="0.70866141732283472" top="0.74803149606299213" bottom="0.74803149606299213" header="0.31496062992125984" footer="0.31496062992125984"/>
  <pageSetup scale="46" orientation="landscape" r:id="rId1"/>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N23" sqref="N23"/>
    </sheetView>
  </sheetViews>
  <sheetFormatPr baseColWidth="10" defaultColWidth="11.42578125" defaultRowHeight="15"/>
  <cols>
    <col min="7" max="7" width="13.42578125" customWidth="1"/>
    <col min="12" max="12" width="30.7109375" customWidth="1"/>
  </cols>
  <sheetData>
    <row r="7" spans="1:13" ht="60.75" customHeight="1">
      <c r="A7" s="1374" t="s">
        <v>685</v>
      </c>
      <c r="B7" s="1374"/>
      <c r="C7" s="1374"/>
      <c r="D7" s="1374"/>
      <c r="E7" s="1374"/>
      <c r="F7" s="1374"/>
      <c r="G7" s="1374"/>
      <c r="H7" s="1374"/>
      <c r="I7" s="1374"/>
      <c r="J7" s="1374"/>
      <c r="K7" s="1374"/>
      <c r="L7" s="1374"/>
      <c r="M7" s="1374"/>
    </row>
    <row r="8" spans="1:13">
      <c r="A8" s="979"/>
    </row>
    <row r="9" spans="1:13">
      <c r="A9" s="979"/>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tabColor theme="6" tint="-0.249977111117893"/>
    <pageSetUpPr fitToPage="1"/>
  </sheetPr>
  <dimension ref="A1:P50"/>
  <sheetViews>
    <sheetView showGridLines="0" view="pageBreakPreview" topLeftCell="B1" zoomScale="40" zoomScaleNormal="100" zoomScaleSheetLayoutView="40" zoomScalePageLayoutView="62" workbookViewId="0">
      <selection activeCell="F9" sqref="F9"/>
    </sheetView>
  </sheetViews>
  <sheetFormatPr baseColWidth="10"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5.7109375" style="36" customWidth="1"/>
    <col min="11" max="11" width="19.85546875" style="57" bestFit="1" customWidth="1"/>
    <col min="12" max="12" width="11.42578125" style="57"/>
    <col min="13" max="13" width="9.5703125" style="57" customWidth="1"/>
    <col min="14" max="14" width="11.42578125" style="57"/>
    <col min="16" max="16" width="18.7109375" bestFit="1" customWidth="1"/>
  </cols>
  <sheetData>
    <row r="1" spans="1:16" ht="95.25" customHeight="1">
      <c r="B1" s="1436" t="s">
        <v>345</v>
      </c>
      <c r="C1" s="1437"/>
      <c r="D1" s="1437"/>
      <c r="E1" s="1437"/>
      <c r="F1" s="1437"/>
      <c r="G1" s="1437"/>
      <c r="H1" s="1437"/>
      <c r="I1" s="1437"/>
      <c r="J1" s="1437"/>
      <c r="K1" s="1437"/>
      <c r="L1" s="1437"/>
      <c r="M1" s="1437"/>
      <c r="N1" s="1437"/>
      <c r="O1" s="1437"/>
      <c r="P1" s="1437"/>
    </row>
    <row r="2" spans="1:16" ht="62.25" customHeight="1">
      <c r="B2" s="1436" t="str">
        <f>+'Resumen '!O4</f>
        <v>Período:  Diciembre 2008 - Octubre  2025</v>
      </c>
      <c r="C2" s="1437"/>
      <c r="D2" s="1437"/>
      <c r="E2" s="1437"/>
      <c r="F2" s="1437"/>
      <c r="G2" s="1437"/>
      <c r="H2" s="1437"/>
      <c r="I2" s="1437"/>
      <c r="J2" s="1437"/>
      <c r="K2" s="1437"/>
      <c r="L2" s="1437"/>
      <c r="M2" s="1437"/>
      <c r="N2" s="1437"/>
      <c r="O2" s="1437"/>
      <c r="P2" s="1437"/>
    </row>
    <row r="3" spans="1:16" ht="29.25" customHeight="1">
      <c r="B3" s="1438" t="s">
        <v>1039</v>
      </c>
      <c r="C3" s="1438"/>
      <c r="D3" s="1438"/>
      <c r="E3" s="1438"/>
      <c r="F3" s="1438"/>
      <c r="G3" s="1438"/>
      <c r="H3" s="1438"/>
      <c r="I3" s="1438"/>
      <c r="J3" s="1438"/>
      <c r="K3" s="1438"/>
      <c r="L3" s="1438"/>
      <c r="M3" s="1438"/>
      <c r="N3" s="1438"/>
      <c r="O3" s="1438"/>
      <c r="P3" s="1438"/>
    </row>
    <row r="4" spans="1:16" ht="36" customHeight="1">
      <c r="B4" s="1438"/>
      <c r="C4" s="1438"/>
      <c r="D4" s="1438"/>
      <c r="E4" s="1438"/>
      <c r="F4" s="1438"/>
      <c r="G4" s="1438"/>
      <c r="H4" s="1438"/>
      <c r="I4" s="1438"/>
      <c r="J4" s="1438"/>
      <c r="K4" s="1438"/>
      <c r="L4" s="1438"/>
      <c r="M4" s="1438"/>
      <c r="N4" s="1438"/>
      <c r="O4" s="1438"/>
      <c r="P4" s="1438"/>
    </row>
    <row r="5" spans="1:16" ht="62.25" customHeight="1">
      <c r="B5" s="1438"/>
      <c r="C5" s="1438"/>
      <c r="D5" s="1438"/>
      <c r="E5" s="1438"/>
      <c r="F5" s="1438"/>
      <c r="G5" s="1438"/>
      <c r="H5" s="1438"/>
      <c r="I5" s="1438"/>
      <c r="J5" s="1438"/>
      <c r="K5" s="1438"/>
      <c r="L5" s="1438"/>
      <c r="M5" s="1438"/>
      <c r="N5" s="1438"/>
      <c r="O5" s="1438"/>
      <c r="P5" s="1438"/>
    </row>
    <row r="6" spans="1:16" ht="62.25" customHeight="1">
      <c r="B6" s="1438"/>
      <c r="C6" s="1438"/>
      <c r="D6" s="1438"/>
      <c r="E6" s="1438"/>
      <c r="F6" s="1438"/>
      <c r="G6" s="1438"/>
      <c r="H6" s="1438"/>
      <c r="I6" s="1438"/>
      <c r="J6" s="1438"/>
      <c r="K6" s="1438"/>
      <c r="L6" s="1438"/>
      <c r="M6" s="1438"/>
      <c r="N6" s="1438"/>
      <c r="O6" s="1438"/>
      <c r="P6" s="1438"/>
    </row>
    <row r="7" spans="1:16" ht="225.75" customHeight="1">
      <c r="A7" s="1071"/>
      <c r="B7" s="1438"/>
      <c r="C7" s="1438"/>
      <c r="D7" s="1438"/>
      <c r="E7" s="1438"/>
      <c r="F7" s="1438"/>
      <c r="G7" s="1438"/>
      <c r="H7" s="1438"/>
      <c r="I7" s="1438"/>
      <c r="J7" s="1438"/>
      <c r="K7" s="1438"/>
      <c r="L7" s="1438"/>
      <c r="M7" s="1438"/>
      <c r="N7" s="1438"/>
      <c r="O7" s="1438"/>
      <c r="P7" s="1438"/>
    </row>
    <row r="8" spans="1:16" ht="219" customHeight="1">
      <c r="A8" s="1071"/>
      <c r="B8" s="1438"/>
      <c r="C8" s="1438"/>
      <c r="D8" s="1438"/>
      <c r="E8" s="1438"/>
      <c r="F8" s="1438"/>
      <c r="G8" s="1438"/>
      <c r="H8" s="1438"/>
      <c r="I8" s="1438"/>
      <c r="J8" s="1438"/>
      <c r="K8" s="1438"/>
      <c r="L8" s="1438"/>
      <c r="M8" s="1438"/>
      <c r="N8" s="1438"/>
      <c r="O8" s="1438"/>
      <c r="P8" s="1438"/>
    </row>
    <row r="9" spans="1:16" ht="44.25">
      <c r="A9" s="1071"/>
      <c r="B9" s="1113"/>
      <c r="C9" s="1113"/>
      <c r="D9" s="1113"/>
      <c r="E9" s="1113"/>
      <c r="F9" s="1113"/>
      <c r="G9" s="1113"/>
      <c r="H9" s="1113"/>
      <c r="I9" s="1113"/>
    </row>
    <row r="10" spans="1:16" s="15" customFormat="1" ht="81" customHeight="1">
      <c r="A10" s="1072"/>
      <c r="B10" s="1109" t="s">
        <v>206</v>
      </c>
      <c r="C10" s="1110" t="s">
        <v>346</v>
      </c>
      <c r="D10" s="1110" t="s">
        <v>347</v>
      </c>
      <c r="E10" s="1110" t="s">
        <v>327</v>
      </c>
      <c r="F10" s="1110" t="s">
        <v>348</v>
      </c>
      <c r="G10" s="1110" t="s">
        <v>349</v>
      </c>
      <c r="H10" s="1111" t="s">
        <v>350</v>
      </c>
      <c r="I10" s="1112" t="s">
        <v>351</v>
      </c>
      <c r="J10" s="47"/>
      <c r="K10" s="78"/>
      <c r="L10" s="78"/>
      <c r="M10" s="78"/>
      <c r="N10" s="78"/>
    </row>
    <row r="11" spans="1:16" ht="30.75" customHeight="1">
      <c r="A11" s="1071">
        <v>2008</v>
      </c>
      <c r="B11" s="1085" t="s">
        <v>222</v>
      </c>
      <c r="C11" s="1086">
        <v>169198</v>
      </c>
      <c r="D11" s="1086">
        <v>376240</v>
      </c>
      <c r="E11" s="1087">
        <f>C11+D11</f>
        <v>545438</v>
      </c>
      <c r="F11" s="1086">
        <v>320751</v>
      </c>
      <c r="G11" s="1086">
        <v>358454</v>
      </c>
      <c r="H11" s="1087">
        <f>F11+G11</f>
        <v>679205</v>
      </c>
      <c r="I11" s="1088">
        <f>E11+H11</f>
        <v>1224643</v>
      </c>
      <c r="J11" s="74"/>
    </row>
    <row r="12" spans="1:16" ht="30.75" customHeight="1">
      <c r="A12" s="1071">
        <v>2009</v>
      </c>
      <c r="B12" s="597" t="s">
        <v>223</v>
      </c>
      <c r="C12" s="1086">
        <v>213701</v>
      </c>
      <c r="D12" s="1086">
        <v>401930</v>
      </c>
      <c r="E12" s="1087">
        <f t="shared" ref="E12:E28" si="0">C12+D12</f>
        <v>615631</v>
      </c>
      <c r="F12" s="1086">
        <v>408348</v>
      </c>
      <c r="G12" s="1086">
        <v>380246</v>
      </c>
      <c r="H12" s="1087">
        <f t="shared" ref="H12:H28" si="1">F12+G12</f>
        <v>788594</v>
      </c>
      <c r="I12" s="1088">
        <f t="shared" ref="I12:I28" si="2">E12+H12</f>
        <v>1404225</v>
      </c>
      <c r="J12" s="74"/>
    </row>
    <row r="13" spans="1:16" ht="30.75" customHeight="1">
      <c r="A13" s="1071">
        <v>2010</v>
      </c>
      <c r="B13" s="1085" t="s">
        <v>224</v>
      </c>
      <c r="C13" s="1086">
        <v>328922</v>
      </c>
      <c r="D13" s="1086">
        <v>575714</v>
      </c>
      <c r="E13" s="1087">
        <f t="shared" si="0"/>
        <v>904636</v>
      </c>
      <c r="F13" s="1086">
        <v>574328</v>
      </c>
      <c r="G13" s="1086">
        <v>534822</v>
      </c>
      <c r="H13" s="1087">
        <f t="shared" si="1"/>
        <v>1109150</v>
      </c>
      <c r="I13" s="1088">
        <f t="shared" si="2"/>
        <v>2013786</v>
      </c>
      <c r="J13" s="74"/>
    </row>
    <row r="14" spans="1:16" ht="30.75" customHeight="1">
      <c r="A14" s="1071">
        <v>2011</v>
      </c>
      <c r="B14" s="597" t="s">
        <v>225</v>
      </c>
      <c r="C14" s="1086">
        <v>319816</v>
      </c>
      <c r="D14" s="1086">
        <v>579358</v>
      </c>
      <c r="E14" s="1087">
        <f t="shared" si="0"/>
        <v>899174</v>
      </c>
      <c r="F14" s="1086">
        <v>563959</v>
      </c>
      <c r="G14" s="1086">
        <v>540294</v>
      </c>
      <c r="H14" s="1087">
        <f t="shared" si="1"/>
        <v>1104253</v>
      </c>
      <c r="I14" s="1088">
        <f t="shared" si="2"/>
        <v>2003427</v>
      </c>
      <c r="J14" s="74"/>
    </row>
    <row r="15" spans="1:16" ht="30.75" customHeight="1">
      <c r="A15" s="1071">
        <v>2012</v>
      </c>
      <c r="B15" s="1085" t="s">
        <v>226</v>
      </c>
      <c r="C15" s="1086">
        <v>446880</v>
      </c>
      <c r="D15" s="1086">
        <v>584446</v>
      </c>
      <c r="E15" s="1087">
        <f t="shared" si="0"/>
        <v>1031326</v>
      </c>
      <c r="F15" s="1086">
        <v>731160</v>
      </c>
      <c r="G15" s="1086">
        <v>540865</v>
      </c>
      <c r="H15" s="1087">
        <f t="shared" si="1"/>
        <v>1272025</v>
      </c>
      <c r="I15" s="1088">
        <f t="shared" si="2"/>
        <v>2303351</v>
      </c>
      <c r="J15" s="74"/>
    </row>
    <row r="16" spans="1:16" ht="30.75" customHeight="1">
      <c r="A16" s="1071">
        <v>2013</v>
      </c>
      <c r="B16" s="597" t="s">
        <v>227</v>
      </c>
      <c r="C16" s="1086">
        <v>625451</v>
      </c>
      <c r="D16" s="1086">
        <v>617980</v>
      </c>
      <c r="E16" s="1087">
        <f t="shared" si="0"/>
        <v>1243431</v>
      </c>
      <c r="F16" s="1086">
        <v>942774</v>
      </c>
      <c r="G16" s="1086">
        <v>565548</v>
      </c>
      <c r="H16" s="1087">
        <f t="shared" si="1"/>
        <v>1508322</v>
      </c>
      <c r="I16" s="1088">
        <f t="shared" si="2"/>
        <v>2751753</v>
      </c>
      <c r="J16" s="74"/>
    </row>
    <row r="17" spans="1:11" ht="30.75" customHeight="1">
      <c r="A17" s="1071">
        <v>2014</v>
      </c>
      <c r="B17" s="1085" t="s">
        <v>228</v>
      </c>
      <c r="C17" s="1086">
        <v>760801</v>
      </c>
      <c r="D17" s="1086">
        <v>639717</v>
      </c>
      <c r="E17" s="1087">
        <f t="shared" si="0"/>
        <v>1400518</v>
      </c>
      <c r="F17" s="1086">
        <v>1034413</v>
      </c>
      <c r="G17" s="1086">
        <v>580715</v>
      </c>
      <c r="H17" s="1087">
        <f t="shared" si="1"/>
        <v>1615128</v>
      </c>
      <c r="I17" s="1088">
        <f t="shared" si="2"/>
        <v>3015646</v>
      </c>
      <c r="J17" s="74"/>
    </row>
    <row r="18" spans="1:11" ht="30.75" customHeight="1">
      <c r="A18">
        <v>2015</v>
      </c>
      <c r="B18" s="1085" t="s">
        <v>229</v>
      </c>
      <c r="C18" s="1086">
        <v>965980</v>
      </c>
      <c r="D18" s="1086">
        <v>606813</v>
      </c>
      <c r="E18" s="1087">
        <f t="shared" si="0"/>
        <v>1572793</v>
      </c>
      <c r="F18" s="1086">
        <v>1198725</v>
      </c>
      <c r="G18" s="1086">
        <v>545887</v>
      </c>
      <c r="H18" s="1087">
        <f t="shared" si="1"/>
        <v>1744612</v>
      </c>
      <c r="I18" s="1088">
        <f t="shared" si="2"/>
        <v>3317405</v>
      </c>
      <c r="J18" s="74"/>
    </row>
    <row r="19" spans="1:11" ht="30.75" customHeight="1">
      <c r="A19">
        <v>2016</v>
      </c>
      <c r="B19" s="1085" t="s">
        <v>230</v>
      </c>
      <c r="C19" s="1086">
        <v>958091</v>
      </c>
      <c r="D19" s="1086">
        <v>617507</v>
      </c>
      <c r="E19" s="1087">
        <f t="shared" si="0"/>
        <v>1575598</v>
      </c>
      <c r="F19" s="1086">
        <v>1210866</v>
      </c>
      <c r="G19" s="1086">
        <v>560604</v>
      </c>
      <c r="H19" s="1087">
        <f t="shared" si="1"/>
        <v>1771470</v>
      </c>
      <c r="I19" s="1088">
        <f t="shared" si="2"/>
        <v>3347068</v>
      </c>
    </row>
    <row r="20" spans="1:11" ht="30.75" customHeight="1">
      <c r="B20" s="1085" t="s">
        <v>231</v>
      </c>
      <c r="C20" s="1086">
        <v>1093168</v>
      </c>
      <c r="D20" s="1086">
        <v>584707</v>
      </c>
      <c r="E20" s="1087">
        <f t="shared" si="0"/>
        <v>1677875</v>
      </c>
      <c r="F20" s="1086">
        <v>1335044</v>
      </c>
      <c r="G20" s="1086">
        <v>533769</v>
      </c>
      <c r="H20" s="1087">
        <f t="shared" si="1"/>
        <v>1868813</v>
      </c>
      <c r="I20" s="1088">
        <f t="shared" si="2"/>
        <v>3546688</v>
      </c>
    </row>
    <row r="21" spans="1:11" ht="30.75" customHeight="1">
      <c r="B21" s="1085" t="s">
        <v>352</v>
      </c>
      <c r="C21" s="1086">
        <v>1152483</v>
      </c>
      <c r="D21" s="1086">
        <v>559698</v>
      </c>
      <c r="E21" s="1087">
        <f t="shared" si="0"/>
        <v>1712181</v>
      </c>
      <c r="F21" s="1086">
        <v>1397915</v>
      </c>
      <c r="G21" s="1086">
        <v>510054</v>
      </c>
      <c r="H21" s="1087">
        <f t="shared" si="1"/>
        <v>1907969</v>
      </c>
      <c r="I21" s="1088">
        <f t="shared" si="2"/>
        <v>3620150</v>
      </c>
    </row>
    <row r="22" spans="1:11" ht="30.75" customHeight="1">
      <c r="B22" s="1085" t="s">
        <v>233</v>
      </c>
      <c r="C22" s="1086">
        <v>1234201</v>
      </c>
      <c r="D22" s="1086">
        <v>524150</v>
      </c>
      <c r="E22" s="1087">
        <f t="shared" si="0"/>
        <v>1758351</v>
      </c>
      <c r="F22" s="1086">
        <v>1492342</v>
      </c>
      <c r="G22" s="1086">
        <v>475569</v>
      </c>
      <c r="H22" s="1087">
        <f t="shared" si="1"/>
        <v>1967911</v>
      </c>
      <c r="I22" s="1088">
        <f t="shared" si="2"/>
        <v>3726262</v>
      </c>
    </row>
    <row r="23" spans="1:11" ht="30.75" customHeight="1">
      <c r="B23" s="1085" t="s">
        <v>234</v>
      </c>
      <c r="C23" s="1086">
        <v>2285213</v>
      </c>
      <c r="D23" s="1086">
        <v>568211</v>
      </c>
      <c r="E23" s="1087">
        <f t="shared" si="0"/>
        <v>2853424</v>
      </c>
      <c r="F23" s="1086">
        <v>2370917</v>
      </c>
      <c r="G23" s="1086">
        <v>522498</v>
      </c>
      <c r="H23" s="1087">
        <f t="shared" si="1"/>
        <v>2893415</v>
      </c>
      <c r="I23" s="1088">
        <f t="shared" si="2"/>
        <v>5746839</v>
      </c>
    </row>
    <row r="24" spans="1:11" ht="30.75" customHeight="1">
      <c r="B24" s="1085" t="s">
        <v>235</v>
      </c>
      <c r="C24" s="1086">
        <v>2336934</v>
      </c>
      <c r="D24" s="1086">
        <v>520053</v>
      </c>
      <c r="E24" s="1087">
        <f t="shared" si="0"/>
        <v>2856987</v>
      </c>
      <c r="F24" s="1086">
        <v>2414928</v>
      </c>
      <c r="G24" s="1086">
        <v>475534</v>
      </c>
      <c r="H24" s="1087">
        <f t="shared" si="1"/>
        <v>2890462</v>
      </c>
      <c r="I24" s="1088">
        <f t="shared" si="2"/>
        <v>5747449</v>
      </c>
    </row>
    <row r="25" spans="1:11" ht="30.75" customHeight="1">
      <c r="B25" s="1085" t="s">
        <v>236</v>
      </c>
      <c r="C25" s="1086">
        <v>2381458</v>
      </c>
      <c r="D25" s="1086">
        <v>492034</v>
      </c>
      <c r="E25" s="1087">
        <f t="shared" si="0"/>
        <v>2873492</v>
      </c>
      <c r="F25" s="1086">
        <v>2449336</v>
      </c>
      <c r="G25" s="1086">
        <v>447373</v>
      </c>
      <c r="H25" s="1087">
        <f t="shared" si="1"/>
        <v>2896709</v>
      </c>
      <c r="I25" s="1088">
        <f t="shared" si="2"/>
        <v>5770201</v>
      </c>
    </row>
    <row r="26" spans="1:11" ht="30.75" customHeight="1">
      <c r="B26" s="1085" t="s">
        <v>237</v>
      </c>
      <c r="C26" s="1089">
        <v>2342695</v>
      </c>
      <c r="D26" s="1089">
        <v>482094</v>
      </c>
      <c r="E26" s="1087">
        <f t="shared" si="0"/>
        <v>2824789</v>
      </c>
      <c r="F26" s="1089">
        <v>2426574</v>
      </c>
      <c r="G26" s="1089">
        <v>438823</v>
      </c>
      <c r="H26" s="1087">
        <f t="shared" si="1"/>
        <v>2865397</v>
      </c>
      <c r="I26" s="1088">
        <f t="shared" si="2"/>
        <v>5690186</v>
      </c>
    </row>
    <row r="27" spans="1:11" ht="30.75" customHeight="1">
      <c r="B27" s="1085" t="s">
        <v>238</v>
      </c>
      <c r="C27" s="1089">
        <v>2391300</v>
      </c>
      <c r="D27" s="1089">
        <v>462948</v>
      </c>
      <c r="E27" s="1087">
        <f>C27+D27</f>
        <v>2854248</v>
      </c>
      <c r="F27" s="1089">
        <v>2463351</v>
      </c>
      <c r="G27" s="1089">
        <v>420793</v>
      </c>
      <c r="H27" s="1087">
        <f>F27+G27</f>
        <v>2884144</v>
      </c>
      <c r="I27" s="1088">
        <f>E27+H27</f>
        <v>5738392</v>
      </c>
    </row>
    <row r="28" spans="1:11" ht="30.75" customHeight="1">
      <c r="B28" s="597" t="str">
        <f>+'Resumen '!O6</f>
        <v>Oct. 2025</v>
      </c>
      <c r="C28" s="1089">
        <f>+'Resumen '!D37</f>
        <v>2376820</v>
      </c>
      <c r="D28" s="1089">
        <f>+'Resumen '!D38</f>
        <v>448161</v>
      </c>
      <c r="E28" s="1087">
        <f t="shared" si="0"/>
        <v>2824981</v>
      </c>
      <c r="F28" s="1089">
        <f>+'Resumen '!E37</f>
        <v>2441098</v>
      </c>
      <c r="G28" s="1089">
        <f>+'Resumen '!E38</f>
        <v>406058</v>
      </c>
      <c r="H28" s="1087">
        <f t="shared" si="1"/>
        <v>2847156</v>
      </c>
      <c r="I28" s="1088">
        <f t="shared" si="2"/>
        <v>5672137</v>
      </c>
      <c r="K28" s="57">
        <f>+Tabla15[[#This Row],[Total Afiliados SFS RS]]-'Resumen '!C39</f>
        <v>0</v>
      </c>
    </row>
    <row r="29" spans="1:11" ht="35.25" customHeight="1">
      <c r="B29" s="1435" t="s">
        <v>353</v>
      </c>
      <c r="C29" s="1435"/>
      <c r="D29" s="1435"/>
      <c r="E29" s="1435"/>
      <c r="F29" s="1435"/>
      <c r="G29" s="1435"/>
      <c r="H29" s="1435"/>
      <c r="I29" s="1435"/>
    </row>
    <row r="30" spans="1:11" ht="25.5" customHeight="1">
      <c r="B30" s="1434"/>
      <c r="C30" s="1434"/>
      <c r="D30" s="1434"/>
      <c r="E30" s="1434"/>
      <c r="F30" s="1434"/>
      <c r="G30" s="1434"/>
      <c r="H30" s="1434"/>
      <c r="I30" s="1434"/>
    </row>
    <row r="31" spans="1:11" ht="25.5" customHeight="1">
      <c r="B31" s="81"/>
      <c r="C31" s="81"/>
      <c r="D31" s="81"/>
      <c r="E31" s="81"/>
      <c r="F31" s="81"/>
      <c r="G31" s="81"/>
      <c r="H31" s="81"/>
      <c r="I31" s="81"/>
      <c r="J31" s="75"/>
    </row>
    <row r="32" spans="1:11" ht="25.5" customHeight="1">
      <c r="I32" s="11"/>
      <c r="J32" s="75"/>
    </row>
    <row r="33" spans="2:14" ht="25.5" customHeight="1">
      <c r="B33" s="11"/>
      <c r="C33" s="11"/>
      <c r="D33" s="11"/>
      <c r="E33" s="11"/>
      <c r="F33" s="11"/>
      <c r="G33" s="11"/>
      <c r="I33" s="11"/>
      <c r="J33" s="75"/>
    </row>
    <row r="34" spans="2:14" ht="25.5" customHeight="1">
      <c r="B34" s="11"/>
      <c r="C34" s="11"/>
      <c r="D34" s="11"/>
      <c r="E34" s="11"/>
      <c r="F34" s="11"/>
      <c r="G34" s="11"/>
      <c r="I34" s="11"/>
      <c r="J34" s="75"/>
    </row>
    <row r="35" spans="2:14" ht="25.5" customHeight="1">
      <c r="B35" s="11"/>
      <c r="C35" s="11"/>
      <c r="D35" s="11"/>
      <c r="E35" s="11"/>
      <c r="F35" s="11"/>
      <c r="G35" s="11"/>
      <c r="H35" s="11"/>
      <c r="I35" s="11"/>
      <c r="J35" s="75"/>
    </row>
    <row r="36" spans="2:14" ht="25.5" customHeight="1">
      <c r="B36" s="11"/>
      <c r="C36" s="11"/>
      <c r="D36" s="11"/>
      <c r="E36" s="11"/>
      <c r="F36" s="11"/>
      <c r="G36" s="11"/>
      <c r="H36" s="11"/>
      <c r="I36" s="11"/>
      <c r="J36" s="75"/>
    </row>
    <row r="37" spans="2:14" ht="25.5" customHeight="1">
      <c r="B37" s="11"/>
      <c r="C37" s="11"/>
      <c r="D37" s="11"/>
      <c r="E37" s="11"/>
      <c r="F37" s="11"/>
      <c r="G37" s="11"/>
      <c r="H37" s="11"/>
      <c r="I37" s="11"/>
    </row>
    <row r="38" spans="2:14" ht="25.5" customHeight="1">
      <c r="B38" s="11"/>
      <c r="C38" s="11"/>
      <c r="D38" s="11"/>
      <c r="E38" s="11"/>
      <c r="F38" s="11"/>
      <c r="G38" s="11"/>
      <c r="H38" s="11"/>
      <c r="I38" s="11"/>
      <c r="J38" s="75"/>
    </row>
    <row r="39" spans="2:14" ht="25.5" customHeight="1">
      <c r="B39" s="11"/>
      <c r="C39" s="11"/>
      <c r="D39" s="11"/>
      <c r="E39" s="11"/>
      <c r="F39" s="11"/>
      <c r="G39" s="11"/>
      <c r="H39" s="11"/>
      <c r="I39" s="11"/>
      <c r="J39" s="75"/>
    </row>
    <row r="40" spans="2:14">
      <c r="B40" s="11"/>
      <c r="C40" s="11"/>
      <c r="D40" s="11"/>
      <c r="E40" s="11"/>
      <c r="F40" s="11"/>
      <c r="G40" s="11"/>
      <c r="H40" s="11"/>
      <c r="I40" s="11"/>
      <c r="J40" s="73"/>
    </row>
    <row r="41" spans="2:14" ht="99.75" customHeight="1">
      <c r="B41" s="11"/>
      <c r="C41" s="11"/>
      <c r="D41" s="11"/>
      <c r="E41" s="11"/>
      <c r="F41" s="11"/>
      <c r="G41" s="11"/>
      <c r="H41" s="11"/>
      <c r="I41" s="11"/>
    </row>
    <row r="44" spans="2:14" ht="51" customHeight="1"/>
    <row r="45" spans="2:14" ht="78" customHeight="1">
      <c r="J45" s="72"/>
      <c r="K45" s="68"/>
      <c r="L45" s="68"/>
      <c r="M45" s="68"/>
      <c r="N45" s="68"/>
    </row>
    <row r="47" spans="2:14" ht="23.25">
      <c r="B47" s="72"/>
      <c r="C47" s="72"/>
      <c r="D47" s="72"/>
      <c r="E47" s="72"/>
      <c r="F47" s="72"/>
      <c r="G47" s="72"/>
      <c r="H47" s="72"/>
      <c r="I47" s="72"/>
    </row>
    <row r="50" ht="88.5" customHeight="1"/>
  </sheetData>
  <mergeCells count="5">
    <mergeCell ref="B30:I30"/>
    <mergeCell ref="B29:I29"/>
    <mergeCell ref="B2:P2"/>
    <mergeCell ref="B1:P1"/>
    <mergeCell ref="B3:P8"/>
  </mergeCells>
  <conditionalFormatting sqref="C28:D28 F28:G28">
    <cfRule type="cellIs" dxfId="36" priority="1" operator="equal">
      <formula>0</formula>
    </cfRule>
  </conditionalFormatting>
  <pageMargins left="0.70866141732283472" right="0.70866141732283472" top="0.74803149606299213" bottom="0.74803149606299213" header="0.31496062992125984" footer="0.31496062992125984"/>
  <pageSetup scale="22" orientation="portrait"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R75"/>
  <sheetViews>
    <sheetView showGridLines="0" view="pageBreakPreview" zoomScale="21" zoomScaleNormal="100" zoomScaleSheetLayoutView="21" workbookViewId="0">
      <selection activeCell="AS12" sqref="AS12"/>
    </sheetView>
  </sheetViews>
  <sheetFormatPr baseColWidth="10" defaultColWidth="11.5703125" defaultRowHeight="15"/>
  <cols>
    <col min="1" max="1" width="45.28515625" customWidth="1"/>
    <col min="2" max="2" width="86.7109375" customWidth="1"/>
    <col min="3" max="3" width="40.140625" customWidth="1"/>
    <col min="4" max="4" width="84.140625" customWidth="1"/>
    <col min="5" max="5" width="48.7109375" customWidth="1"/>
    <col min="6" max="6" width="69.28515625" customWidth="1"/>
    <col min="7" max="7" width="71.5703125" customWidth="1"/>
    <col min="8" max="8" width="109.28515625" customWidth="1"/>
    <col min="9" max="11" width="75.5703125" customWidth="1"/>
    <col min="12" max="12" width="60.7109375" customWidth="1"/>
    <col min="13" max="13" width="23.28515625" customWidth="1"/>
    <col min="15" max="18" width="0" hidden="1" customWidth="1"/>
  </cols>
  <sheetData>
    <row r="1" spans="1:18" s="323" customFormat="1" ht="190.5" customHeight="1">
      <c r="A1" s="1399" t="s">
        <v>828</v>
      </c>
      <c r="B1" s="1399"/>
      <c r="C1" s="1399"/>
      <c r="D1" s="1399"/>
      <c r="E1" s="1399"/>
      <c r="F1" s="1399"/>
      <c r="G1" s="1399"/>
      <c r="H1" s="1399"/>
      <c r="I1" s="1399"/>
      <c r="J1" s="1399"/>
      <c r="K1" s="1399"/>
      <c r="L1" s="1399"/>
    </row>
    <row r="2" spans="1:18" s="323" customFormat="1" ht="100.5" customHeight="1">
      <c r="A2" s="1400" t="str">
        <f>+'Resumen '!O3</f>
        <v>Período: Octubre 2025</v>
      </c>
      <c r="B2" s="1400"/>
      <c r="C2" s="1400"/>
      <c r="D2" s="1400"/>
      <c r="E2" s="1400"/>
      <c r="F2" s="1400"/>
      <c r="G2" s="1400"/>
      <c r="H2" s="1400"/>
      <c r="I2" s="1400"/>
      <c r="J2" s="1400"/>
      <c r="K2" s="1400"/>
      <c r="L2" s="1400"/>
    </row>
    <row r="3" spans="1:18" ht="373.5" customHeight="1">
      <c r="A3" s="1439" t="s">
        <v>1036</v>
      </c>
      <c r="B3" s="1439"/>
      <c r="C3" s="1439"/>
      <c r="D3" s="1439"/>
      <c r="E3" s="1439"/>
      <c r="F3" s="1439"/>
      <c r="G3" s="1439"/>
      <c r="H3" s="1439"/>
      <c r="I3" s="1439"/>
      <c r="J3" s="1439"/>
      <c r="K3" s="1439"/>
      <c r="L3" s="1439"/>
    </row>
    <row r="4" spans="1:18" ht="262.5" customHeight="1">
      <c r="A4" s="1439"/>
      <c r="B4" s="1439"/>
      <c r="C4" s="1439"/>
      <c r="D4" s="1439"/>
      <c r="E4" s="1439"/>
      <c r="F4" s="1439"/>
      <c r="G4" s="1439"/>
      <c r="H4" s="1439"/>
      <c r="I4" s="1439"/>
      <c r="J4" s="1439"/>
      <c r="K4" s="1439"/>
      <c r="L4" s="1439"/>
    </row>
    <row r="5" spans="1:18" ht="295.5" customHeight="1">
      <c r="A5" s="1439"/>
      <c r="B5" s="1439"/>
      <c r="C5" s="1439"/>
      <c r="D5" s="1439"/>
      <c r="E5" s="1439"/>
      <c r="F5" s="1439"/>
      <c r="G5" s="1439"/>
      <c r="H5" s="1439"/>
      <c r="I5" s="1439"/>
      <c r="J5" s="1439"/>
      <c r="K5" s="1439"/>
      <c r="L5" s="1439"/>
    </row>
    <row r="6" spans="1:18" ht="148.5" customHeight="1">
      <c r="A6" s="1439"/>
      <c r="B6" s="1439"/>
      <c r="C6" s="1439"/>
      <c r="D6" s="1439"/>
      <c r="E6" s="1439"/>
      <c r="F6" s="1439"/>
      <c r="G6" s="1439"/>
      <c r="H6" s="1439"/>
      <c r="I6" s="1439"/>
      <c r="J6" s="1439"/>
      <c r="K6" s="1439"/>
      <c r="L6" s="1439"/>
    </row>
    <row r="7" spans="1:18" ht="187.5" customHeight="1">
      <c r="A7" s="1439"/>
      <c r="B7" s="1439"/>
      <c r="C7" s="1439"/>
      <c r="D7" s="1439"/>
      <c r="E7" s="1439"/>
      <c r="F7" s="1439"/>
      <c r="G7" s="1439"/>
      <c r="H7" s="1439"/>
      <c r="I7" s="1439"/>
      <c r="J7" s="1439"/>
      <c r="K7" s="1439"/>
      <c r="L7" s="1439"/>
    </row>
    <row r="8" spans="1:18" s="312" customFormat="1" ht="120">
      <c r="A8" s="1114" t="s">
        <v>439</v>
      </c>
      <c r="B8" s="1115" t="s">
        <v>440</v>
      </c>
      <c r="C8" s="1115" t="s">
        <v>41</v>
      </c>
      <c r="D8" s="1115" t="s">
        <v>80</v>
      </c>
      <c r="E8" s="1115" t="s">
        <v>441</v>
      </c>
      <c r="F8" s="1115" t="s">
        <v>81</v>
      </c>
      <c r="G8" s="1116" t="s">
        <v>442</v>
      </c>
      <c r="H8" s="1090"/>
      <c r="I8" s="1091"/>
      <c r="J8" s="1091"/>
      <c r="K8" s="1091"/>
      <c r="L8" s="1091"/>
    </row>
    <row r="9" spans="1:18" s="1043" customFormat="1" ht="60">
      <c r="A9" s="1117" t="s">
        <v>690</v>
      </c>
      <c r="B9" s="1117">
        <f>+D9+F9</f>
        <v>98475</v>
      </c>
      <c r="C9" s="1118">
        <f>+B9/$B$27</f>
        <v>1.7361181508838731E-2</v>
      </c>
      <c r="D9" s="1119">
        <f>+'Resumen '!C166</f>
        <v>51097</v>
      </c>
      <c r="E9" s="1120">
        <f>D9/B9</f>
        <v>0.51888296521959887</v>
      </c>
      <c r="F9" s="1119">
        <f>+'Resumen '!D166</f>
        <v>47378</v>
      </c>
      <c r="G9" s="1121">
        <f>+F9/B9</f>
        <v>0.48111703478040113</v>
      </c>
      <c r="H9" s="1092"/>
      <c r="I9" s="1093"/>
      <c r="J9" s="1093"/>
      <c r="K9" s="1093"/>
      <c r="L9" s="1093"/>
      <c r="O9" s="1402" t="s">
        <v>444</v>
      </c>
      <c r="P9" s="1403"/>
      <c r="Q9" s="1403"/>
    </row>
    <row r="10" spans="1:18" s="1043" customFormat="1" ht="63" customHeight="1">
      <c r="A10" s="1117" t="s">
        <v>691</v>
      </c>
      <c r="B10" s="1117">
        <f t="shared" ref="B10:B26" si="0">+D10+F10</f>
        <v>163197</v>
      </c>
      <c r="C10" s="1118">
        <f t="shared" ref="C10:C27" si="1">+B10/$B$27</f>
        <v>2.8771695747123176E-2</v>
      </c>
      <c r="D10" s="1119">
        <f>+'Resumen '!C167</f>
        <v>83926</v>
      </c>
      <c r="E10" s="1120">
        <f t="shared" ref="E10:E27" si="2">D10/B10</f>
        <v>0.5142619043242217</v>
      </c>
      <c r="F10" s="1119">
        <f>+'Resumen '!D167</f>
        <v>79271</v>
      </c>
      <c r="G10" s="1121">
        <f t="shared" ref="G10:G27" si="3">+F10/B10</f>
        <v>0.48573809567577836</v>
      </c>
      <c r="H10" s="1092"/>
      <c r="I10" s="1044"/>
      <c r="J10" s="1044"/>
      <c r="K10" s="1044"/>
      <c r="L10" s="1044"/>
      <c r="M10" s="1045"/>
      <c r="O10" s="1046" t="s">
        <v>445</v>
      </c>
      <c r="P10" s="1046" t="s">
        <v>80</v>
      </c>
      <c r="Q10" s="1046" t="s">
        <v>81</v>
      </c>
    </row>
    <row r="11" spans="1:18" s="1043" customFormat="1" ht="60">
      <c r="A11" s="1117" t="s">
        <v>692</v>
      </c>
      <c r="B11" s="1117">
        <f t="shared" si="0"/>
        <v>203114</v>
      </c>
      <c r="C11" s="1118">
        <f t="shared" si="1"/>
        <v>3.580907865941884E-2</v>
      </c>
      <c r="D11" s="1119">
        <f>+'Resumen '!C168</f>
        <v>103861</v>
      </c>
      <c r="E11" s="1120">
        <f t="shared" si="2"/>
        <v>0.51134338351861519</v>
      </c>
      <c r="F11" s="1119">
        <f>+'Resumen '!D168</f>
        <v>99253</v>
      </c>
      <c r="G11" s="1121">
        <f t="shared" si="3"/>
        <v>0.48865661648138486</v>
      </c>
      <c r="H11" s="1092"/>
      <c r="I11" s="1044"/>
      <c r="J11" s="1044"/>
      <c r="K11" s="1044"/>
      <c r="L11" s="1044"/>
      <c r="M11" s="1047"/>
      <c r="O11" s="1048" t="s">
        <v>443</v>
      </c>
      <c r="P11" s="1049">
        <v>13968</v>
      </c>
      <c r="Q11" s="1049">
        <f>8829*-1</f>
        <v>-8829</v>
      </c>
    </row>
    <row r="12" spans="1:18" s="1043" customFormat="1" ht="60">
      <c r="A12" s="1117" t="s">
        <v>443</v>
      </c>
      <c r="B12" s="1117">
        <f t="shared" si="0"/>
        <v>193895</v>
      </c>
      <c r="C12" s="1118">
        <f t="shared" si="1"/>
        <v>3.4183765307502272E-2</v>
      </c>
      <c r="D12" s="1119">
        <f>+'Resumen '!C169</f>
        <v>93470</v>
      </c>
      <c r="E12" s="1120">
        <f t="shared" si="2"/>
        <v>0.48206503519946364</v>
      </c>
      <c r="F12" s="1119">
        <f>+'Resumen '!D169</f>
        <v>100425</v>
      </c>
      <c r="G12" s="1121">
        <f t="shared" si="3"/>
        <v>0.51793496480053636</v>
      </c>
      <c r="H12" s="1092"/>
      <c r="I12" s="1044"/>
      <c r="J12" s="1044"/>
      <c r="K12" s="1044"/>
      <c r="L12" s="1044"/>
      <c r="M12" s="1042"/>
      <c r="O12" s="1048" t="s">
        <v>45</v>
      </c>
      <c r="P12" s="1049">
        <v>94691</v>
      </c>
      <c r="Q12" s="1049">
        <f>65301*-1</f>
        <v>-65301</v>
      </c>
    </row>
    <row r="13" spans="1:18" s="1043" customFormat="1" ht="60">
      <c r="A13" s="1117" t="s">
        <v>45</v>
      </c>
      <c r="B13" s="1117">
        <f t="shared" si="0"/>
        <v>291987</v>
      </c>
      <c r="C13" s="1118">
        <f t="shared" si="1"/>
        <v>5.1477423764623456E-2</v>
      </c>
      <c r="D13" s="1119">
        <f>+'Resumen '!C170</f>
        <v>133785</v>
      </c>
      <c r="E13" s="1120">
        <f t="shared" si="2"/>
        <v>0.45818820700921614</v>
      </c>
      <c r="F13" s="1119">
        <f>+'Resumen '!D170</f>
        <v>158202</v>
      </c>
      <c r="G13" s="1121">
        <f t="shared" si="3"/>
        <v>0.54181179299078386</v>
      </c>
      <c r="H13" s="1092"/>
      <c r="I13" s="1044"/>
      <c r="J13" s="1044"/>
      <c r="K13" s="1044"/>
      <c r="L13" s="1044"/>
      <c r="O13" s="1048" t="s">
        <v>47</v>
      </c>
      <c r="P13" s="1049">
        <v>114856</v>
      </c>
      <c r="Q13" s="1049">
        <v>-87226</v>
      </c>
      <c r="R13" s="1049">
        <f t="shared" ref="R13:R25" si="4">Q13*$C$38</f>
        <v>-4004109530</v>
      </c>
    </row>
    <row r="14" spans="1:18" s="1043" customFormat="1" ht="60">
      <c r="A14" s="1117" t="s">
        <v>47</v>
      </c>
      <c r="B14" s="1117">
        <f t="shared" si="0"/>
        <v>437409</v>
      </c>
      <c r="C14" s="1118">
        <f t="shared" si="1"/>
        <v>7.7115379970547251E-2</v>
      </c>
      <c r="D14" s="1119">
        <f>+'Resumen '!C171</f>
        <v>230674</v>
      </c>
      <c r="E14" s="1120">
        <f t="shared" si="2"/>
        <v>0.52736454896904272</v>
      </c>
      <c r="F14" s="1119">
        <f>+'Resumen '!D171</f>
        <v>206735</v>
      </c>
      <c r="G14" s="1121">
        <f t="shared" si="3"/>
        <v>0.47263545103095728</v>
      </c>
      <c r="H14" s="1092"/>
      <c r="I14" s="1044"/>
      <c r="J14" s="1044"/>
      <c r="K14" s="1044"/>
      <c r="L14" s="1044"/>
      <c r="M14" s="1042"/>
      <c r="O14" s="1048" t="s">
        <v>49</v>
      </c>
      <c r="P14" s="1049">
        <v>110599</v>
      </c>
      <c r="Q14" s="1049">
        <v>-88163</v>
      </c>
      <c r="R14" s="1049">
        <f t="shared" si="4"/>
        <v>-4047122515</v>
      </c>
    </row>
    <row r="15" spans="1:18" s="1043" customFormat="1" ht="60">
      <c r="A15" s="1117" t="s">
        <v>49</v>
      </c>
      <c r="B15" s="1117">
        <f t="shared" si="0"/>
        <v>461864</v>
      </c>
      <c r="C15" s="1118">
        <f t="shared" si="1"/>
        <v>8.142680615789076E-2</v>
      </c>
      <c r="D15" s="1119">
        <f>+'Resumen '!C172</f>
        <v>242745</v>
      </c>
      <c r="E15" s="1120">
        <f t="shared" si="2"/>
        <v>0.52557679316855177</v>
      </c>
      <c r="F15" s="1119">
        <f>+'Resumen '!D172</f>
        <v>219119</v>
      </c>
      <c r="G15" s="1121">
        <f t="shared" si="3"/>
        <v>0.47442320683144823</v>
      </c>
      <c r="H15" s="1092"/>
      <c r="I15" s="1044"/>
      <c r="J15" s="1044"/>
      <c r="K15" s="1044"/>
      <c r="L15" s="1044"/>
      <c r="M15" s="1042"/>
      <c r="O15" s="1048" t="s">
        <v>50</v>
      </c>
      <c r="P15" s="1049">
        <v>94068</v>
      </c>
      <c r="Q15" s="1049">
        <v>-78209</v>
      </c>
      <c r="R15" s="1049">
        <f t="shared" si="4"/>
        <v>-3590184145</v>
      </c>
    </row>
    <row r="16" spans="1:18" s="1043" customFormat="1" ht="60">
      <c r="A16" s="1117" t="s">
        <v>50</v>
      </c>
      <c r="B16" s="1117">
        <f t="shared" si="0"/>
        <v>454921</v>
      </c>
      <c r="C16" s="1118">
        <f t="shared" si="1"/>
        <v>8.0202752507564604E-2</v>
      </c>
      <c r="D16" s="1119">
        <f>+'Resumen '!C173</f>
        <v>235224</v>
      </c>
      <c r="E16" s="1120">
        <f t="shared" si="2"/>
        <v>0.51706560040094873</v>
      </c>
      <c r="F16" s="1119">
        <f>+'Resumen '!D173</f>
        <v>219697</v>
      </c>
      <c r="G16" s="1121">
        <f t="shared" si="3"/>
        <v>0.48293439959905127</v>
      </c>
      <c r="H16" s="1092"/>
      <c r="I16" s="1044"/>
      <c r="J16" s="1044"/>
      <c r="K16" s="1044"/>
      <c r="L16" s="1044"/>
      <c r="O16" s="1048" t="s">
        <v>51</v>
      </c>
      <c r="P16" s="1049">
        <v>82896</v>
      </c>
      <c r="Q16" s="1049">
        <v>-70646</v>
      </c>
      <c r="R16" s="1049">
        <f t="shared" si="4"/>
        <v>-3243004630</v>
      </c>
    </row>
    <row r="17" spans="1:18" s="1043" customFormat="1" ht="60">
      <c r="A17" s="1117" t="s">
        <v>51</v>
      </c>
      <c r="B17" s="1117">
        <f t="shared" si="0"/>
        <v>446725</v>
      </c>
      <c r="C17" s="1118">
        <f t="shared" si="1"/>
        <v>7.8757794460888375E-2</v>
      </c>
      <c r="D17" s="1119">
        <f>+'Resumen '!C174</f>
        <v>226214</v>
      </c>
      <c r="E17" s="1120">
        <f t="shared" si="2"/>
        <v>0.50638312160725274</v>
      </c>
      <c r="F17" s="1119">
        <f>+'Resumen '!D174</f>
        <v>220511</v>
      </c>
      <c r="G17" s="1121">
        <f t="shared" si="3"/>
        <v>0.4936168783927472</v>
      </c>
      <c r="H17" s="1092"/>
      <c r="I17" s="1044"/>
      <c r="J17" s="1044"/>
      <c r="K17" s="1044"/>
      <c r="L17" s="1044"/>
      <c r="O17" s="1048" t="s">
        <v>53</v>
      </c>
      <c r="P17" s="1049">
        <v>68381</v>
      </c>
      <c r="Q17" s="1049">
        <v>-56998</v>
      </c>
      <c r="R17" s="1049">
        <f t="shared" si="4"/>
        <v>-2616493190</v>
      </c>
    </row>
    <row r="18" spans="1:18" s="1043" customFormat="1" ht="60">
      <c r="A18" s="1117" t="s">
        <v>53</v>
      </c>
      <c r="B18" s="1117">
        <f t="shared" si="0"/>
        <v>466309</v>
      </c>
      <c r="C18" s="1118">
        <f t="shared" si="1"/>
        <v>8.2210461418685765E-2</v>
      </c>
      <c r="D18" s="1119">
        <f>+'Resumen '!C175</f>
        <v>232454</v>
      </c>
      <c r="E18" s="1120">
        <f t="shared" si="2"/>
        <v>0.49849777722497313</v>
      </c>
      <c r="F18" s="1119">
        <f>+'Resumen '!D175</f>
        <v>233855</v>
      </c>
      <c r="G18" s="1121">
        <f t="shared" si="3"/>
        <v>0.50150222277502687</v>
      </c>
      <c r="H18" s="1092"/>
      <c r="I18" s="1044"/>
      <c r="J18" s="1044"/>
      <c r="K18" s="1044"/>
      <c r="L18" s="1044"/>
      <c r="O18" s="1048" t="s">
        <v>54</v>
      </c>
      <c r="P18" s="1049">
        <v>53231</v>
      </c>
      <c r="Q18" s="1049">
        <v>-40454</v>
      </c>
      <c r="R18" s="1049">
        <f t="shared" si="4"/>
        <v>-1857040870</v>
      </c>
    </row>
    <row r="19" spans="1:18" s="1043" customFormat="1" ht="60">
      <c r="A19" s="1117" t="s">
        <v>54</v>
      </c>
      <c r="B19" s="1117">
        <f t="shared" si="0"/>
        <v>460789</v>
      </c>
      <c r="C19" s="1118">
        <f t="shared" si="1"/>
        <v>8.1237283232051691E-2</v>
      </c>
      <c r="D19" s="1119">
        <f>+'Resumen '!C176</f>
        <v>228700</v>
      </c>
      <c r="E19" s="1120">
        <f t="shared" si="2"/>
        <v>0.49632261186790483</v>
      </c>
      <c r="F19" s="1119">
        <f>+'Resumen '!D176</f>
        <v>232089</v>
      </c>
      <c r="G19" s="1121">
        <f t="shared" si="3"/>
        <v>0.50367738813209517</v>
      </c>
      <c r="H19" s="1092"/>
      <c r="I19" s="1044"/>
      <c r="J19" s="1044"/>
      <c r="K19" s="1044"/>
      <c r="L19" s="1044"/>
      <c r="O19" s="1048" t="s">
        <v>55</v>
      </c>
      <c r="P19" s="1049">
        <v>39299</v>
      </c>
      <c r="Q19" s="1049">
        <v>-25509</v>
      </c>
      <c r="R19" s="1049">
        <f t="shared" si="4"/>
        <v>-1170990645</v>
      </c>
    </row>
    <row r="20" spans="1:18" s="1043" customFormat="1" ht="60">
      <c r="A20" s="1117" t="s">
        <v>55</v>
      </c>
      <c r="B20" s="1117">
        <f t="shared" si="0"/>
        <v>445898</v>
      </c>
      <c r="C20" s="1118">
        <f t="shared" si="1"/>
        <v>7.861199403328939E-2</v>
      </c>
      <c r="D20" s="1119">
        <f>+'Resumen '!C177</f>
        <v>218993</v>
      </c>
      <c r="E20" s="1120">
        <f t="shared" si="2"/>
        <v>0.49112801582424681</v>
      </c>
      <c r="F20" s="1119">
        <f>+'Resumen '!D177</f>
        <v>226905</v>
      </c>
      <c r="G20" s="1121">
        <f t="shared" si="3"/>
        <v>0.50887198417575319</v>
      </c>
      <c r="H20" s="1092"/>
      <c r="I20" s="1044"/>
      <c r="J20" s="1044"/>
      <c r="K20" s="1044"/>
      <c r="L20" s="1044"/>
      <c r="O20" s="1048" t="s">
        <v>446</v>
      </c>
      <c r="P20" s="1049">
        <v>25049</v>
      </c>
      <c r="Q20" s="1049">
        <v>-13161</v>
      </c>
      <c r="R20" s="1049">
        <f t="shared" si="4"/>
        <v>-604155705</v>
      </c>
    </row>
    <row r="21" spans="1:18" s="1043" customFormat="1" ht="60">
      <c r="A21" s="1117" t="s">
        <v>446</v>
      </c>
      <c r="B21" s="1117">
        <f t="shared" si="0"/>
        <v>390703</v>
      </c>
      <c r="C21" s="1118">
        <f t="shared" si="1"/>
        <v>6.8881093668929361E-2</v>
      </c>
      <c r="D21" s="1119">
        <f>+'Resumen '!C178</f>
        <v>189012</v>
      </c>
      <c r="E21" s="1120">
        <f t="shared" si="2"/>
        <v>0.48377411998372166</v>
      </c>
      <c r="F21" s="1119">
        <f>+'Resumen '!D178</f>
        <v>201691</v>
      </c>
      <c r="G21" s="1121">
        <f t="shared" si="3"/>
        <v>0.51622588001627834</v>
      </c>
      <c r="H21" s="1092"/>
      <c r="I21" s="1044"/>
      <c r="J21" s="1044"/>
      <c r="K21" s="1044"/>
      <c r="L21" s="1044"/>
      <c r="O21" s="1048" t="s">
        <v>447</v>
      </c>
      <c r="P21" s="1049">
        <v>13405</v>
      </c>
      <c r="Q21" s="1049">
        <v>-5601</v>
      </c>
      <c r="R21" s="1049">
        <f t="shared" si="4"/>
        <v>-257113905</v>
      </c>
    </row>
    <row r="22" spans="1:18" s="1043" customFormat="1" ht="60">
      <c r="A22" s="1117" t="s">
        <v>447</v>
      </c>
      <c r="B22" s="1117">
        <f t="shared" si="0"/>
        <v>317494</v>
      </c>
      <c r="C22" s="1118">
        <f t="shared" si="1"/>
        <v>5.5974317968695043E-2</v>
      </c>
      <c r="D22" s="1119">
        <f>+'Resumen '!C179</f>
        <v>153992</v>
      </c>
      <c r="E22" s="1120">
        <f t="shared" si="2"/>
        <v>0.48502333902372957</v>
      </c>
      <c r="F22" s="1119">
        <f>+'Resumen '!D179</f>
        <v>163502</v>
      </c>
      <c r="G22" s="1121">
        <f t="shared" si="3"/>
        <v>0.51497666097627037</v>
      </c>
      <c r="H22" s="1092"/>
      <c r="I22" s="1044"/>
      <c r="J22" s="1044"/>
      <c r="K22" s="1044"/>
      <c r="L22" s="1044"/>
      <c r="M22" s="1042"/>
      <c r="O22" s="1048" t="s">
        <v>448</v>
      </c>
      <c r="P22" s="1049">
        <v>7875</v>
      </c>
      <c r="Q22" s="1049">
        <v>-2898</v>
      </c>
      <c r="R22" s="1049">
        <f t="shared" si="4"/>
        <v>-133032690</v>
      </c>
    </row>
    <row r="23" spans="1:18" s="1043" customFormat="1" ht="60">
      <c r="A23" s="1117" t="s">
        <v>448</v>
      </c>
      <c r="B23" s="1117">
        <f t="shared" si="0"/>
        <v>259622</v>
      </c>
      <c r="C23" s="1118">
        <f t="shared" si="1"/>
        <v>4.5771461443896717E-2</v>
      </c>
      <c r="D23" s="1119">
        <f>+'Resumen '!C180</f>
        <v>124829</v>
      </c>
      <c r="E23" s="1120">
        <f t="shared" si="2"/>
        <v>0.48081056304935638</v>
      </c>
      <c r="F23" s="1119">
        <f>+'Resumen '!D180</f>
        <v>134793</v>
      </c>
      <c r="G23" s="1121">
        <f t="shared" si="3"/>
        <v>0.51918943695064368</v>
      </c>
      <c r="H23" s="1092"/>
      <c r="I23" s="1044"/>
      <c r="J23" s="1044"/>
      <c r="K23" s="1044"/>
      <c r="L23" s="1044"/>
      <c r="M23" s="1042"/>
      <c r="O23" s="1048" t="s">
        <v>449</v>
      </c>
      <c r="P23" s="1049">
        <v>3939</v>
      </c>
      <c r="Q23" s="1049">
        <v>-1434</v>
      </c>
      <c r="R23" s="1049">
        <f t="shared" si="4"/>
        <v>-65827770</v>
      </c>
    </row>
    <row r="24" spans="1:18" s="1043" customFormat="1" ht="60">
      <c r="A24" s="1117" t="s">
        <v>449</v>
      </c>
      <c r="B24" s="1117">
        <f t="shared" si="0"/>
        <v>192443</v>
      </c>
      <c r="C24" s="1118">
        <f t="shared" si="1"/>
        <v>3.3927777132322437E-2</v>
      </c>
      <c r="D24" s="1119">
        <f>+'Resumen '!C181</f>
        <v>91892</v>
      </c>
      <c r="E24" s="1120">
        <f t="shared" si="2"/>
        <v>0.47750242929075104</v>
      </c>
      <c r="F24" s="1119">
        <f>+'Resumen '!D181</f>
        <v>100551</v>
      </c>
      <c r="G24" s="1121">
        <f t="shared" si="3"/>
        <v>0.52249757070924896</v>
      </c>
      <c r="H24" s="1092"/>
      <c r="I24" s="1044"/>
      <c r="J24" s="1044"/>
      <c r="K24" s="1044"/>
      <c r="L24" s="1044"/>
      <c r="O24" s="1048" t="s">
        <v>450</v>
      </c>
      <c r="P24" s="1049">
        <v>1841</v>
      </c>
      <c r="Q24" s="1049">
        <v>-673</v>
      </c>
      <c r="R24" s="1049">
        <f t="shared" si="4"/>
        <v>-30894065</v>
      </c>
    </row>
    <row r="25" spans="1:18" s="1043" customFormat="1" ht="60">
      <c r="A25" s="1117" t="s">
        <v>450</v>
      </c>
      <c r="B25" s="1117">
        <f t="shared" si="0"/>
        <v>124383</v>
      </c>
      <c r="C25" s="1118">
        <f t="shared" si="1"/>
        <v>2.1928772171758194E-2</v>
      </c>
      <c r="D25" s="1119">
        <f>+'Resumen '!C182</f>
        <v>59324</v>
      </c>
      <c r="E25" s="1120">
        <f t="shared" si="2"/>
        <v>0.47694620647516139</v>
      </c>
      <c r="F25" s="1119">
        <f>+'Resumen '!D182</f>
        <v>65059</v>
      </c>
      <c r="G25" s="1121">
        <f t="shared" si="3"/>
        <v>0.52305379352483861</v>
      </c>
      <c r="H25" s="1092"/>
      <c r="I25" s="1094"/>
      <c r="J25" s="1094"/>
      <c r="K25" s="1094"/>
      <c r="L25" s="1094"/>
      <c r="M25" s="1051"/>
      <c r="O25" s="1048" t="s">
        <v>451</v>
      </c>
      <c r="P25" s="1049">
        <v>855</v>
      </c>
      <c r="Q25" s="1049">
        <v>-303</v>
      </c>
      <c r="R25" s="1049">
        <f t="shared" si="4"/>
        <v>-13909215</v>
      </c>
    </row>
    <row r="26" spans="1:18" s="312" customFormat="1" ht="60">
      <c r="A26" s="1117" t="s">
        <v>693</v>
      </c>
      <c r="B26" s="1117">
        <f t="shared" si="0"/>
        <v>262909</v>
      </c>
      <c r="C26" s="1118">
        <f t="shared" si="1"/>
        <v>4.6350960845973926E-2</v>
      </c>
      <c r="D26" s="1119">
        <f>+'Resumen '!C183</f>
        <v>124789</v>
      </c>
      <c r="E26" s="1120">
        <f t="shared" si="2"/>
        <v>0.47464712124727565</v>
      </c>
      <c r="F26" s="1119">
        <f>+'Resumen '!D183</f>
        <v>138120</v>
      </c>
      <c r="G26" s="1121">
        <f t="shared" si="3"/>
        <v>0.52535287875272429</v>
      </c>
      <c r="H26" s="1090"/>
      <c r="I26" s="1091"/>
      <c r="J26" s="1091"/>
      <c r="K26" s="1091"/>
      <c r="L26" s="1091"/>
      <c r="O26" s="1054" t="s">
        <v>11</v>
      </c>
      <c r="P26" s="1055">
        <f>SUM(P11:P25)</f>
        <v>724953</v>
      </c>
      <c r="Q26" s="1055">
        <f>SUM(Q11:Q25)</f>
        <v>-545405</v>
      </c>
    </row>
    <row r="27" spans="1:18" s="312" customFormat="1" ht="60">
      <c r="A27" s="1117" t="s">
        <v>11</v>
      </c>
      <c r="B27" s="1117">
        <f>SUM(B9:B26)</f>
        <v>5672137</v>
      </c>
      <c r="C27" s="1118">
        <f t="shared" si="1"/>
        <v>1</v>
      </c>
      <c r="D27" s="1117">
        <f>SUM(D9:D26)</f>
        <v>2824981</v>
      </c>
      <c r="E27" s="1120">
        <f t="shared" si="2"/>
        <v>0.49804526935791571</v>
      </c>
      <c r="F27" s="1117">
        <f>SUM(F9:F26)</f>
        <v>2847156</v>
      </c>
      <c r="G27" s="1121">
        <f t="shared" si="3"/>
        <v>0.50195473064208429</v>
      </c>
      <c r="H27" s="1090"/>
      <c r="I27" s="1090"/>
      <c r="J27" s="1090"/>
      <c r="K27" s="1090"/>
      <c r="L27" s="1090"/>
    </row>
    <row r="28" spans="1:18" ht="18.75">
      <c r="A28" s="34"/>
      <c r="B28" s="1095"/>
      <c r="C28" s="1095"/>
      <c r="D28" s="1095"/>
      <c r="E28" s="1095"/>
      <c r="F28" s="1095"/>
      <c r="G28" s="1095"/>
      <c r="H28" s="1095"/>
      <c r="I28" s="1095"/>
      <c r="J28" s="1095"/>
      <c r="K28" s="1095"/>
      <c r="L28" s="1095"/>
      <c r="M28" s="66"/>
    </row>
    <row r="29" spans="1:18" ht="18.75">
      <c r="A29" s="34"/>
      <c r="B29" s="1095"/>
      <c r="C29" s="1095"/>
      <c r="D29" s="1095"/>
      <c r="E29" s="1095"/>
      <c r="F29" s="1095"/>
      <c r="G29" s="1095"/>
      <c r="H29" s="1095"/>
      <c r="I29" s="1095"/>
      <c r="J29" s="1095"/>
      <c r="K29" s="1095"/>
      <c r="L29" s="1095"/>
      <c r="M29" s="66"/>
    </row>
    <row r="30" spans="1:18" ht="18.75">
      <c r="A30" s="34"/>
      <c r="B30" s="1095"/>
      <c r="C30" s="1095"/>
      <c r="D30" s="1095"/>
      <c r="E30" s="1095"/>
      <c r="F30" s="1095"/>
      <c r="G30" s="1095"/>
      <c r="H30" s="1095"/>
      <c r="I30" s="1095"/>
      <c r="J30" s="1095"/>
      <c r="K30" s="1095"/>
      <c r="L30" s="1095"/>
      <c r="M30" s="66"/>
    </row>
    <row r="31" spans="1:18" ht="18.75">
      <c r="A31" s="34"/>
      <c r="B31" s="1095"/>
      <c r="C31" s="1095"/>
      <c r="D31" s="1095"/>
      <c r="E31" s="1095"/>
      <c r="F31" s="1095"/>
      <c r="G31" s="1095"/>
      <c r="H31" s="1095"/>
      <c r="I31" s="1095"/>
      <c r="J31" s="1095"/>
      <c r="K31" s="1095"/>
      <c r="L31" s="1095"/>
      <c r="M31" s="66"/>
    </row>
    <row r="32" spans="1:18" ht="18.75">
      <c r="A32" s="34"/>
      <c r="B32" s="1095"/>
      <c r="C32" s="1095"/>
      <c r="D32" s="1095"/>
      <c r="E32" s="1095"/>
      <c r="F32" s="1095"/>
      <c r="G32" s="1095"/>
      <c r="H32" s="1095"/>
      <c r="I32" s="1095"/>
      <c r="J32" s="1095"/>
      <c r="K32" s="1095"/>
      <c r="L32" s="1095"/>
      <c r="M32" s="66"/>
    </row>
    <row r="33" spans="1:14" ht="18.75">
      <c r="A33" s="34"/>
      <c r="B33" s="1095"/>
      <c r="C33" s="1095"/>
      <c r="D33" s="1095"/>
      <c r="E33" s="1095"/>
      <c r="F33" s="1095"/>
      <c r="G33" s="1095"/>
      <c r="H33" s="1095"/>
      <c r="I33" s="1095"/>
      <c r="J33" s="1095"/>
      <c r="K33" s="1095"/>
      <c r="L33" s="1095"/>
      <c r="M33" s="66"/>
    </row>
    <row r="34" spans="1:14" ht="36">
      <c r="A34" s="1096"/>
      <c r="B34" s="1097"/>
      <c r="C34" s="1096"/>
      <c r="D34" s="1096"/>
      <c r="E34" s="1096"/>
      <c r="F34" s="1096"/>
      <c r="G34" s="1097"/>
      <c r="H34" s="1095"/>
      <c r="I34" s="1095"/>
      <c r="J34" s="1095"/>
      <c r="K34" s="1095"/>
      <c r="L34" s="1095"/>
      <c r="M34" s="66"/>
    </row>
    <row r="35" spans="1:14" ht="36">
      <c r="A35" s="1096"/>
      <c r="B35" s="1097"/>
      <c r="C35" s="1440" t="s">
        <v>445</v>
      </c>
      <c r="D35" s="1096"/>
      <c r="E35" s="1096"/>
      <c r="F35" s="1096"/>
      <c r="G35" s="1097"/>
      <c r="H35" s="1095"/>
      <c r="I35" s="1095"/>
      <c r="J35" s="1095"/>
      <c r="K35" s="1095"/>
      <c r="L35" s="1095"/>
      <c r="M35" s="66"/>
    </row>
    <row r="36" spans="1:14" ht="36">
      <c r="A36" s="1096"/>
      <c r="B36" s="1097"/>
      <c r="C36" s="1440"/>
      <c r="D36" s="1098" t="s">
        <v>81</v>
      </c>
      <c r="E36" s="1098" t="s">
        <v>80</v>
      </c>
      <c r="F36" s="1096"/>
      <c r="G36" s="1097"/>
      <c r="H36" s="1095"/>
      <c r="I36" s="1095"/>
      <c r="J36" s="1095"/>
      <c r="K36" s="1095"/>
      <c r="L36" s="1095"/>
      <c r="M36" s="66"/>
    </row>
    <row r="37" spans="1:14" ht="36">
      <c r="A37" s="876"/>
      <c r="B37" s="1009"/>
      <c r="C37" s="1028" t="str">
        <f>+A9</f>
        <v>0-4</v>
      </c>
      <c r="D37" s="1031">
        <f>+F9*-1</f>
        <v>-47378</v>
      </c>
      <c r="E37" s="1031">
        <f>+D9</f>
        <v>51097</v>
      </c>
      <c r="F37" s="1010"/>
      <c r="G37" s="1009"/>
      <c r="H37" s="983"/>
      <c r="I37" s="8"/>
      <c r="J37" s="8"/>
      <c r="K37" s="8"/>
      <c r="L37" s="8"/>
      <c r="M37" s="66"/>
    </row>
    <row r="38" spans="1:14" ht="36">
      <c r="A38" s="876"/>
      <c r="B38" s="1009"/>
      <c r="C38" s="1028" t="str">
        <f t="shared" ref="C38:C43" si="5">+A10</f>
        <v>5-9</v>
      </c>
      <c r="D38" s="1031">
        <f t="shared" ref="D38:D43" si="6">+F10*-1</f>
        <v>-79271</v>
      </c>
      <c r="E38" s="1031">
        <f t="shared" ref="E38:E43" si="7">+D10</f>
        <v>83926</v>
      </c>
      <c r="F38" s="1010"/>
      <c r="G38" s="1009"/>
      <c r="H38" s="983"/>
      <c r="I38" s="8"/>
      <c r="J38" s="8"/>
      <c r="K38" s="8"/>
      <c r="L38" s="8"/>
      <c r="M38" s="66"/>
    </row>
    <row r="39" spans="1:14" ht="36">
      <c r="A39" s="876"/>
      <c r="B39" s="1009"/>
      <c r="C39" s="1028" t="str">
        <f t="shared" si="5"/>
        <v>10-14</v>
      </c>
      <c r="D39" s="1031">
        <f t="shared" si="6"/>
        <v>-99253</v>
      </c>
      <c r="E39" s="1031">
        <f t="shared" si="7"/>
        <v>103861</v>
      </c>
      <c r="F39" s="1010"/>
      <c r="G39" s="1009"/>
      <c r="H39" s="983"/>
      <c r="I39" s="8"/>
      <c r="J39" s="8"/>
      <c r="K39" s="8"/>
      <c r="L39" s="8"/>
      <c r="M39" s="66"/>
    </row>
    <row r="40" spans="1:14" ht="150" customHeight="1">
      <c r="A40" s="876"/>
      <c r="B40" s="1009"/>
      <c r="C40" s="1028" t="str">
        <f t="shared" si="5"/>
        <v>15-19</v>
      </c>
      <c r="D40" s="1031">
        <f t="shared" si="6"/>
        <v>-100425</v>
      </c>
      <c r="E40" s="1031">
        <f t="shared" si="7"/>
        <v>93470</v>
      </c>
      <c r="F40" s="1010"/>
      <c r="G40" s="1009"/>
      <c r="H40" s="983"/>
      <c r="I40" s="8"/>
      <c r="J40" s="8"/>
      <c r="K40" s="8"/>
      <c r="L40" s="8"/>
      <c r="M40" s="107"/>
      <c r="N40" s="13"/>
    </row>
    <row r="41" spans="1:14" ht="36">
      <c r="A41" s="876"/>
      <c r="B41" s="1009"/>
      <c r="C41" s="1028" t="str">
        <f t="shared" si="5"/>
        <v>20-24</v>
      </c>
      <c r="D41" s="1031">
        <f t="shared" si="6"/>
        <v>-158202</v>
      </c>
      <c r="E41" s="1031">
        <f t="shared" si="7"/>
        <v>133785</v>
      </c>
      <c r="F41" s="1010"/>
      <c r="G41" s="1009"/>
      <c r="H41" s="983"/>
      <c r="I41" s="8"/>
      <c r="J41" s="8"/>
      <c r="K41" s="8"/>
      <c r="L41" s="8"/>
      <c r="M41" s="107"/>
      <c r="N41" s="13"/>
    </row>
    <row r="42" spans="1:14" ht="36">
      <c r="A42" s="876"/>
      <c r="B42" s="1009"/>
      <c r="C42" s="1028" t="str">
        <f t="shared" si="5"/>
        <v>25-29</v>
      </c>
      <c r="D42" s="1031">
        <f t="shared" si="6"/>
        <v>-206735</v>
      </c>
      <c r="E42" s="1031">
        <f t="shared" si="7"/>
        <v>230674</v>
      </c>
      <c r="F42" s="1010"/>
      <c r="G42" s="1009"/>
      <c r="H42" s="983"/>
      <c r="I42" s="8"/>
      <c r="J42" s="8"/>
      <c r="K42" s="8"/>
      <c r="L42" s="8"/>
      <c r="M42" s="107"/>
      <c r="N42" s="13"/>
    </row>
    <row r="43" spans="1:14" ht="36">
      <c r="A43" s="876"/>
      <c r="B43" s="1009"/>
      <c r="C43" s="1028" t="str">
        <f t="shared" si="5"/>
        <v>30-34</v>
      </c>
      <c r="D43" s="1031">
        <f t="shared" si="6"/>
        <v>-219119</v>
      </c>
      <c r="E43" s="1031">
        <f t="shared" si="7"/>
        <v>242745</v>
      </c>
      <c r="F43" s="1010"/>
      <c r="G43" s="1009"/>
      <c r="H43" s="983"/>
      <c r="I43" s="8"/>
      <c r="J43" s="8"/>
      <c r="K43" s="8"/>
      <c r="L43" s="8"/>
      <c r="M43" s="107"/>
      <c r="N43" s="13"/>
    </row>
    <row r="44" spans="1:14" ht="97.5" customHeight="1">
      <c r="A44" s="876"/>
      <c r="B44" s="1009"/>
      <c r="C44" s="1028" t="str">
        <f t="shared" ref="C44:C55" si="8">+A16</f>
        <v>35-39</v>
      </c>
      <c r="D44" s="1031">
        <f t="shared" ref="D44:D55" si="9">+F16*-1</f>
        <v>-219697</v>
      </c>
      <c r="E44" s="1031">
        <f t="shared" ref="E44:E55" si="10">+D16</f>
        <v>235224</v>
      </c>
      <c r="F44" s="1010"/>
      <c r="G44" s="1009"/>
      <c r="H44" s="983"/>
      <c r="I44" s="8"/>
      <c r="J44" s="8"/>
      <c r="K44" s="8"/>
      <c r="L44" s="8"/>
      <c r="M44" s="107"/>
      <c r="N44" s="13"/>
    </row>
    <row r="45" spans="1:14" ht="97.5" customHeight="1">
      <c r="A45" s="876"/>
      <c r="B45" s="1009"/>
      <c r="C45" s="1028" t="str">
        <f t="shared" si="8"/>
        <v>40-44</v>
      </c>
      <c r="D45" s="1031">
        <f t="shared" si="9"/>
        <v>-220511</v>
      </c>
      <c r="E45" s="1031">
        <f t="shared" si="10"/>
        <v>226214</v>
      </c>
      <c r="F45" s="1010"/>
      <c r="G45" s="1009"/>
      <c r="H45" s="983"/>
      <c r="I45" s="8"/>
      <c r="J45" s="8"/>
      <c r="K45" s="8"/>
      <c r="L45" s="8"/>
      <c r="M45" s="107"/>
      <c r="N45" s="13"/>
    </row>
    <row r="46" spans="1:14" ht="97.5" customHeight="1">
      <c r="A46" s="876"/>
      <c r="B46" s="1009"/>
      <c r="C46" s="1028" t="str">
        <f t="shared" si="8"/>
        <v>45-49</v>
      </c>
      <c r="D46" s="1031">
        <f t="shared" si="9"/>
        <v>-233855</v>
      </c>
      <c r="E46" s="1031">
        <f t="shared" si="10"/>
        <v>232454</v>
      </c>
      <c r="F46" s="1010"/>
      <c r="G46" s="1009"/>
      <c r="H46" s="983"/>
      <c r="I46" s="8"/>
      <c r="J46" s="8"/>
      <c r="K46" s="8"/>
      <c r="L46" s="8"/>
      <c r="M46" s="107"/>
      <c r="N46" s="13"/>
    </row>
    <row r="47" spans="1:14" ht="36">
      <c r="A47" s="876"/>
      <c r="B47" s="1009"/>
      <c r="C47" s="1028" t="str">
        <f t="shared" si="8"/>
        <v>50-54</v>
      </c>
      <c r="D47" s="1031">
        <f t="shared" si="9"/>
        <v>-232089</v>
      </c>
      <c r="E47" s="1031">
        <f t="shared" si="10"/>
        <v>228700</v>
      </c>
      <c r="F47" s="1010"/>
      <c r="G47" s="1009"/>
      <c r="H47" s="983"/>
      <c r="I47" s="8"/>
      <c r="J47" s="8"/>
      <c r="K47" s="8"/>
      <c r="L47" s="8"/>
      <c r="M47" s="13"/>
      <c r="N47" s="13"/>
    </row>
    <row r="48" spans="1:14" ht="36">
      <c r="A48" s="876"/>
      <c r="B48" s="1009"/>
      <c r="C48" s="1028" t="str">
        <f t="shared" si="8"/>
        <v>55-59</v>
      </c>
      <c r="D48" s="1031">
        <f t="shared" si="9"/>
        <v>-226905</v>
      </c>
      <c r="E48" s="1031">
        <f t="shared" si="10"/>
        <v>218993</v>
      </c>
      <c r="F48" s="1010"/>
      <c r="G48" s="1009"/>
      <c r="H48" s="983"/>
      <c r="I48" s="8"/>
      <c r="J48" s="8"/>
      <c r="K48" s="8"/>
      <c r="L48" s="8"/>
      <c r="M48" s="13"/>
      <c r="N48" s="13"/>
    </row>
    <row r="49" spans="1:14" ht="36">
      <c r="A49" s="876"/>
      <c r="B49" s="1009"/>
      <c r="C49" s="1028" t="str">
        <f t="shared" si="8"/>
        <v>60-64</v>
      </c>
      <c r="D49" s="1031">
        <f t="shared" si="9"/>
        <v>-201691</v>
      </c>
      <c r="E49" s="1031">
        <f t="shared" si="10"/>
        <v>189012</v>
      </c>
      <c r="F49" s="1010"/>
      <c r="G49" s="1009"/>
      <c r="H49" s="983"/>
      <c r="I49" s="8"/>
      <c r="J49" s="8"/>
      <c r="K49" s="8"/>
      <c r="L49" s="8"/>
      <c r="M49" s="13"/>
      <c r="N49" s="13"/>
    </row>
    <row r="50" spans="1:14" ht="36">
      <c r="A50" s="876"/>
      <c r="B50" s="1009"/>
      <c r="C50" s="1028" t="str">
        <f t="shared" si="8"/>
        <v>65-69</v>
      </c>
      <c r="D50" s="1031">
        <f t="shared" si="9"/>
        <v>-163502</v>
      </c>
      <c r="E50" s="1031">
        <f t="shared" si="10"/>
        <v>153992</v>
      </c>
      <c r="F50" s="1010"/>
      <c r="G50" s="1009"/>
      <c r="H50" s="983"/>
      <c r="I50" s="8"/>
      <c r="J50" s="8"/>
      <c r="K50" s="8"/>
      <c r="L50" s="8"/>
      <c r="M50" s="13"/>
      <c r="N50" s="13"/>
    </row>
    <row r="51" spans="1:14" ht="36">
      <c r="A51" s="876"/>
      <c r="B51" s="1009"/>
      <c r="C51" s="1028" t="str">
        <f t="shared" si="8"/>
        <v>70-74</v>
      </c>
      <c r="D51" s="1031">
        <f t="shared" si="9"/>
        <v>-134793</v>
      </c>
      <c r="E51" s="1031">
        <f t="shared" si="10"/>
        <v>124829</v>
      </c>
      <c r="F51" s="1010"/>
      <c r="G51" s="1009"/>
      <c r="H51" s="983"/>
      <c r="I51" s="8"/>
      <c r="J51" s="8"/>
      <c r="K51" s="8"/>
      <c r="L51" s="8"/>
      <c r="M51" s="13"/>
      <c r="N51" s="13"/>
    </row>
    <row r="52" spans="1:14" ht="36">
      <c r="A52" s="876"/>
      <c r="B52" s="1009"/>
      <c r="C52" s="1028" t="str">
        <f t="shared" si="8"/>
        <v>75-79</v>
      </c>
      <c r="D52" s="1031">
        <f t="shared" si="9"/>
        <v>-100551</v>
      </c>
      <c r="E52" s="1031">
        <f t="shared" si="10"/>
        <v>91892</v>
      </c>
      <c r="F52" s="1010"/>
      <c r="G52" s="1009"/>
      <c r="H52" s="983"/>
      <c r="M52" s="13"/>
      <c r="N52" s="13"/>
    </row>
    <row r="53" spans="1:14" ht="36">
      <c r="A53" s="876"/>
      <c r="B53" s="1010"/>
      <c r="C53" s="1028" t="str">
        <f t="shared" si="8"/>
        <v>80-84</v>
      </c>
      <c r="D53" s="1031">
        <f t="shared" si="9"/>
        <v>-65059</v>
      </c>
      <c r="E53" s="1031">
        <f t="shared" si="10"/>
        <v>59324</v>
      </c>
      <c r="F53" s="1010"/>
      <c r="G53" s="1010"/>
      <c r="H53" s="13"/>
      <c r="M53" s="13"/>
      <c r="N53" s="13"/>
    </row>
    <row r="54" spans="1:14" ht="36">
      <c r="A54" s="876"/>
      <c r="B54" s="1010"/>
      <c r="C54" s="1028" t="str">
        <f t="shared" si="8"/>
        <v>85 y más</v>
      </c>
      <c r="D54" s="1031">
        <f t="shared" si="9"/>
        <v>-138120</v>
      </c>
      <c r="E54" s="1031">
        <f t="shared" si="10"/>
        <v>124789</v>
      </c>
      <c r="F54" s="1010"/>
      <c r="G54" s="1010"/>
      <c r="H54" s="13"/>
      <c r="M54" s="13"/>
      <c r="N54" s="13"/>
    </row>
    <row r="55" spans="1:14" ht="36">
      <c r="A55" s="876"/>
      <c r="B55" s="1010"/>
      <c r="C55" s="1028" t="str">
        <f t="shared" si="8"/>
        <v>Total</v>
      </c>
      <c r="D55" s="1033">
        <f t="shared" si="9"/>
        <v>-2847156</v>
      </c>
      <c r="E55" s="1034">
        <f t="shared" si="10"/>
        <v>2824981</v>
      </c>
      <c r="F55" s="1010"/>
      <c r="G55" s="1010"/>
      <c r="H55" s="13"/>
    </row>
    <row r="56" spans="1:14" ht="36">
      <c r="A56" s="876"/>
      <c r="B56" s="1010"/>
      <c r="C56" s="1010"/>
      <c r="D56" s="1029"/>
      <c r="E56" s="1010"/>
      <c r="F56" s="1010"/>
      <c r="G56" s="1010"/>
      <c r="H56" s="13"/>
    </row>
    <row r="57" spans="1:14" ht="36">
      <c r="A57" s="876"/>
      <c r="B57" s="1010"/>
      <c r="C57" s="1010"/>
      <c r="D57" s="1010"/>
      <c r="E57" s="1010"/>
      <c r="F57" s="1010"/>
      <c r="G57" s="1010"/>
      <c r="H57" s="13"/>
    </row>
    <row r="58" spans="1:14" ht="36">
      <c r="A58" s="876"/>
      <c r="B58" s="1010"/>
      <c r="C58" s="1010"/>
      <c r="D58" s="1010"/>
      <c r="E58" s="1010"/>
      <c r="F58" s="1010"/>
      <c r="G58" s="1010"/>
      <c r="H58" s="13"/>
    </row>
    <row r="59" spans="1:14" ht="36">
      <c r="A59" s="876"/>
      <c r="B59" s="1010"/>
      <c r="C59" s="1010"/>
      <c r="D59" s="1010"/>
      <c r="E59" s="1010"/>
      <c r="F59" s="1010"/>
      <c r="G59" s="1010"/>
      <c r="H59" s="13"/>
    </row>
    <row r="60" spans="1:14" ht="36">
      <c r="A60" s="876"/>
      <c r="B60" s="1010"/>
      <c r="C60" s="1010"/>
      <c r="D60" s="1010"/>
      <c r="E60" s="1010"/>
      <c r="F60" s="1010"/>
      <c r="G60" s="1010"/>
      <c r="H60" s="13"/>
    </row>
    <row r="61" spans="1:14" ht="36">
      <c r="A61" s="876"/>
      <c r="B61" s="1010"/>
      <c r="C61" s="1010"/>
      <c r="D61" s="1010"/>
      <c r="E61" s="1010"/>
      <c r="F61" s="1010"/>
      <c r="G61" s="1010"/>
      <c r="H61" s="13"/>
    </row>
    <row r="62" spans="1:14" ht="36">
      <c r="A62" s="876"/>
      <c r="B62" s="1010"/>
      <c r="C62" s="1010"/>
      <c r="D62" s="1010"/>
      <c r="E62" s="1010"/>
      <c r="F62" s="1010"/>
      <c r="G62" s="1010"/>
      <c r="H62" s="13"/>
    </row>
    <row r="63" spans="1:14" ht="36">
      <c r="A63" s="876"/>
      <c r="B63" s="1010"/>
      <c r="C63" s="1010"/>
      <c r="D63" s="1010"/>
      <c r="E63" s="1010"/>
      <c r="F63" s="1010"/>
      <c r="G63" s="1010"/>
      <c r="H63" s="13"/>
    </row>
    <row r="64" spans="1:14" ht="36">
      <c r="A64" s="876"/>
      <c r="B64" s="1010"/>
      <c r="C64" s="1010"/>
      <c r="D64" s="1010"/>
      <c r="E64" s="1010"/>
      <c r="F64" s="1010"/>
      <c r="G64" s="1010"/>
      <c r="H64" s="13"/>
    </row>
    <row r="65" spans="1:8" ht="36">
      <c r="A65" s="876"/>
      <c r="B65" s="1010"/>
      <c r="C65" s="1010"/>
      <c r="D65" s="1010"/>
      <c r="E65" s="1010"/>
      <c r="F65" s="1010"/>
      <c r="G65" s="1010"/>
      <c r="H65" s="13"/>
    </row>
    <row r="66" spans="1:8" ht="36">
      <c r="A66" s="876"/>
      <c r="B66" s="1010"/>
      <c r="C66" s="1010"/>
      <c r="D66" s="1010"/>
      <c r="E66" s="1010"/>
      <c r="F66" s="1010"/>
      <c r="G66" s="1010"/>
      <c r="H66" s="13"/>
    </row>
    <row r="67" spans="1:8" ht="36">
      <c r="A67" s="876"/>
      <c r="B67" s="1010"/>
      <c r="C67" s="1010"/>
      <c r="D67" s="1010"/>
      <c r="E67" s="1010"/>
      <c r="F67" s="1010"/>
      <c r="G67" s="1010"/>
      <c r="H67" s="13"/>
    </row>
    <row r="68" spans="1:8" ht="36">
      <c r="A68" s="876"/>
      <c r="B68" s="1010"/>
      <c r="C68" s="1010"/>
      <c r="D68" s="1010"/>
      <c r="E68" s="1010"/>
      <c r="F68" s="1010"/>
      <c r="G68" s="1010"/>
      <c r="H68" s="13"/>
    </row>
    <row r="69" spans="1:8" ht="36">
      <c r="A69" s="876"/>
      <c r="B69" s="1010"/>
      <c r="C69" s="1010"/>
      <c r="D69" s="1010"/>
      <c r="E69" s="1010"/>
      <c r="F69" s="1010"/>
      <c r="G69" s="1010"/>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5">
    <mergeCell ref="A1:L1"/>
    <mergeCell ref="A2:L2"/>
    <mergeCell ref="A3:L7"/>
    <mergeCell ref="O9:Q9"/>
    <mergeCell ref="C35:C36"/>
  </mergeCells>
  <conditionalFormatting sqref="B9:C27 E9:E27 G9:G27">
    <cfRule type="cellIs" dxfId="35" priority="13" operator="equal">
      <formula>0</formula>
    </cfRule>
  </conditionalFormatting>
  <conditionalFormatting sqref="A9:A27">
    <cfRule type="cellIs" dxfId="34" priority="12" operator="equal">
      <formula>0</formula>
    </cfRule>
  </conditionalFormatting>
  <conditionalFormatting sqref="D27">
    <cfRule type="cellIs" dxfId="33" priority="11" operator="equal">
      <formula>0</formula>
    </cfRule>
  </conditionalFormatting>
  <conditionalFormatting sqref="F27">
    <cfRule type="cellIs" dxfId="32" priority="10" operator="equal">
      <formula>0</formula>
    </cfRule>
  </conditionalFormatting>
  <conditionalFormatting sqref="D9:D26">
    <cfRule type="cellIs" dxfId="31" priority="9" operator="equal">
      <formula>0</formula>
    </cfRule>
  </conditionalFormatting>
  <conditionalFormatting sqref="F9:F26">
    <cfRule type="cellIs" dxfId="30" priority="8" operator="equal">
      <formula>0</formula>
    </cfRule>
  </conditionalFormatting>
  <pageMargins left="0.70866141732283472" right="0.70866141732283472" top="0.74803149606299213" bottom="0.74803149606299213" header="0.31496062992125984" footer="0.31496062992125984"/>
  <pageSetup scale="10" orientation="portrait"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K34"/>
  <sheetViews>
    <sheetView showGridLines="0" view="pageBreakPreview" zoomScale="70" zoomScaleNormal="100" zoomScaleSheetLayoutView="70" workbookViewId="0">
      <selection activeCell="W10" sqref="W10"/>
    </sheetView>
  </sheetViews>
  <sheetFormatPr baseColWidth="10" defaultColWidth="11.42578125" defaultRowHeight="14.25"/>
  <cols>
    <col min="1" max="1" width="22.7109375" style="188" customWidth="1"/>
    <col min="2" max="2" width="19.7109375" style="188" customWidth="1"/>
    <col min="3" max="3" width="13.7109375" style="188" bestFit="1" customWidth="1"/>
    <col min="4" max="4" width="6.7109375" style="188" customWidth="1"/>
    <col min="5" max="5" width="20.42578125" style="188" customWidth="1"/>
    <col min="6" max="6" width="21.85546875" style="188" customWidth="1"/>
    <col min="7" max="7" width="11.42578125" style="188"/>
    <col min="8" max="9" width="27.42578125" style="188" customWidth="1"/>
    <col min="10" max="16384" width="11.42578125" style="188"/>
  </cols>
  <sheetData>
    <row r="1" spans="1:11" s="324" customFormat="1" ht="39" customHeight="1">
      <c r="A1" s="1405" t="s">
        <v>859</v>
      </c>
      <c r="B1" s="1405"/>
      <c r="C1" s="1405"/>
      <c r="D1" s="1405"/>
      <c r="E1" s="1405"/>
      <c r="F1" s="1405"/>
      <c r="G1" s="1405"/>
      <c r="H1" s="1405"/>
      <c r="I1" s="1405"/>
      <c r="J1" s="1405"/>
      <c r="K1" s="1405"/>
    </row>
    <row r="2" spans="1:11" ht="22.5" customHeight="1">
      <c r="A2" s="1405" t="str">
        <f>+'4. SFS-RC'!A2:L2</f>
        <v>Período: Octubre 2025</v>
      </c>
      <c r="B2" s="1405"/>
      <c r="C2" s="1405"/>
      <c r="D2" s="1405"/>
      <c r="E2" s="1405"/>
      <c r="F2" s="1405"/>
      <c r="G2" s="1405"/>
      <c r="H2" s="1405"/>
      <c r="I2" s="1405"/>
      <c r="J2" s="1405"/>
      <c r="K2" s="1405"/>
    </row>
    <row r="3" spans="1:11" ht="94.5" customHeight="1">
      <c r="A3" s="1441" t="s">
        <v>1037</v>
      </c>
      <c r="B3" s="1441"/>
      <c r="C3" s="1441"/>
      <c r="D3" s="1441"/>
      <c r="E3" s="1441"/>
      <c r="F3" s="1441"/>
      <c r="G3" s="1441"/>
      <c r="H3" s="1441"/>
      <c r="I3" s="1441"/>
      <c r="J3" s="1441"/>
      <c r="K3" s="1441"/>
    </row>
    <row r="4" spans="1:11" ht="93.75" customHeight="1">
      <c r="A4" s="1441"/>
      <c r="B4" s="1441"/>
      <c r="C4" s="1441"/>
      <c r="D4" s="1441"/>
      <c r="E4" s="1441"/>
      <c r="F4" s="1441"/>
      <c r="G4" s="1441"/>
      <c r="H4" s="1441"/>
      <c r="I4" s="1441"/>
      <c r="J4" s="1441"/>
      <c r="K4" s="1441"/>
    </row>
    <row r="5" spans="1:11" ht="62.25" customHeight="1">
      <c r="A5" s="1441"/>
      <c r="B5" s="1441"/>
      <c r="C5" s="1441"/>
      <c r="D5" s="1441"/>
      <c r="E5" s="1441"/>
      <c r="F5" s="1441"/>
      <c r="G5" s="1441"/>
      <c r="H5" s="1441"/>
      <c r="I5" s="1441"/>
      <c r="J5" s="1441"/>
      <c r="K5" s="1441"/>
    </row>
    <row r="6" spans="1:11" ht="6" customHeight="1">
      <c r="A6" s="1099"/>
      <c r="B6" s="1099"/>
      <c r="C6" s="1099"/>
      <c r="D6" s="1100"/>
      <c r="E6" s="1100"/>
      <c r="F6" s="1100"/>
      <c r="G6" s="1100"/>
      <c r="H6" s="1100"/>
      <c r="I6" s="1100"/>
      <c r="J6" s="1100"/>
      <c r="K6" s="1100"/>
    </row>
    <row r="7" spans="1:11" s="320" customFormat="1" ht="15">
      <c r="A7" s="1107" t="s">
        <v>808</v>
      </c>
      <c r="B7" s="1107" t="s">
        <v>11</v>
      </c>
      <c r="C7" s="1107" t="s">
        <v>41</v>
      </c>
      <c r="D7" s="1100"/>
      <c r="E7" s="1100"/>
      <c r="F7" s="1101"/>
      <c r="G7" s="1101"/>
      <c r="H7" s="1101"/>
      <c r="I7" s="1101"/>
      <c r="J7" s="1101"/>
      <c r="K7" s="1101"/>
    </row>
    <row r="8" spans="1:11" ht="16.5" customHeight="1">
      <c r="A8" s="1102" t="s">
        <v>766</v>
      </c>
      <c r="B8" s="1103">
        <f>+'Resumen '!J237</f>
        <v>2488595</v>
      </c>
      <c r="C8" s="1104">
        <f>+Tabla475461[[#This Row],[Total]]/$B$13</f>
        <v>0.43874028430554479</v>
      </c>
      <c r="D8" s="1100"/>
      <c r="E8" s="1100"/>
      <c r="F8" s="1100"/>
      <c r="G8" s="1100"/>
      <c r="H8" s="1100"/>
      <c r="I8" s="1100"/>
      <c r="J8" s="1100"/>
      <c r="K8" s="1100"/>
    </row>
    <row r="9" spans="1:11" ht="16.5" customHeight="1">
      <c r="A9" s="1102" t="s">
        <v>767</v>
      </c>
      <c r="B9" s="1103">
        <f>+'Resumen '!J238</f>
        <v>301700</v>
      </c>
      <c r="C9" s="1104">
        <f>+Tabla475461[[#This Row],[Total]]/$B$13</f>
        <v>5.3189829512227928E-2</v>
      </c>
      <c r="D9" s="1100"/>
      <c r="E9" s="1100"/>
      <c r="F9" s="1100"/>
      <c r="G9" s="1100"/>
      <c r="H9" s="1100"/>
      <c r="I9" s="1100"/>
      <c r="J9" s="1100"/>
      <c r="K9" s="1100"/>
    </row>
    <row r="10" spans="1:11" ht="16.5" customHeight="1">
      <c r="A10" s="1102" t="s">
        <v>768</v>
      </c>
      <c r="B10" s="1103">
        <f>+'Resumen '!J240</f>
        <v>1163251</v>
      </c>
      <c r="C10" s="1104">
        <f>+Tabla475461[[#This Row],[Total]]/$B$13</f>
        <v>0.20508161209787423</v>
      </c>
      <c r="D10" s="1100"/>
      <c r="E10" s="1100"/>
      <c r="F10" s="1100"/>
      <c r="G10" s="1100"/>
      <c r="H10" s="1100"/>
      <c r="I10" s="1100"/>
      <c r="J10" s="1100"/>
      <c r="K10" s="1100"/>
    </row>
    <row r="11" spans="1:11" ht="16.5" customHeight="1">
      <c r="A11" s="1102" t="s">
        <v>769</v>
      </c>
      <c r="B11" s="1103">
        <f>+'Resumen '!J241</f>
        <v>664420</v>
      </c>
      <c r="C11" s="1104">
        <f>+Tabla475461[[#This Row],[Total]]/$B$13</f>
        <v>0.11713750919626942</v>
      </c>
      <c r="D11" s="1100"/>
      <c r="E11" s="1100"/>
      <c r="F11" s="1100"/>
      <c r="G11" s="1100"/>
      <c r="H11" s="1100"/>
      <c r="I11" s="1100"/>
      <c r="J11" s="1100"/>
      <c r="K11" s="1100"/>
    </row>
    <row r="12" spans="1:11" ht="16.5" customHeight="1">
      <c r="A12" s="1105" t="s">
        <v>778</v>
      </c>
      <c r="B12" s="1106">
        <f>+'Resumen '!J239</f>
        <v>1054171</v>
      </c>
      <c r="C12" s="1104">
        <f>+Tabla475461[[#This Row],[Total]]/$B$13</f>
        <v>0.18585076488808364</v>
      </c>
      <c r="D12" s="1100"/>
      <c r="E12" s="1100"/>
      <c r="F12" s="1100"/>
      <c r="G12" s="1100"/>
      <c r="H12" s="1100"/>
      <c r="I12" s="1100"/>
      <c r="J12" s="1100"/>
      <c r="K12" s="1100"/>
    </row>
    <row r="13" spans="1:11" ht="16.5" customHeight="1">
      <c r="A13" s="343" t="s">
        <v>201</v>
      </c>
      <c r="B13" s="344">
        <f>SUM(B8:B12)</f>
        <v>5672137</v>
      </c>
      <c r="C13" s="1068">
        <f>SUM(C8:C12)</f>
        <v>1</v>
      </c>
    </row>
    <row r="23" spans="1:3" ht="15">
      <c r="A23" s="1063" t="s">
        <v>765</v>
      </c>
      <c r="B23" s="1062" t="s">
        <v>11</v>
      </c>
      <c r="C23" s="1062" t="s">
        <v>41</v>
      </c>
    </row>
    <row r="24" spans="1:3" ht="15">
      <c r="A24" s="1063" t="s">
        <v>770</v>
      </c>
      <c r="B24" s="1064">
        <f>+'Resumen '!J220</f>
        <v>2488595</v>
      </c>
      <c r="C24" s="1065">
        <f>+Tabla47546062[[#This Row],[Total]]/$B$34</f>
        <v>0.43874028430554479</v>
      </c>
    </row>
    <row r="25" spans="1:3" ht="15">
      <c r="A25" s="1063" t="s">
        <v>767</v>
      </c>
      <c r="B25" s="1064">
        <f>+'Resumen '!J225</f>
        <v>301700</v>
      </c>
      <c r="C25" s="1065">
        <f>+Tabla47546062[[#This Row],[Total]]/$B$34</f>
        <v>5.3189829512227928E-2</v>
      </c>
    </row>
    <row r="26" spans="1:3" ht="15">
      <c r="A26" s="1063" t="s">
        <v>771</v>
      </c>
      <c r="B26" s="1064">
        <f>+'Resumen '!J222</f>
        <v>508115</v>
      </c>
      <c r="C26" s="1065">
        <f>+Tabla47546062[[#This Row],[Total]]/$B$34</f>
        <v>8.9580875779269792E-2</v>
      </c>
    </row>
    <row r="27" spans="1:3" ht="15">
      <c r="A27" s="1063" t="s">
        <v>772</v>
      </c>
      <c r="B27" s="1064">
        <f>+'Resumen '!J223</f>
        <v>261808</v>
      </c>
      <c r="C27" s="1065">
        <f>+Tabla47546062[[#This Row],[Total]]/$B$34</f>
        <v>4.6156854109835499E-2</v>
      </c>
    </row>
    <row r="28" spans="1:3" ht="15">
      <c r="A28" s="1063" t="s">
        <v>773</v>
      </c>
      <c r="B28" s="1064">
        <f>+'Resumen '!J227</f>
        <v>131902</v>
      </c>
      <c r="C28" s="1065">
        <f>+Tabla47546062[[#This Row],[Total]]/$B$34</f>
        <v>2.325437485025485E-2</v>
      </c>
    </row>
    <row r="29" spans="1:3" ht="15">
      <c r="A29" s="1063" t="s">
        <v>774</v>
      </c>
      <c r="B29" s="1064">
        <f>+'Resumen '!J228</f>
        <v>261426</v>
      </c>
      <c r="C29" s="1065">
        <f>+Tabla47546062[[#This Row],[Total]]/$B$34</f>
        <v>4.6089507358514081E-2</v>
      </c>
    </row>
    <row r="30" spans="1:3" ht="15">
      <c r="A30" s="1063" t="s">
        <v>775</v>
      </c>
      <c r="B30" s="1064">
        <f>+'Resumen '!J221</f>
        <v>297555</v>
      </c>
      <c r="C30" s="1065">
        <f>+Tabla47546062[[#This Row],[Total]]/$B$34</f>
        <v>5.2459064370271737E-2</v>
      </c>
    </row>
    <row r="31" spans="1:3" ht="15">
      <c r="A31" s="1063" t="s">
        <v>776</v>
      </c>
      <c r="B31" s="1067">
        <f>+'Resumen '!J224</f>
        <v>171981</v>
      </c>
      <c r="C31" s="1065">
        <f>+Tabla47546062[[#This Row],[Total]]/$B$34</f>
        <v>3.0320318426723471E-2</v>
      </c>
    </row>
    <row r="32" spans="1:3" ht="15">
      <c r="A32" s="1063" t="s">
        <v>777</v>
      </c>
      <c r="B32" s="1067">
        <f>+'Resumen '!J226</f>
        <v>194884</v>
      </c>
      <c r="C32" s="1065">
        <f>+Tabla47546062[[#This Row],[Total]]/$B$34</f>
        <v>3.4358126399274207E-2</v>
      </c>
    </row>
    <row r="33" spans="1:3" ht="15">
      <c r="A33" s="1066" t="s">
        <v>778</v>
      </c>
      <c r="B33" s="1067">
        <f>+'Resumen '!J229</f>
        <v>1054171</v>
      </c>
      <c r="C33" s="1065">
        <f>+Tabla47546062[[#This Row],[Total]]/$B$34</f>
        <v>0.18585076488808364</v>
      </c>
    </row>
    <row r="34" spans="1:3" ht="15">
      <c r="A34" s="344" t="s">
        <v>11</v>
      </c>
      <c r="B34" s="344">
        <f>SUM(B24:B33)</f>
        <v>5672137</v>
      </c>
      <c r="C34" s="1068">
        <f>SUM(C24:C33)</f>
        <v>0.99999999999999989</v>
      </c>
    </row>
  </sheetData>
  <mergeCells count="3">
    <mergeCell ref="A1:K1"/>
    <mergeCell ref="A2:K2"/>
    <mergeCell ref="A3:K5"/>
  </mergeCells>
  <pageMargins left="0.70866141732283472" right="0.70866141732283472" top="0.74803149606299213" bottom="0.74803149606299213" header="0.31496062992125984" footer="0.31496062992125984"/>
  <pageSetup scale="62" orientation="landscape" r:id="rId1"/>
  <drawing r:id="rId2"/>
  <tableParts count="2">
    <tablePart r:id="rId3"/>
    <tablePart r:id="rId4"/>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L64"/>
  <sheetViews>
    <sheetView showGridLines="0" view="pageBreakPreview" zoomScale="55" zoomScaleNormal="85" zoomScaleSheetLayoutView="55" workbookViewId="0">
      <selection activeCell="A3" sqref="A3:K11"/>
    </sheetView>
  </sheetViews>
  <sheetFormatPr baseColWidth="10" defaultColWidth="11.42578125" defaultRowHeight="14.25"/>
  <cols>
    <col min="1" max="1" width="4.42578125" style="188" customWidth="1"/>
    <col min="2" max="2" width="14.28515625" style="242" customWidth="1"/>
    <col min="3" max="3" width="52.28515625" style="188" customWidth="1"/>
    <col min="4" max="4" width="22" style="812" customWidth="1"/>
    <col min="5" max="5" width="27.140625" style="813" customWidth="1"/>
    <col min="6" max="10" width="18.5703125" style="813" customWidth="1"/>
    <col min="11" max="11" width="18.5703125" style="188" customWidth="1"/>
    <col min="12" max="12" width="12.28515625" style="188" customWidth="1"/>
    <col min="13" max="16384" width="11.42578125" style="188"/>
  </cols>
  <sheetData>
    <row r="1" spans="1:12" s="324" customFormat="1" ht="83.25" customHeight="1">
      <c r="B1" s="1011"/>
      <c r="C1" s="1407" t="s">
        <v>827</v>
      </c>
      <c r="D1" s="1407"/>
      <c r="E1" s="1407"/>
      <c r="F1" s="1407"/>
      <c r="G1" s="1407"/>
      <c r="H1" s="1407"/>
      <c r="I1" s="1407"/>
      <c r="J1" s="1407"/>
      <c r="K1" s="1407"/>
    </row>
    <row r="2" spans="1:12" s="324" customFormat="1" ht="29.25" customHeight="1">
      <c r="B2" s="1011"/>
      <c r="C2" s="1409" t="s">
        <v>997</v>
      </c>
      <c r="D2" s="1409"/>
      <c r="E2" s="1409"/>
      <c r="F2" s="1409"/>
      <c r="G2" s="1409"/>
      <c r="H2" s="1409"/>
      <c r="I2" s="1409"/>
      <c r="J2" s="1409"/>
      <c r="K2" s="1409"/>
    </row>
    <row r="3" spans="1:12" ht="18" customHeight="1">
      <c r="A3" s="1410" t="s">
        <v>1038</v>
      </c>
      <c r="B3" s="1410"/>
      <c r="C3" s="1410"/>
      <c r="D3" s="1410"/>
      <c r="E3" s="1410"/>
      <c r="F3" s="1410"/>
      <c r="G3" s="1410"/>
      <c r="H3" s="1410"/>
      <c r="I3" s="1410"/>
      <c r="J3" s="1410"/>
      <c r="K3" s="1410"/>
    </row>
    <row r="4" spans="1:12" ht="18" customHeight="1">
      <c r="A4" s="1410"/>
      <c r="B4" s="1410"/>
      <c r="C4" s="1410"/>
      <c r="D4" s="1410"/>
      <c r="E4" s="1410"/>
      <c r="F4" s="1410"/>
      <c r="G4" s="1410"/>
      <c r="H4" s="1410"/>
      <c r="I4" s="1410"/>
      <c r="J4" s="1410"/>
      <c r="K4" s="1410"/>
    </row>
    <row r="5" spans="1:12" ht="18" customHeight="1">
      <c r="A5" s="1410"/>
      <c r="B5" s="1410"/>
      <c r="C5" s="1410"/>
      <c r="D5" s="1410"/>
      <c r="E5" s="1410"/>
      <c r="F5" s="1410"/>
      <c r="G5" s="1410"/>
      <c r="H5" s="1410"/>
      <c r="I5" s="1410"/>
      <c r="J5" s="1410"/>
      <c r="K5" s="1410"/>
    </row>
    <row r="6" spans="1:12" ht="18" customHeight="1">
      <c r="A6" s="1410"/>
      <c r="B6" s="1410"/>
      <c r="C6" s="1410"/>
      <c r="D6" s="1410"/>
      <c r="E6" s="1410"/>
      <c r="F6" s="1410"/>
      <c r="G6" s="1410"/>
      <c r="H6" s="1410"/>
      <c r="I6" s="1410"/>
      <c r="J6" s="1410"/>
      <c r="K6" s="1410"/>
    </row>
    <row r="7" spans="1:12" ht="18" customHeight="1">
      <c r="A7" s="1410"/>
      <c r="B7" s="1410"/>
      <c r="C7" s="1410"/>
      <c r="D7" s="1410"/>
      <c r="E7" s="1410"/>
      <c r="F7" s="1410"/>
      <c r="G7" s="1410"/>
      <c r="H7" s="1410"/>
      <c r="I7" s="1410"/>
      <c r="J7" s="1410"/>
      <c r="K7" s="1410"/>
    </row>
    <row r="8" spans="1:12" ht="51.75" customHeight="1">
      <c r="A8" s="1410"/>
      <c r="B8" s="1410"/>
      <c r="C8" s="1410"/>
      <c r="D8" s="1410"/>
      <c r="E8" s="1410"/>
      <c r="F8" s="1410"/>
      <c r="G8" s="1410"/>
      <c r="H8" s="1410"/>
      <c r="I8" s="1410"/>
      <c r="J8" s="1410"/>
      <c r="K8" s="1410"/>
    </row>
    <row r="9" spans="1:12" ht="36.75" customHeight="1">
      <c r="A9" s="1410"/>
      <c r="B9" s="1410"/>
      <c r="C9" s="1410"/>
      <c r="D9" s="1410"/>
      <c r="E9" s="1410"/>
      <c r="F9" s="1410"/>
      <c r="G9" s="1410"/>
      <c r="H9" s="1410"/>
      <c r="I9" s="1410"/>
      <c r="J9" s="1410"/>
      <c r="K9" s="1410"/>
    </row>
    <row r="10" spans="1:12" ht="67.5" customHeight="1">
      <c r="A10" s="1410"/>
      <c r="B10" s="1410"/>
      <c r="C10" s="1410"/>
      <c r="D10" s="1410"/>
      <c r="E10" s="1410"/>
      <c r="F10" s="1410"/>
      <c r="G10" s="1410"/>
      <c r="H10" s="1410"/>
      <c r="I10" s="1410"/>
      <c r="J10" s="1410"/>
      <c r="K10" s="1410"/>
    </row>
    <row r="11" spans="1:12">
      <c r="A11" s="1410"/>
      <c r="B11" s="1410"/>
      <c r="C11" s="1410"/>
      <c r="D11" s="1410"/>
      <c r="E11" s="1410"/>
      <c r="F11" s="1410"/>
      <c r="G11" s="1410"/>
      <c r="H11" s="1410"/>
      <c r="I11" s="1410"/>
      <c r="J11" s="1410"/>
      <c r="K11" s="1410"/>
    </row>
    <row r="12" spans="1:12" s="228" customFormat="1" ht="33" customHeight="1">
      <c r="B12" s="1012" t="s">
        <v>732</v>
      </c>
      <c r="C12" s="1012" t="s">
        <v>695</v>
      </c>
      <c r="D12" s="1013" t="s">
        <v>1003</v>
      </c>
      <c r="E12" s="1014" t="s">
        <v>699</v>
      </c>
    </row>
    <row r="13" spans="1:12" s="826" customFormat="1" ht="18">
      <c r="B13" s="1015" t="s">
        <v>733</v>
      </c>
      <c r="C13" s="1016" t="s">
        <v>766</v>
      </c>
      <c r="D13" s="992">
        <f>+'Resumen '!D219</f>
        <v>1790057</v>
      </c>
      <c r="E13" s="1017">
        <f>+Tabla4863[[#This Row],[Oct.25]]/$D$46</f>
        <v>0.31558775819413387</v>
      </c>
    </row>
    <row r="14" spans="1:12" s="826" customFormat="1" ht="18">
      <c r="B14" s="1015" t="s">
        <v>734</v>
      </c>
      <c r="C14" s="1016" t="s">
        <v>770</v>
      </c>
      <c r="D14" s="992">
        <f>+'Resumen '!D220</f>
        <v>603127</v>
      </c>
      <c r="E14" s="1017">
        <f>+Tabla4863[[#This Row],[Oct.25]]/$D$46</f>
        <v>0.10633152901631254</v>
      </c>
      <c r="G14" s="1411"/>
      <c r="H14" s="1411"/>
      <c r="I14" s="1411"/>
      <c r="J14" s="1411"/>
      <c r="K14" s="1411"/>
    </row>
    <row r="15" spans="1:12" s="826" customFormat="1" ht="18">
      <c r="B15" s="1015" t="s">
        <v>735</v>
      </c>
      <c r="C15" s="1016" t="s">
        <v>787</v>
      </c>
      <c r="D15" s="992">
        <f>+'Resumen '!D221</f>
        <v>343300</v>
      </c>
      <c r="E15" s="1017">
        <f>+Tabla4863[[#This Row],[Oct.25]]/$D$46</f>
        <v>6.0523925991209308E-2</v>
      </c>
      <c r="G15" s="1411"/>
      <c r="H15" s="1411"/>
      <c r="I15" s="1411"/>
      <c r="J15" s="1411"/>
      <c r="K15" s="1411"/>
      <c r="L15" s="679"/>
    </row>
    <row r="16" spans="1:12" s="826" customFormat="1" ht="18">
      <c r="B16" s="1015" t="s">
        <v>736</v>
      </c>
      <c r="C16" s="1016" t="s">
        <v>799</v>
      </c>
      <c r="D16" s="992">
        <f>+'Resumen '!D222</f>
        <v>199978</v>
      </c>
      <c r="E16" s="1017">
        <f>+Tabla4863[[#This Row],[Oct.25]]/$D$46</f>
        <v>3.5256200617157167E-2</v>
      </c>
      <c r="G16" s="1411"/>
      <c r="H16" s="1411"/>
      <c r="I16" s="1411"/>
      <c r="J16" s="1411"/>
      <c r="K16" s="1411"/>
    </row>
    <row r="17" spans="2:11" s="826" customFormat="1" ht="18">
      <c r="B17" s="1015" t="s">
        <v>737</v>
      </c>
      <c r="C17" s="1016" t="s">
        <v>795</v>
      </c>
      <c r="D17" s="992">
        <f>+'Resumen '!D223</f>
        <v>146941</v>
      </c>
      <c r="E17" s="1017">
        <f>+Tabla4863[[#This Row],[Oct.25]]/$D$46</f>
        <v>2.5905756507644297E-2</v>
      </c>
      <c r="G17" s="1411"/>
      <c r="H17" s="1411"/>
      <c r="I17" s="1411"/>
      <c r="J17" s="1411"/>
      <c r="K17" s="1411"/>
    </row>
    <row r="18" spans="2:11" s="826" customFormat="1" ht="18">
      <c r="B18" s="1015" t="s">
        <v>738</v>
      </c>
      <c r="C18" s="1016" t="s">
        <v>788</v>
      </c>
      <c r="D18" s="992">
        <f>+'Resumen '!D224</f>
        <v>136507</v>
      </c>
      <c r="E18" s="1017">
        <f>+Tabla4863[[#This Row],[Oct.25]]/$D$46</f>
        <v>2.4066238174430554E-2</v>
      </c>
      <c r="G18" s="1411"/>
      <c r="H18" s="1411"/>
      <c r="I18" s="1411"/>
      <c r="J18" s="1411"/>
      <c r="K18" s="1411"/>
    </row>
    <row r="19" spans="2:11" s="826" customFormat="1" ht="18">
      <c r="B19" s="1015" t="s">
        <v>739</v>
      </c>
      <c r="C19" s="1016" t="s">
        <v>786</v>
      </c>
      <c r="D19" s="992">
        <f>+'Resumen '!D225</f>
        <v>93907</v>
      </c>
      <c r="E19" s="1017">
        <f>+Tabla4863[[#This Row],[Oct.25]]/$D$46</f>
        <v>1.6555841299319817E-2</v>
      </c>
      <c r="G19" s="1411"/>
      <c r="H19" s="1411"/>
      <c r="I19" s="1411"/>
      <c r="J19" s="1411"/>
      <c r="K19" s="1411"/>
    </row>
    <row r="20" spans="2:11" s="826" customFormat="1" ht="18">
      <c r="B20" s="1015" t="s">
        <v>740</v>
      </c>
      <c r="C20" s="1016" t="s">
        <v>806</v>
      </c>
      <c r="D20" s="992">
        <f>+'Resumen '!D226</f>
        <v>95946</v>
      </c>
      <c r="E20" s="1017">
        <f>+Tabla4863[[#This Row],[Oct.25]]/$D$46</f>
        <v>1.6915317807027579E-2</v>
      </c>
      <c r="G20" s="1411"/>
      <c r="H20" s="1411"/>
      <c r="I20" s="1411"/>
      <c r="J20" s="1411"/>
      <c r="K20" s="1411"/>
    </row>
    <row r="21" spans="2:11" s="826" customFormat="1" ht="18">
      <c r="B21" s="1015" t="s">
        <v>741</v>
      </c>
      <c r="C21" s="1016" t="s">
        <v>784</v>
      </c>
      <c r="D21" s="992">
        <f>+'Resumen '!D227</f>
        <v>95660</v>
      </c>
      <c r="E21" s="1017">
        <f>+Tabla4863[[#This Row],[Oct.25]]/$D$46</f>
        <v>1.6864895893734584E-2</v>
      </c>
      <c r="G21" s="1411"/>
      <c r="H21" s="1411"/>
      <c r="I21" s="1411"/>
      <c r="J21" s="1411"/>
      <c r="K21" s="1411"/>
    </row>
    <row r="22" spans="2:11" s="826" customFormat="1" ht="18">
      <c r="B22" s="1015" t="s">
        <v>742</v>
      </c>
      <c r="C22" s="1016" t="s">
        <v>783</v>
      </c>
      <c r="D22" s="992">
        <f>+'Resumen '!D228</f>
        <v>85407</v>
      </c>
      <c r="E22" s="1017">
        <f>+Tabla4863[[#This Row],[Oct.25]]/$D$46</f>
        <v>1.5057287932220255E-2</v>
      </c>
      <c r="G22" s="1411"/>
      <c r="H22" s="1411"/>
      <c r="I22" s="1411"/>
      <c r="J22" s="1411"/>
      <c r="K22" s="1411"/>
    </row>
    <row r="23" spans="2:11" s="826" customFormat="1" ht="18">
      <c r="B23" s="1015" t="s">
        <v>743</v>
      </c>
      <c r="C23" s="1016" t="s">
        <v>804</v>
      </c>
      <c r="D23" s="992">
        <f>+'Resumen '!D229</f>
        <v>81267</v>
      </c>
      <c r="E23" s="1017">
        <f>+Tabla4863[[#This Row],[Oct.25]]/$D$46</f>
        <v>1.4327404292244704E-2</v>
      </c>
      <c r="G23" s="1411"/>
      <c r="H23" s="1411"/>
      <c r="I23" s="1411"/>
      <c r="J23" s="1411"/>
      <c r="K23" s="1411"/>
    </row>
    <row r="24" spans="2:11" s="826" customFormat="1" ht="18">
      <c r="B24" s="1015" t="s">
        <v>744</v>
      </c>
      <c r="C24" s="1016" t="s">
        <v>782</v>
      </c>
      <c r="D24" s="992">
        <f>+'Resumen '!D230</f>
        <v>66501</v>
      </c>
      <c r="E24" s="1017">
        <f>+Tabla4863[[#This Row],[Oct.25]]/$D$46</f>
        <v>1.1724152642998574E-2</v>
      </c>
      <c r="G24" s="1411"/>
      <c r="H24" s="1411"/>
      <c r="I24" s="1411"/>
      <c r="J24" s="1411"/>
      <c r="K24" s="1411"/>
    </row>
    <row r="25" spans="2:11" s="826" customFormat="1" ht="18">
      <c r="B25" s="1015" t="s">
        <v>745</v>
      </c>
      <c r="C25" s="1016" t="s">
        <v>785</v>
      </c>
      <c r="D25" s="992">
        <f>+'Resumen '!D231</f>
        <v>70908</v>
      </c>
      <c r="E25" s="1017">
        <f>+Tabla4863[[#This Row],[Oct.25]]/$D$46</f>
        <v>1.2501108488740663E-2</v>
      </c>
    </row>
    <row r="26" spans="2:11" s="826" customFormat="1" ht="18">
      <c r="B26" s="1015" t="s">
        <v>746</v>
      </c>
      <c r="C26" s="1016" t="s">
        <v>779</v>
      </c>
      <c r="D26" s="992">
        <f>+'Resumen '!D232</f>
        <v>95411</v>
      </c>
      <c r="E26" s="1017">
        <f>+Tabla4863[[#This Row],[Oct.25]]/$D$46</f>
        <v>1.6820997095098374E-2</v>
      </c>
    </row>
    <row r="27" spans="2:11" s="826" customFormat="1" ht="18">
      <c r="B27" s="1015" t="s">
        <v>747</v>
      </c>
      <c r="C27" s="1016" t="s">
        <v>801</v>
      </c>
      <c r="D27" s="992">
        <f>+'Resumen '!D233</f>
        <v>75150</v>
      </c>
      <c r="E27" s="1017">
        <f>+Tabla4863[[#This Row],[Oct.25]]/$D$46</f>
        <v>1.3248974769121409E-2</v>
      </c>
    </row>
    <row r="28" spans="2:11" s="826" customFormat="1" ht="18">
      <c r="B28" s="1015" t="s">
        <v>748</v>
      </c>
      <c r="C28" s="1016" t="s">
        <v>796</v>
      </c>
      <c r="D28" s="992">
        <f>+'Resumen '!D234</f>
        <v>58549</v>
      </c>
      <c r="E28" s="1017">
        <f>+Tabla4863[[#This Row],[Oct.25]]/$D$46</f>
        <v>1.0322211892977903E-2</v>
      </c>
    </row>
    <row r="29" spans="2:11" s="826" customFormat="1" ht="18">
      <c r="B29" s="1015" t="s">
        <v>749</v>
      </c>
      <c r="C29" s="1016" t="s">
        <v>798</v>
      </c>
      <c r="D29" s="992">
        <f>+'Resumen '!D235</f>
        <v>68478</v>
      </c>
      <c r="E29" s="1017">
        <f>+Tabla4863[[#This Row],[Oct.25]]/$D$46</f>
        <v>1.2072698526146319E-2</v>
      </c>
    </row>
    <row r="30" spans="2:11" s="826" customFormat="1" ht="18">
      <c r="B30" s="1015" t="s">
        <v>750</v>
      </c>
      <c r="C30" s="1016" t="s">
        <v>797</v>
      </c>
      <c r="D30" s="992">
        <f>+'Resumen '!D236</f>
        <v>55936</v>
      </c>
      <c r="E30" s="1017">
        <f>+Tabla4863[[#This Row],[Oct.25]]/$D$46</f>
        <v>9.8615389578918852E-3</v>
      </c>
    </row>
    <row r="31" spans="2:11" ht="18">
      <c r="B31" s="1015" t="s">
        <v>751</v>
      </c>
      <c r="C31" s="1016" t="s">
        <v>794</v>
      </c>
      <c r="D31" s="992">
        <f>+'Resumen '!D237</f>
        <v>53603</v>
      </c>
      <c r="E31" s="1017">
        <f>+Tabla4863[[#This Row],[Oct.25]]/$D$46</f>
        <v>9.4502301337220877E-3</v>
      </c>
      <c r="F31" s="188"/>
      <c r="G31" s="188"/>
      <c r="H31" s="188"/>
      <c r="I31" s="188"/>
      <c r="J31" s="188"/>
    </row>
    <row r="32" spans="2:11" ht="18">
      <c r="B32" s="1015" t="s">
        <v>752</v>
      </c>
      <c r="C32" s="1016" t="s">
        <v>790</v>
      </c>
      <c r="D32" s="992">
        <f>+'Resumen '!D238</f>
        <v>52560</v>
      </c>
      <c r="E32" s="1017">
        <f>+Tabla4863[[#This Row],[Oct.25]]/$D$46</f>
        <v>9.2663488205591647E-3</v>
      </c>
      <c r="F32" s="188"/>
      <c r="G32" s="188"/>
      <c r="H32" s="188"/>
      <c r="I32" s="188"/>
      <c r="J32" s="188"/>
    </row>
    <row r="33" spans="2:12" ht="18">
      <c r="B33" s="1015" t="s">
        <v>753</v>
      </c>
      <c r="C33" s="1016" t="s">
        <v>802</v>
      </c>
      <c r="D33" s="992">
        <f>+'Resumen '!D239</f>
        <v>52156</v>
      </c>
      <c r="E33" s="1017">
        <f>+Tabla4863[[#This Row],[Oct.25]]/$D$46</f>
        <v>9.195123460522904E-3</v>
      </c>
      <c r="F33" s="188"/>
      <c r="G33" s="188"/>
      <c r="H33" s="188"/>
      <c r="I33" s="188"/>
      <c r="J33" s="188"/>
    </row>
    <row r="34" spans="2:12" ht="18">
      <c r="B34" s="1015" t="s">
        <v>754</v>
      </c>
      <c r="C34" s="1016" t="s">
        <v>789</v>
      </c>
      <c r="D34" s="992">
        <f>+'Resumen '!D240</f>
        <v>37477</v>
      </c>
      <c r="E34" s="1017">
        <f>+Tabla4863[[#This Row],[Oct.25]]/$D$46</f>
        <v>6.6072099457400273E-3</v>
      </c>
      <c r="F34" s="188"/>
      <c r="G34" s="188"/>
      <c r="H34" s="188"/>
      <c r="I34" s="188"/>
      <c r="J34" s="188"/>
    </row>
    <row r="35" spans="2:12" ht="18">
      <c r="B35" s="1015" t="s">
        <v>755</v>
      </c>
      <c r="C35" s="1016" t="s">
        <v>800</v>
      </c>
      <c r="D35" s="992">
        <f>+'Resumen '!D241</f>
        <v>37259</v>
      </c>
      <c r="E35" s="1017">
        <f>+Tabla4863[[#This Row],[Oct.25]]/$D$46</f>
        <v>6.5687764593838262E-3</v>
      </c>
      <c r="F35" s="188"/>
      <c r="G35" s="188"/>
      <c r="H35" s="188"/>
      <c r="I35" s="188"/>
      <c r="J35" s="188"/>
    </row>
    <row r="36" spans="2:12" ht="18">
      <c r="B36" s="1015" t="s">
        <v>756</v>
      </c>
      <c r="C36" s="1016" t="s">
        <v>792</v>
      </c>
      <c r="D36" s="992">
        <f>+'Resumen '!D242</f>
        <v>35863</v>
      </c>
      <c r="E36" s="1017">
        <f>+Tabla4863[[#This Row],[Oct.25]]/$D$46</f>
        <v>6.3226611063872395E-3</v>
      </c>
      <c r="F36" s="188"/>
      <c r="G36" s="188"/>
      <c r="H36" s="188"/>
      <c r="I36" s="188"/>
      <c r="J36" s="188"/>
    </row>
    <row r="37" spans="2:12" ht="18">
      <c r="B37" s="1015" t="s">
        <v>757</v>
      </c>
      <c r="C37" s="1016" t="s">
        <v>824</v>
      </c>
      <c r="D37" s="992">
        <f>+'Resumen '!D243</f>
        <v>35264</v>
      </c>
      <c r="E37" s="1017">
        <f>+Tabla4863[[#This Row],[Oct.25]]/$D$46</f>
        <v>6.2170571691057535E-3</v>
      </c>
      <c r="F37" s="188"/>
      <c r="G37" s="188"/>
      <c r="H37" s="188"/>
      <c r="I37" s="188"/>
      <c r="J37" s="188"/>
    </row>
    <row r="38" spans="2:12" ht="18">
      <c r="B38" s="1015" t="s">
        <v>758</v>
      </c>
      <c r="C38" s="1016" t="s">
        <v>781</v>
      </c>
      <c r="D38" s="992">
        <f>+'Resumen '!D244</f>
        <v>29188</v>
      </c>
      <c r="E38" s="1017">
        <f>+Tabla4863[[#This Row],[Oct.25]]/$D$46</f>
        <v>5.1458559622237611E-3</v>
      </c>
      <c r="F38" s="188"/>
      <c r="G38" s="188"/>
      <c r="H38" s="188"/>
      <c r="I38" s="188"/>
      <c r="J38" s="188"/>
    </row>
    <row r="39" spans="2:12" ht="18">
      <c r="B39" s="1015" t="s">
        <v>759</v>
      </c>
      <c r="C39" s="1016" t="s">
        <v>780</v>
      </c>
      <c r="D39" s="992">
        <f>+'Resumen '!D245</f>
        <v>24944</v>
      </c>
      <c r="E39" s="1017">
        <f>+Tabla4863[[#This Row],[Oct.25]]/$D$46</f>
        <v>4.3976370810507575E-3</v>
      </c>
      <c r="F39" s="188"/>
      <c r="G39" s="188"/>
      <c r="H39" s="188"/>
      <c r="I39" s="188"/>
      <c r="J39" s="188"/>
    </row>
    <row r="40" spans="2:12" ht="18">
      <c r="B40" s="1015" t="s">
        <v>760</v>
      </c>
      <c r="C40" s="1016" t="s">
        <v>825</v>
      </c>
      <c r="D40" s="992">
        <f>+'Resumen '!D246</f>
        <v>29099</v>
      </c>
      <c r="E40" s="1017">
        <f>+Tabla4863[[#This Row],[Oct.25]]/$D$46</f>
        <v>5.1301652269682488E-3</v>
      </c>
      <c r="F40" s="188"/>
      <c r="G40" s="188"/>
      <c r="H40" s="188"/>
      <c r="I40" s="188"/>
      <c r="J40" s="188"/>
    </row>
    <row r="41" spans="2:12" ht="18">
      <c r="B41" s="1015" t="s">
        <v>761</v>
      </c>
      <c r="C41" s="1016" t="s">
        <v>793</v>
      </c>
      <c r="D41" s="992">
        <f>+'Resumen '!D247</f>
        <v>21882</v>
      </c>
      <c r="E41" s="1017">
        <f>+Tabla4863[[#This Row],[Oct.25]]/$D$46</f>
        <v>3.857805268102657E-3</v>
      </c>
      <c r="F41" s="188"/>
      <c r="G41" s="188"/>
      <c r="H41" s="188"/>
      <c r="I41" s="188"/>
      <c r="J41" s="188"/>
    </row>
    <row r="42" spans="2:12" ht="18">
      <c r="B42" s="1015" t="s">
        <v>762</v>
      </c>
      <c r="C42" s="1016" t="s">
        <v>791</v>
      </c>
      <c r="D42" s="992">
        <f>+'Resumen '!D248</f>
        <v>20554</v>
      </c>
      <c r="E42" s="1017">
        <f>+Tabla4863[[#This Row],[Oct.25]]/$D$46</f>
        <v>3.6236783420428667E-3</v>
      </c>
      <c r="F42" s="188"/>
      <c r="G42" s="188"/>
      <c r="H42" s="188"/>
      <c r="I42" s="188"/>
      <c r="J42" s="188"/>
    </row>
    <row r="43" spans="2:12" ht="18">
      <c r="B43" s="1015" t="s">
        <v>763</v>
      </c>
      <c r="C43" s="1016" t="s">
        <v>805</v>
      </c>
      <c r="D43" s="992">
        <f>+'Resumen '!D249</f>
        <v>17671</v>
      </c>
      <c r="E43" s="1017">
        <f>+Tabla4863[[#This Row],[Oct.25]]/$D$46</f>
        <v>3.1154043000019217E-3</v>
      </c>
      <c r="F43" s="826"/>
      <c r="G43" s="826"/>
      <c r="H43" s="826"/>
      <c r="I43" s="826"/>
      <c r="J43" s="826"/>
      <c r="K43" s="826"/>
    </row>
    <row r="44" spans="2:12" ht="18">
      <c r="B44" s="1015" t="s">
        <v>764</v>
      </c>
      <c r="C44" s="1016" t="s">
        <v>803</v>
      </c>
      <c r="D44" s="992">
        <f>+'Resumen '!D250</f>
        <v>7416</v>
      </c>
      <c r="E44" s="1017">
        <f>+Tabla4863[[#This Row],[Oct.25]]/$D$46</f>
        <v>1.3074437376953342E-3</v>
      </c>
      <c r="F44" s="188"/>
      <c r="G44" s="188"/>
      <c r="H44" s="188"/>
      <c r="I44" s="188"/>
      <c r="J44" s="188"/>
    </row>
    <row r="45" spans="2:12" ht="18">
      <c r="B45" s="1015" t="s">
        <v>807</v>
      </c>
      <c r="C45" s="1021" t="s">
        <v>826</v>
      </c>
      <c r="D45" s="992">
        <f>+'Resumen '!D251</f>
        <v>1054171</v>
      </c>
      <c r="E45" s="1023">
        <f>+Tabla4863[[#This Row],[Oct.25]]/$D$46</f>
        <v>0.18585076488808364</v>
      </c>
      <c r="F45" s="188"/>
      <c r="G45" s="188"/>
      <c r="H45" s="188"/>
      <c r="I45" s="188"/>
      <c r="J45" s="188"/>
    </row>
    <row r="46" spans="2:12" ht="18">
      <c r="B46" s="1018" t="s">
        <v>57</v>
      </c>
      <c r="C46" s="1019" t="s">
        <v>57</v>
      </c>
      <c r="D46" s="999">
        <f>SUM(D13:D45)</f>
        <v>5672137</v>
      </c>
      <c r="E46" s="1020">
        <f>SUM(E13:E45)</f>
        <v>0.99999999999999989</v>
      </c>
      <c r="F46" s="188"/>
      <c r="G46" s="188"/>
      <c r="H46" s="188"/>
      <c r="I46" s="188"/>
      <c r="J46" s="188"/>
      <c r="L46" s="188">
        <f>+Tabla4863[[#This Row],[Oct.25]]-'2. SFS-RS.'!E28</f>
        <v>0</v>
      </c>
    </row>
    <row r="48" spans="2:12" s="826" customFormat="1">
      <c r="B48" s="1007"/>
      <c r="C48" s="188"/>
      <c r="D48" s="812"/>
      <c r="E48" s="813"/>
      <c r="F48" s="813"/>
      <c r="G48" s="813"/>
      <c r="H48" s="813"/>
      <c r="I48" s="813"/>
      <c r="J48" s="813"/>
      <c r="K48" s="188"/>
    </row>
    <row r="49" spans="2:12">
      <c r="K49" s="826"/>
    </row>
    <row r="51" spans="2:12">
      <c r="K51" s="826"/>
    </row>
    <row r="52" spans="2:12">
      <c r="C52" s="826"/>
      <c r="D52" s="1001"/>
      <c r="E52" s="1003"/>
      <c r="F52" s="1003"/>
      <c r="G52" s="1003"/>
      <c r="H52" s="1003"/>
      <c r="I52" s="1003"/>
      <c r="J52" s="1003"/>
    </row>
    <row r="53" spans="2:12">
      <c r="K53" s="826"/>
    </row>
    <row r="54" spans="2:12">
      <c r="C54" s="826"/>
      <c r="D54" s="1001"/>
      <c r="E54" s="1003"/>
      <c r="F54" s="1003"/>
      <c r="G54" s="1003"/>
      <c r="H54" s="1003"/>
      <c r="I54" s="1003"/>
      <c r="J54" s="1003"/>
      <c r="K54" s="228"/>
    </row>
    <row r="55" spans="2:12">
      <c r="K55" s="679"/>
    </row>
    <row r="56" spans="2:12">
      <c r="C56" s="826"/>
      <c r="D56" s="1001"/>
      <c r="E56" s="1003"/>
      <c r="F56" s="1003"/>
      <c r="G56" s="1003"/>
      <c r="H56" s="1003"/>
      <c r="I56" s="1003"/>
      <c r="J56" s="1003"/>
    </row>
    <row r="57" spans="2:12">
      <c r="C57" s="228"/>
      <c r="D57" s="1004"/>
      <c r="E57" s="1005"/>
      <c r="F57" s="1005"/>
      <c r="G57" s="1005"/>
      <c r="H57" s="1005"/>
      <c r="I57" s="1005"/>
      <c r="J57" s="1005"/>
      <c r="K57" s="228"/>
    </row>
    <row r="58" spans="2:12" s="826" customFormat="1">
      <c r="B58" s="1007"/>
      <c r="C58" s="679"/>
      <c r="D58" s="1006"/>
      <c r="E58" s="1008"/>
      <c r="F58" s="1008"/>
      <c r="G58" s="1008"/>
      <c r="H58" s="1008"/>
      <c r="I58" s="1008"/>
      <c r="J58" s="1008"/>
      <c r="K58" s="188"/>
      <c r="L58" s="679"/>
    </row>
    <row r="60" spans="2:12" s="826" customFormat="1">
      <c r="B60" s="1007"/>
      <c r="C60" s="188"/>
      <c r="D60" s="812"/>
      <c r="E60" s="813"/>
      <c r="F60" s="813"/>
      <c r="G60" s="813"/>
      <c r="H60" s="813"/>
      <c r="I60" s="813"/>
      <c r="J60" s="813"/>
      <c r="K60" s="188"/>
    </row>
    <row r="62" spans="2:12" s="826" customFormat="1">
      <c r="B62" s="1007"/>
      <c r="C62" s="188"/>
      <c r="D62" s="812"/>
      <c r="E62" s="813"/>
      <c r="F62" s="813"/>
      <c r="G62" s="813"/>
      <c r="H62" s="813"/>
      <c r="I62" s="813"/>
      <c r="J62" s="813"/>
      <c r="K62" s="188"/>
    </row>
    <row r="63" spans="2:12" s="228" customFormat="1">
      <c r="B63" s="242"/>
      <c r="C63" s="188"/>
      <c r="D63" s="812"/>
      <c r="E63" s="813"/>
      <c r="F63" s="813"/>
      <c r="G63" s="813"/>
      <c r="H63" s="813"/>
      <c r="I63" s="813"/>
      <c r="J63" s="813"/>
      <c r="K63" s="188"/>
      <c r="L63" s="188"/>
    </row>
    <row r="64" spans="2:12" s="679" customFormat="1">
      <c r="B64" s="1007"/>
      <c r="C64" s="188"/>
      <c r="D64" s="812"/>
      <c r="E64" s="813"/>
      <c r="F64" s="813"/>
      <c r="G64" s="813"/>
      <c r="H64" s="813"/>
      <c r="I64" s="813"/>
      <c r="J64" s="813"/>
      <c r="K64" s="188"/>
      <c r="L64" s="826"/>
    </row>
  </sheetData>
  <mergeCells count="4">
    <mergeCell ref="C1:K1"/>
    <mergeCell ref="C2:K2"/>
    <mergeCell ref="A3:K11"/>
    <mergeCell ref="G14:K24"/>
  </mergeCells>
  <pageMargins left="0.70866141732283472" right="0.70866141732283472" top="0.74803149606299213" bottom="0.74803149606299213" header="0.31496062992125984" footer="0.31496062992125984"/>
  <pageSetup scale="33" orientation="portrait" r:id="rId1"/>
  <drawing r:id="rId2"/>
  <tableParts count="1">
    <tablePart r:id="rId3"/>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tabColor theme="1"/>
    <pageSetUpPr fitToPage="1"/>
  </sheetPr>
  <dimension ref="A1"/>
  <sheetViews>
    <sheetView showGridLines="0" view="pageBreakPreview" zoomScale="85" zoomScaleNormal="100" zoomScaleSheetLayoutView="85" workbookViewId="0">
      <selection activeCell="U26" sqref="U26"/>
    </sheetView>
  </sheetViews>
  <sheetFormatPr baseColWidth="10"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4"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tabColor theme="1"/>
    <pageSetUpPr fitToPage="1"/>
  </sheetPr>
  <dimension ref="A5:AA57"/>
  <sheetViews>
    <sheetView showGridLines="0" view="pageBreakPreview" zoomScale="70" zoomScaleNormal="100" zoomScaleSheetLayoutView="70" workbookViewId="0">
      <selection activeCell="R33" sqref="R33"/>
    </sheetView>
  </sheetViews>
  <sheetFormatPr baseColWidth="10" defaultColWidth="11.42578125" defaultRowHeight="15"/>
  <cols>
    <col min="7" max="8" width="15" customWidth="1"/>
    <col min="9" max="9" width="16.28515625" customWidth="1"/>
    <col min="10" max="13" width="14.140625" customWidth="1"/>
    <col min="14" max="14" width="16.7109375" customWidth="1"/>
  </cols>
  <sheetData>
    <row r="5" spans="1:15" ht="15.75" customHeight="1"/>
    <row r="6" spans="1:15">
      <c r="A6" s="1442" t="s">
        <v>985</v>
      </c>
      <c r="B6" s="1443"/>
      <c r="C6" s="1443"/>
      <c r="D6" s="1443"/>
      <c r="E6" s="1443"/>
      <c r="F6" s="1443"/>
      <c r="G6" s="1443"/>
      <c r="H6" s="1443"/>
      <c r="I6" s="1443"/>
      <c r="J6" s="1443"/>
      <c r="K6" s="1443"/>
      <c r="L6" s="1443"/>
      <c r="M6" s="1443"/>
      <c r="N6" s="1443"/>
      <c r="O6" s="1443"/>
    </row>
    <row r="7" spans="1:15">
      <c r="A7" s="1443"/>
      <c r="B7" s="1443"/>
      <c r="C7" s="1443"/>
      <c r="D7" s="1443"/>
      <c r="E7" s="1443"/>
      <c r="F7" s="1443"/>
      <c r="G7" s="1443"/>
      <c r="H7" s="1443"/>
      <c r="I7" s="1443"/>
      <c r="J7" s="1443"/>
      <c r="K7" s="1443"/>
      <c r="L7" s="1443"/>
      <c r="M7" s="1443"/>
      <c r="N7" s="1443"/>
      <c r="O7" s="1443"/>
    </row>
    <row r="8" spans="1:15">
      <c r="A8" s="1443"/>
      <c r="B8" s="1443"/>
      <c r="C8" s="1443"/>
      <c r="D8" s="1443"/>
      <c r="E8" s="1443"/>
      <c r="F8" s="1443"/>
      <c r="G8" s="1443"/>
      <c r="H8" s="1443"/>
      <c r="I8" s="1443"/>
      <c r="J8" s="1443"/>
      <c r="K8" s="1443"/>
      <c r="L8" s="1443"/>
      <c r="M8" s="1443"/>
      <c r="N8" s="1443"/>
      <c r="O8" s="1443"/>
    </row>
    <row r="9" spans="1:15">
      <c r="A9" s="1443"/>
      <c r="B9" s="1443"/>
      <c r="C9" s="1443"/>
      <c r="D9" s="1443"/>
      <c r="E9" s="1443"/>
      <c r="F9" s="1443"/>
      <c r="G9" s="1443"/>
      <c r="H9" s="1443"/>
      <c r="I9" s="1443"/>
      <c r="J9" s="1443"/>
      <c r="K9" s="1443"/>
      <c r="L9" s="1443"/>
      <c r="M9" s="1443"/>
      <c r="N9" s="1443"/>
      <c r="O9" s="1443"/>
    </row>
    <row r="10" spans="1:15">
      <c r="A10" s="1443"/>
      <c r="B10" s="1443"/>
      <c r="C10" s="1443"/>
      <c r="D10" s="1443"/>
      <c r="E10" s="1443"/>
      <c r="F10" s="1443"/>
      <c r="G10" s="1443"/>
      <c r="H10" s="1443"/>
      <c r="I10" s="1443"/>
      <c r="J10" s="1443"/>
      <c r="K10" s="1443"/>
      <c r="L10" s="1443"/>
      <c r="M10" s="1443"/>
      <c r="N10" s="1443"/>
      <c r="O10" s="1443"/>
    </row>
    <row r="11" spans="1:15">
      <c r="A11" s="1443"/>
      <c r="B11" s="1443"/>
      <c r="C11" s="1443"/>
      <c r="D11" s="1443"/>
      <c r="E11" s="1443"/>
      <c r="F11" s="1443"/>
      <c r="G11" s="1443"/>
      <c r="H11" s="1443"/>
      <c r="I11" s="1443"/>
      <c r="J11" s="1443"/>
      <c r="K11" s="1443"/>
      <c r="L11" s="1443"/>
      <c r="M11" s="1443"/>
      <c r="N11" s="1443"/>
      <c r="O11" s="1443"/>
    </row>
    <row r="12" spans="1:15">
      <c r="A12" s="1443"/>
      <c r="B12" s="1443"/>
      <c r="C12" s="1443"/>
      <c r="D12" s="1443"/>
      <c r="E12" s="1443"/>
      <c r="F12" s="1443"/>
      <c r="G12" s="1443"/>
      <c r="H12" s="1443"/>
      <c r="I12" s="1443"/>
      <c r="J12" s="1443"/>
      <c r="K12" s="1443"/>
      <c r="L12" s="1443"/>
      <c r="M12" s="1443"/>
      <c r="N12" s="1443"/>
      <c r="O12" s="1443"/>
    </row>
    <row r="13" spans="1:15">
      <c r="A13" s="1443"/>
      <c r="B13" s="1443"/>
      <c r="C13" s="1443"/>
      <c r="D13" s="1443"/>
      <c r="E13" s="1443"/>
      <c r="F13" s="1443"/>
      <c r="G13" s="1443"/>
      <c r="H13" s="1443"/>
      <c r="I13" s="1443"/>
      <c r="J13" s="1443"/>
      <c r="K13" s="1443"/>
      <c r="L13" s="1443"/>
      <c r="M13" s="1443"/>
      <c r="N13" s="1443"/>
      <c r="O13" s="1443"/>
    </row>
    <row r="14" spans="1:15">
      <c r="A14" s="1443"/>
      <c r="B14" s="1443"/>
      <c r="C14" s="1443"/>
      <c r="D14" s="1443"/>
      <c r="E14" s="1443"/>
      <c r="F14" s="1443"/>
      <c r="G14" s="1443"/>
      <c r="H14" s="1443"/>
      <c r="I14" s="1443"/>
      <c r="J14" s="1443"/>
      <c r="K14" s="1443"/>
      <c r="L14" s="1443"/>
      <c r="M14" s="1443"/>
      <c r="N14" s="1443"/>
      <c r="O14" s="1443"/>
    </row>
    <row r="15" spans="1:15">
      <c r="A15" s="1443"/>
      <c r="B15" s="1443"/>
      <c r="C15" s="1443"/>
      <c r="D15" s="1443"/>
      <c r="E15" s="1443"/>
      <c r="F15" s="1443"/>
      <c r="G15" s="1443"/>
      <c r="H15" s="1443"/>
      <c r="I15" s="1443"/>
      <c r="J15" s="1443"/>
      <c r="K15" s="1443"/>
      <c r="L15" s="1443"/>
      <c r="M15" s="1443"/>
      <c r="N15" s="1443"/>
      <c r="O15" s="1443"/>
    </row>
    <row r="16" spans="1:15">
      <c r="A16" s="1443"/>
      <c r="B16" s="1443"/>
      <c r="C16" s="1443"/>
      <c r="D16" s="1443"/>
      <c r="E16" s="1443"/>
      <c r="F16" s="1443"/>
      <c r="G16" s="1443"/>
      <c r="H16" s="1443"/>
      <c r="I16" s="1443"/>
      <c r="J16" s="1443"/>
      <c r="K16" s="1443"/>
      <c r="L16" s="1443"/>
      <c r="M16" s="1443"/>
      <c r="N16" s="1443"/>
      <c r="O16" s="1443"/>
    </row>
    <row r="17" spans="1:27">
      <c r="A17" s="1443"/>
      <c r="B17" s="1443"/>
      <c r="C17" s="1443"/>
      <c r="D17" s="1443"/>
      <c r="E17" s="1443"/>
      <c r="F17" s="1443"/>
      <c r="G17" s="1443"/>
      <c r="H17" s="1443"/>
      <c r="I17" s="1443"/>
      <c r="J17" s="1443"/>
      <c r="K17" s="1443"/>
      <c r="L17" s="1443"/>
      <c r="M17" s="1443"/>
      <c r="N17" s="1443"/>
      <c r="O17" s="1443"/>
      <c r="Q17" s="1444"/>
      <c r="R17" s="1444"/>
      <c r="S17" s="1444"/>
      <c r="T17" s="1444"/>
      <c r="U17" s="1444"/>
      <c r="V17" s="1444"/>
      <c r="W17" s="1444"/>
      <c r="X17" s="1444"/>
      <c r="Y17" s="1444"/>
      <c r="Z17" s="1444"/>
      <c r="AA17" s="1444"/>
    </row>
    <row r="18" spans="1:27">
      <c r="A18" s="1443"/>
      <c r="B18" s="1443"/>
      <c r="C18" s="1443"/>
      <c r="D18" s="1443"/>
      <c r="E18" s="1443"/>
      <c r="F18" s="1443"/>
      <c r="G18" s="1443"/>
      <c r="H18" s="1443"/>
      <c r="I18" s="1443"/>
      <c r="J18" s="1443"/>
      <c r="K18" s="1443"/>
      <c r="L18" s="1443"/>
      <c r="M18" s="1443"/>
      <c r="N18" s="1443"/>
      <c r="O18" s="1443"/>
      <c r="Q18" s="1444"/>
      <c r="R18" s="1444"/>
      <c r="S18" s="1444"/>
      <c r="T18" s="1444"/>
      <c r="U18" s="1444"/>
      <c r="V18" s="1444"/>
      <c r="W18" s="1444"/>
      <c r="X18" s="1444"/>
      <c r="Y18" s="1444"/>
      <c r="Z18" s="1444"/>
      <c r="AA18" s="1444"/>
    </row>
    <row r="19" spans="1:27">
      <c r="A19" s="1443"/>
      <c r="B19" s="1443"/>
      <c r="C19" s="1443"/>
      <c r="D19" s="1443"/>
      <c r="E19" s="1443"/>
      <c r="F19" s="1443"/>
      <c r="G19" s="1443"/>
      <c r="H19" s="1443"/>
      <c r="I19" s="1443"/>
      <c r="J19" s="1443"/>
      <c r="K19" s="1443"/>
      <c r="L19" s="1443"/>
      <c r="M19" s="1443"/>
      <c r="N19" s="1443"/>
      <c r="O19" s="1443"/>
      <c r="Q19" s="1444"/>
      <c r="R19" s="1444"/>
      <c r="S19" s="1444"/>
      <c r="T19" s="1444"/>
      <c r="U19" s="1444"/>
      <c r="V19" s="1444"/>
      <c r="W19" s="1444"/>
      <c r="X19" s="1444"/>
      <c r="Y19" s="1444"/>
      <c r="Z19" s="1444"/>
      <c r="AA19" s="1444"/>
    </row>
    <row r="20" spans="1:27">
      <c r="A20" s="1443"/>
      <c r="B20" s="1443"/>
      <c r="C20" s="1443"/>
      <c r="D20" s="1443"/>
      <c r="E20" s="1443"/>
      <c r="F20" s="1443"/>
      <c r="G20" s="1443"/>
      <c r="H20" s="1443"/>
      <c r="I20" s="1443"/>
      <c r="J20" s="1443"/>
      <c r="K20" s="1443"/>
      <c r="L20" s="1443"/>
      <c r="M20" s="1443"/>
      <c r="N20" s="1443"/>
      <c r="O20" s="1443"/>
      <c r="Q20" s="1444"/>
      <c r="R20" s="1444"/>
      <c r="S20" s="1444"/>
      <c r="T20" s="1444"/>
      <c r="U20" s="1444"/>
      <c r="V20" s="1444"/>
      <c r="W20" s="1444"/>
      <c r="X20" s="1444"/>
      <c r="Y20" s="1444"/>
      <c r="Z20" s="1444"/>
      <c r="AA20" s="1444"/>
    </row>
    <row r="21" spans="1:27">
      <c r="A21" s="1443"/>
      <c r="B21" s="1443"/>
      <c r="C21" s="1443"/>
      <c r="D21" s="1443"/>
      <c r="E21" s="1443"/>
      <c r="F21" s="1443"/>
      <c r="G21" s="1443"/>
      <c r="H21" s="1443"/>
      <c r="I21" s="1443"/>
      <c r="J21" s="1443"/>
      <c r="K21" s="1443"/>
      <c r="L21" s="1443"/>
      <c r="M21" s="1443"/>
      <c r="N21" s="1443"/>
      <c r="O21" s="1443"/>
      <c r="Q21" s="1444"/>
      <c r="R21" s="1444"/>
      <c r="S21" s="1444"/>
      <c r="T21" s="1444"/>
      <c r="U21" s="1444"/>
      <c r="V21" s="1444"/>
      <c r="W21" s="1444"/>
      <c r="X21" s="1444"/>
      <c r="Y21" s="1444"/>
      <c r="Z21" s="1444"/>
      <c r="AA21" s="1444"/>
    </row>
    <row r="22" spans="1:27">
      <c r="A22" s="1443"/>
      <c r="B22" s="1443"/>
      <c r="C22" s="1443"/>
      <c r="D22" s="1443"/>
      <c r="E22" s="1443"/>
      <c r="F22" s="1443"/>
      <c r="G22" s="1443"/>
      <c r="H22" s="1443"/>
      <c r="I22" s="1443"/>
      <c r="J22" s="1443"/>
      <c r="K22" s="1443"/>
      <c r="L22" s="1443"/>
      <c r="M22" s="1443"/>
      <c r="N22" s="1443"/>
      <c r="O22" s="1443"/>
      <c r="Q22" s="1444"/>
      <c r="R22" s="1444"/>
      <c r="S22" s="1444"/>
      <c r="T22" s="1444"/>
      <c r="U22" s="1444"/>
      <c r="V22" s="1444"/>
      <c r="W22" s="1444"/>
      <c r="X22" s="1444"/>
      <c r="Y22" s="1444"/>
      <c r="Z22" s="1444"/>
      <c r="AA22" s="1444"/>
    </row>
    <row r="23" spans="1:27">
      <c r="A23" s="1443"/>
      <c r="B23" s="1443"/>
      <c r="C23" s="1443"/>
      <c r="D23" s="1443"/>
      <c r="E23" s="1443"/>
      <c r="F23" s="1443"/>
      <c r="G23" s="1443"/>
      <c r="H23" s="1443"/>
      <c r="I23" s="1443"/>
      <c r="J23" s="1443"/>
      <c r="K23" s="1443"/>
      <c r="L23" s="1443"/>
      <c r="M23" s="1443"/>
      <c r="N23" s="1443"/>
      <c r="O23" s="1443"/>
      <c r="Q23" s="1444"/>
      <c r="R23" s="1444"/>
      <c r="S23" s="1444"/>
      <c r="T23" s="1444"/>
      <c r="U23" s="1444"/>
      <c r="V23" s="1444"/>
      <c r="W23" s="1444"/>
      <c r="X23" s="1444"/>
      <c r="Y23" s="1444"/>
      <c r="Z23" s="1444"/>
      <c r="AA23" s="1444"/>
    </row>
    <row r="24" spans="1:27">
      <c r="A24" s="1443"/>
      <c r="B24" s="1443"/>
      <c r="C24" s="1443"/>
      <c r="D24" s="1443"/>
      <c r="E24" s="1443"/>
      <c r="F24" s="1443"/>
      <c r="G24" s="1443"/>
      <c r="H24" s="1443"/>
      <c r="I24" s="1443"/>
      <c r="J24" s="1443"/>
      <c r="K24" s="1443"/>
      <c r="L24" s="1443"/>
      <c r="M24" s="1443"/>
      <c r="N24" s="1443"/>
      <c r="O24" s="1443"/>
      <c r="Q24" s="1444"/>
      <c r="R24" s="1444"/>
      <c r="S24" s="1444"/>
      <c r="T24" s="1444"/>
      <c r="U24" s="1444"/>
      <c r="V24" s="1444"/>
      <c r="W24" s="1444"/>
      <c r="X24" s="1444"/>
      <c r="Y24" s="1444"/>
      <c r="Z24" s="1444"/>
      <c r="AA24" s="1444"/>
    </row>
    <row r="25" spans="1:27">
      <c r="A25" s="1443"/>
      <c r="B25" s="1443"/>
      <c r="C25" s="1443"/>
      <c r="D25" s="1443"/>
      <c r="E25" s="1443"/>
      <c r="F25" s="1443"/>
      <c r="G25" s="1443"/>
      <c r="H25" s="1443"/>
      <c r="I25" s="1443"/>
      <c r="J25" s="1443"/>
      <c r="K25" s="1443"/>
      <c r="L25" s="1443"/>
      <c r="M25" s="1443"/>
      <c r="N25" s="1443"/>
      <c r="O25" s="1443"/>
      <c r="Q25" s="1444"/>
      <c r="R25" s="1444"/>
      <c r="S25" s="1444"/>
      <c r="T25" s="1444"/>
      <c r="U25" s="1444"/>
      <c r="V25" s="1444"/>
      <c r="W25" s="1444"/>
      <c r="X25" s="1444"/>
      <c r="Y25" s="1444"/>
      <c r="Z25" s="1444"/>
      <c r="AA25" s="1444"/>
    </row>
    <row r="26" spans="1:27">
      <c r="A26" s="1443"/>
      <c r="B26" s="1443"/>
      <c r="C26" s="1443"/>
      <c r="D26" s="1443"/>
      <c r="E26" s="1443"/>
      <c r="F26" s="1443"/>
      <c r="G26" s="1443"/>
      <c r="H26" s="1443"/>
      <c r="I26" s="1443"/>
      <c r="J26" s="1443"/>
      <c r="K26" s="1443"/>
      <c r="L26" s="1443"/>
      <c r="M26" s="1443"/>
      <c r="N26" s="1443"/>
      <c r="O26" s="1443"/>
      <c r="Q26" s="1444"/>
      <c r="R26" s="1444"/>
      <c r="S26" s="1444"/>
      <c r="T26" s="1444"/>
      <c r="U26" s="1444"/>
      <c r="V26" s="1444"/>
      <c r="W26" s="1444"/>
      <c r="X26" s="1444"/>
      <c r="Y26" s="1444"/>
      <c r="Z26" s="1444"/>
      <c r="AA26" s="1444"/>
    </row>
    <row r="27" spans="1:27">
      <c r="A27" s="1443"/>
      <c r="B27" s="1443"/>
      <c r="C27" s="1443"/>
      <c r="D27" s="1443"/>
      <c r="E27" s="1443"/>
      <c r="F27" s="1443"/>
      <c r="G27" s="1443"/>
      <c r="H27" s="1443"/>
      <c r="I27" s="1443"/>
      <c r="J27" s="1443"/>
      <c r="K27" s="1443"/>
      <c r="L27" s="1443"/>
      <c r="M27" s="1443"/>
      <c r="N27" s="1443"/>
      <c r="O27" s="1443"/>
    </row>
    <row r="28" spans="1:27">
      <c r="A28" s="1443"/>
      <c r="B28" s="1443"/>
      <c r="C28" s="1443"/>
      <c r="D28" s="1443"/>
      <c r="E28" s="1443"/>
      <c r="F28" s="1443"/>
      <c r="G28" s="1443"/>
      <c r="H28" s="1443"/>
      <c r="I28" s="1443"/>
      <c r="J28" s="1443"/>
      <c r="K28" s="1443"/>
      <c r="L28" s="1443"/>
      <c r="M28" s="1443"/>
      <c r="N28" s="1443"/>
      <c r="O28" s="1443"/>
    </row>
    <row r="29" spans="1:27" ht="73.5" customHeight="1">
      <c r="A29" s="1443"/>
      <c r="B29" s="1443"/>
      <c r="C29" s="1443"/>
      <c r="D29" s="1443"/>
      <c r="E29" s="1443"/>
      <c r="F29" s="1443"/>
      <c r="G29" s="1443"/>
      <c r="H29" s="1443"/>
      <c r="I29" s="1443"/>
      <c r="J29" s="1443"/>
      <c r="K29" s="1443"/>
      <c r="L29" s="1443"/>
      <c r="M29" s="1443"/>
      <c r="N29" s="1443"/>
      <c r="O29" s="1443"/>
    </row>
    <row r="30" spans="1:27">
      <c r="A30" s="1443"/>
      <c r="B30" s="1443"/>
      <c r="C30" s="1443"/>
      <c r="D30" s="1443"/>
      <c r="E30" s="1443"/>
      <c r="F30" s="1443"/>
      <c r="G30" s="1443"/>
      <c r="H30" s="1443"/>
      <c r="I30" s="1443"/>
      <c r="J30" s="1443"/>
      <c r="K30" s="1443"/>
      <c r="L30" s="1443"/>
      <c r="M30" s="1443"/>
      <c r="N30" s="1443"/>
      <c r="O30" s="1443"/>
    </row>
    <row r="31" spans="1:27" ht="105.75" customHeight="1">
      <c r="A31" s="1443"/>
      <c r="B31" s="1443"/>
      <c r="C31" s="1443"/>
      <c r="D31" s="1443"/>
      <c r="E31" s="1443"/>
      <c r="F31" s="1443"/>
      <c r="G31" s="1443"/>
      <c r="H31" s="1443"/>
      <c r="I31" s="1443"/>
      <c r="J31" s="1443"/>
      <c r="K31" s="1443"/>
      <c r="L31" s="1443"/>
      <c r="M31" s="1443"/>
      <c r="N31" s="1443"/>
      <c r="O31" s="1443"/>
    </row>
    <row r="32" spans="1:27" ht="46.5" customHeight="1">
      <c r="A32" s="1443"/>
      <c r="B32" s="1443"/>
      <c r="C32" s="1443"/>
      <c r="D32" s="1443"/>
      <c r="E32" s="1443"/>
      <c r="F32" s="1443"/>
      <c r="G32" s="1443"/>
      <c r="H32" s="1443"/>
      <c r="I32" s="1443"/>
      <c r="J32" s="1443"/>
      <c r="K32" s="1443"/>
      <c r="L32" s="1443"/>
      <c r="M32" s="1443"/>
      <c r="N32" s="1443"/>
      <c r="O32" s="1443"/>
    </row>
    <row r="33" spans="1:15" ht="77.25" customHeight="1">
      <c r="A33" s="1443"/>
      <c r="B33" s="1443"/>
      <c r="C33" s="1443"/>
      <c r="D33" s="1443"/>
      <c r="E33" s="1443"/>
      <c r="F33" s="1443"/>
      <c r="G33" s="1443"/>
      <c r="H33" s="1443"/>
      <c r="I33" s="1443"/>
      <c r="J33" s="1443"/>
      <c r="K33" s="1443"/>
      <c r="L33" s="1443"/>
      <c r="M33" s="1443"/>
      <c r="N33" s="1443"/>
      <c r="O33" s="1443"/>
    </row>
    <row r="34" spans="1:15" ht="39" customHeight="1">
      <c r="A34" s="1443"/>
      <c r="B34" s="1443"/>
      <c r="C34" s="1443"/>
      <c r="D34" s="1443"/>
      <c r="E34" s="1443"/>
      <c r="F34" s="1443"/>
      <c r="G34" s="1443"/>
      <c r="H34" s="1443"/>
      <c r="I34" s="1443"/>
      <c r="J34" s="1443"/>
      <c r="K34" s="1443"/>
      <c r="L34" s="1443"/>
      <c r="M34" s="1443"/>
      <c r="N34" s="1443"/>
      <c r="O34" s="1443"/>
    </row>
    <row r="35" spans="1:15">
      <c r="A35" s="1443"/>
      <c r="B35" s="1443"/>
      <c r="C35" s="1443"/>
      <c r="D35" s="1443"/>
      <c r="E35" s="1443"/>
      <c r="F35" s="1443"/>
      <c r="G35" s="1443"/>
      <c r="H35" s="1443"/>
      <c r="I35" s="1443"/>
      <c r="J35" s="1443"/>
      <c r="K35" s="1443"/>
      <c r="L35" s="1443"/>
      <c r="M35" s="1443"/>
      <c r="N35" s="1443"/>
      <c r="O35" s="1443"/>
    </row>
    <row r="36" spans="1:15" ht="29.25" customHeight="1">
      <c r="A36" s="1443"/>
      <c r="B36" s="1443"/>
      <c r="C36" s="1443"/>
      <c r="D36" s="1443"/>
      <c r="E36" s="1443"/>
      <c r="F36" s="1443"/>
      <c r="G36" s="1443"/>
      <c r="H36" s="1443"/>
      <c r="I36" s="1443"/>
      <c r="J36" s="1443"/>
      <c r="K36" s="1443"/>
      <c r="L36" s="1443"/>
      <c r="M36" s="1443"/>
      <c r="N36" s="1443"/>
      <c r="O36" s="1443"/>
    </row>
    <row r="37" spans="1:15">
      <c r="A37" s="114"/>
      <c r="B37" s="114"/>
      <c r="C37" s="114"/>
      <c r="D37" s="114"/>
      <c r="E37" s="114"/>
      <c r="F37" s="114"/>
      <c r="G37" s="114"/>
      <c r="H37" s="114"/>
      <c r="I37" s="114"/>
      <c r="J37" s="114"/>
      <c r="K37" s="114"/>
      <c r="L37" s="114"/>
      <c r="M37" s="114"/>
      <c r="N37" s="114"/>
      <c r="O37" s="114"/>
    </row>
    <row r="38" spans="1:15">
      <c r="A38" s="114"/>
      <c r="B38" s="114"/>
      <c r="C38" s="114"/>
      <c r="D38" s="114"/>
      <c r="E38" s="114"/>
      <c r="F38" s="114"/>
      <c r="G38" s="114"/>
      <c r="H38" s="114"/>
      <c r="I38" s="114"/>
      <c r="J38" s="114"/>
      <c r="K38" s="114"/>
      <c r="L38" s="114"/>
      <c r="M38" s="114"/>
      <c r="N38" s="114"/>
      <c r="O38" s="114"/>
    </row>
    <row r="39" spans="1:15">
      <c r="A39" s="114"/>
      <c r="B39" s="114"/>
      <c r="C39" s="114"/>
      <c r="D39" s="114"/>
      <c r="E39" s="114"/>
      <c r="F39" s="114"/>
      <c r="G39" s="114"/>
      <c r="H39" s="114"/>
      <c r="I39" s="114"/>
      <c r="J39" s="114"/>
      <c r="K39" s="114"/>
      <c r="L39" s="114"/>
      <c r="M39" s="114"/>
      <c r="N39" s="114"/>
      <c r="O39" s="114"/>
    </row>
    <row r="40" spans="1:15">
      <c r="A40" s="114"/>
      <c r="B40" s="114"/>
      <c r="C40" s="114"/>
      <c r="D40" s="114"/>
      <c r="E40" s="114"/>
      <c r="F40" s="114"/>
      <c r="G40" s="114"/>
      <c r="H40" s="114"/>
      <c r="I40" s="114"/>
      <c r="J40" s="114"/>
      <c r="K40" s="114"/>
      <c r="L40" s="114"/>
      <c r="M40" s="114"/>
      <c r="N40" s="114"/>
      <c r="O40" s="114"/>
    </row>
    <row r="41" spans="1:15">
      <c r="A41" s="114"/>
      <c r="B41" s="114"/>
      <c r="C41" s="114"/>
      <c r="D41" s="114"/>
      <c r="E41" s="114"/>
      <c r="F41" s="114"/>
      <c r="G41" s="114"/>
      <c r="H41" s="114"/>
      <c r="I41" s="114"/>
      <c r="J41" s="114"/>
      <c r="K41" s="114"/>
      <c r="L41" s="114"/>
      <c r="M41" s="114"/>
      <c r="N41" s="114"/>
      <c r="O41" s="114"/>
    </row>
    <row r="51" spans="16:16">
      <c r="P51" s="114"/>
    </row>
    <row r="52" spans="16:16">
      <c r="P52" s="114"/>
    </row>
    <row r="53" spans="16:16">
      <c r="P53" s="114"/>
    </row>
    <row r="54" spans="16:16">
      <c r="P54" s="114"/>
    </row>
    <row r="55" spans="16:16">
      <c r="P55" s="114"/>
    </row>
    <row r="56" spans="16:16">
      <c r="P56" s="114"/>
    </row>
    <row r="57" spans="16:16">
      <c r="P57" s="114"/>
    </row>
  </sheetData>
  <mergeCells count="2">
    <mergeCell ref="A6:O36"/>
    <mergeCell ref="Q17:AA26"/>
  </mergeCells>
  <pageMargins left="0.70866141732283472" right="0.70866141732283472" top="0.74803149606299213" bottom="0.74803149606299213" header="0.31496062992125984" footer="0.31496062992125984"/>
  <pageSetup scale="61"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tabColor rgb="FF0070C0"/>
    <pageSetUpPr fitToPage="1"/>
  </sheetPr>
  <dimension ref="A1:I63"/>
  <sheetViews>
    <sheetView showGridLines="0" view="pageBreakPreview" zoomScale="70" zoomScaleNormal="100" zoomScaleSheetLayoutView="70" workbookViewId="0">
      <selection activeCell="N12" sqref="N12"/>
    </sheetView>
  </sheetViews>
  <sheetFormatPr baseColWidth="10" defaultColWidth="11.42578125" defaultRowHeight="15"/>
  <cols>
    <col min="1" max="1" width="16.42578125" customWidth="1"/>
    <col min="2" max="2" width="12.5703125" customWidth="1"/>
    <col min="3" max="3" width="21" customWidth="1"/>
    <col min="4" max="4" width="15.85546875" customWidth="1"/>
    <col min="5" max="5" width="13.140625" customWidth="1"/>
    <col min="6" max="6" width="17.42578125" customWidth="1"/>
    <col min="7" max="7" width="25.85546875" customWidth="1"/>
    <col min="8" max="8" width="30.5703125" customWidth="1"/>
    <col min="9" max="9" width="4.42578125" customWidth="1"/>
  </cols>
  <sheetData>
    <row r="1" spans="1:9" ht="48" customHeight="1">
      <c r="A1" s="1452" t="s">
        <v>829</v>
      </c>
      <c r="B1" s="1453"/>
      <c r="C1" s="1453"/>
      <c r="D1" s="1453"/>
      <c r="E1" s="1453"/>
      <c r="F1" s="1453"/>
      <c r="G1" s="1453"/>
      <c r="H1" s="1453"/>
      <c r="I1" s="71"/>
    </row>
    <row r="2" spans="1:9" ht="24" customHeight="1" thickBot="1">
      <c r="A2" s="1450" t="str">
        <f>+'Resumen '!O1</f>
        <v>Período:  Diciembre 2009 - Octubre 2025</v>
      </c>
      <c r="B2" s="1451"/>
      <c r="C2" s="1451"/>
      <c r="D2" s="1451"/>
      <c r="E2" s="1451"/>
      <c r="F2" s="1451"/>
      <c r="G2" s="1451"/>
      <c r="H2" s="1451"/>
    </row>
    <row r="3" spans="1:9" ht="77.25" customHeight="1">
      <c r="A3" s="1447" t="s">
        <v>1044</v>
      </c>
      <c r="B3" s="1448"/>
      <c r="C3" s="1448"/>
      <c r="D3" s="1448"/>
      <c r="E3" s="1448"/>
      <c r="F3" s="1448"/>
      <c r="G3" s="1448"/>
      <c r="H3" s="1448"/>
    </row>
    <row r="4" spans="1:9" ht="16.5" customHeight="1">
      <c r="A4" s="1449"/>
      <c r="B4" s="1449"/>
      <c r="C4" s="1449"/>
      <c r="D4" s="1449"/>
      <c r="E4" s="1449"/>
      <c r="F4" s="1449"/>
      <c r="G4" s="1449"/>
      <c r="H4" s="1449"/>
    </row>
    <row r="5" spans="1:9" ht="13.5" customHeight="1">
      <c r="A5" s="1449"/>
      <c r="B5" s="1449"/>
      <c r="C5" s="1449"/>
      <c r="D5" s="1449"/>
      <c r="E5" s="1449"/>
      <c r="F5" s="1449"/>
      <c r="G5" s="1449"/>
      <c r="H5" s="1449"/>
    </row>
    <row r="6" spans="1:9" ht="13.5" customHeight="1">
      <c r="A6" s="1449"/>
      <c r="B6" s="1449"/>
      <c r="C6" s="1449"/>
      <c r="D6" s="1449"/>
      <c r="E6" s="1449"/>
      <c r="F6" s="1449"/>
      <c r="G6" s="1449"/>
      <c r="H6" s="1449"/>
    </row>
    <row r="7" spans="1:9">
      <c r="A7" s="1449"/>
      <c r="B7" s="1449"/>
      <c r="C7" s="1449"/>
      <c r="D7" s="1449"/>
      <c r="E7" s="1449"/>
      <c r="F7" s="1449"/>
      <c r="G7" s="1449"/>
      <c r="H7" s="1449"/>
    </row>
    <row r="8" spans="1:9" ht="13.5" customHeight="1">
      <c r="A8" s="1449"/>
      <c r="B8" s="1449"/>
      <c r="C8" s="1449"/>
      <c r="D8" s="1449"/>
      <c r="E8" s="1449"/>
      <c r="F8" s="1449"/>
      <c r="G8" s="1449"/>
      <c r="H8" s="1449"/>
    </row>
    <row r="9" spans="1:9" ht="13.5" customHeight="1">
      <c r="A9" s="1449"/>
      <c r="B9" s="1449"/>
      <c r="C9" s="1449"/>
      <c r="D9" s="1449"/>
      <c r="E9" s="1449"/>
      <c r="F9" s="1449"/>
      <c r="G9" s="1449"/>
      <c r="H9" s="1449"/>
    </row>
    <row r="10" spans="1:9" ht="125.25" customHeight="1">
      <c r="A10" s="1449"/>
      <c r="B10" s="1449"/>
      <c r="C10" s="1449"/>
      <c r="D10" s="1449"/>
      <c r="E10" s="1449"/>
      <c r="F10" s="1449"/>
      <c r="G10" s="1449"/>
      <c r="H10" s="1449"/>
    </row>
    <row r="11" spans="1:9" s="66" customFormat="1" ht="45" customHeight="1">
      <c r="A11" s="568"/>
      <c r="B11" s="569"/>
      <c r="C11" s="1446" t="s">
        <v>24</v>
      </c>
      <c r="D11" s="1446"/>
      <c r="E11" s="1446"/>
      <c r="F11" s="932" t="s">
        <v>25</v>
      </c>
      <c r="G11" s="932" t="s">
        <v>26</v>
      </c>
      <c r="H11" s="932" t="s">
        <v>354</v>
      </c>
    </row>
    <row r="12" spans="1:9" s="67" customFormat="1" ht="55.5" customHeight="1">
      <c r="A12" s="932" t="s">
        <v>206</v>
      </c>
      <c r="B12" s="932" t="s">
        <v>355</v>
      </c>
      <c r="C12" s="932" t="s">
        <v>983</v>
      </c>
      <c r="D12" s="932" t="s">
        <v>29</v>
      </c>
      <c r="E12" s="932" t="s">
        <v>30</v>
      </c>
      <c r="F12" s="932" t="s">
        <v>356</v>
      </c>
      <c r="G12" s="932" t="s">
        <v>683</v>
      </c>
      <c r="H12" s="932" t="s">
        <v>31</v>
      </c>
    </row>
    <row r="13" spans="1:9" s="66" customFormat="1" ht="18.75">
      <c r="A13" s="570">
        <v>2009</v>
      </c>
      <c r="B13" s="571">
        <f t="shared" ref="B13:B23" si="0">+D13+E13+F13+G13+H13</f>
        <v>18748</v>
      </c>
      <c r="C13" s="977">
        <f t="shared" ref="C13:C29" si="1">+E13+D13</f>
        <v>18748</v>
      </c>
      <c r="D13" s="976">
        <v>18748</v>
      </c>
      <c r="E13" s="976">
        <v>0</v>
      </c>
      <c r="F13" s="976">
        <v>0</v>
      </c>
      <c r="G13" s="976">
        <v>0</v>
      </c>
      <c r="H13" s="976">
        <v>0</v>
      </c>
    </row>
    <row r="14" spans="1:9" s="66" customFormat="1" ht="18.75">
      <c r="A14" s="570">
        <v>2010</v>
      </c>
      <c r="B14" s="571">
        <f t="shared" si="0"/>
        <v>27105</v>
      </c>
      <c r="C14" s="977">
        <f t="shared" si="1"/>
        <v>27105</v>
      </c>
      <c r="D14" s="976">
        <v>27105</v>
      </c>
      <c r="E14" s="976">
        <v>0</v>
      </c>
      <c r="F14" s="976">
        <v>0</v>
      </c>
      <c r="G14" s="976">
        <v>0</v>
      </c>
      <c r="H14" s="976">
        <v>0</v>
      </c>
    </row>
    <row r="15" spans="1:9" s="66" customFormat="1" ht="18.75">
      <c r="A15" s="570">
        <v>2011</v>
      </c>
      <c r="B15" s="571">
        <f t="shared" si="0"/>
        <v>29726</v>
      </c>
      <c r="C15" s="977">
        <f t="shared" si="1"/>
        <v>29726</v>
      </c>
      <c r="D15" s="976">
        <v>29726</v>
      </c>
      <c r="E15" s="976">
        <v>0</v>
      </c>
      <c r="F15" s="976">
        <v>0</v>
      </c>
      <c r="G15" s="976">
        <v>0</v>
      </c>
      <c r="H15" s="976">
        <v>0</v>
      </c>
    </row>
    <row r="16" spans="1:9" s="66" customFormat="1" ht="18.75">
      <c r="A16" s="570">
        <v>2012</v>
      </c>
      <c r="B16" s="571">
        <f t="shared" si="0"/>
        <v>30703</v>
      </c>
      <c r="C16" s="977">
        <f t="shared" si="1"/>
        <v>30703</v>
      </c>
      <c r="D16" s="976">
        <v>30703</v>
      </c>
      <c r="E16" s="976">
        <v>0</v>
      </c>
      <c r="F16" s="976">
        <v>0</v>
      </c>
      <c r="G16" s="976">
        <v>0</v>
      </c>
      <c r="H16" s="976">
        <v>0</v>
      </c>
    </row>
    <row r="17" spans="1:9" ht="15.75">
      <c r="A17" s="570">
        <v>2013</v>
      </c>
      <c r="B17" s="571">
        <f t="shared" si="0"/>
        <v>25205</v>
      </c>
      <c r="C17" s="977">
        <f t="shared" si="1"/>
        <v>25205</v>
      </c>
      <c r="D17" s="976">
        <v>25205</v>
      </c>
      <c r="E17" s="976">
        <v>0</v>
      </c>
      <c r="F17" s="976">
        <v>0</v>
      </c>
      <c r="G17" s="976">
        <v>0</v>
      </c>
      <c r="H17" s="976">
        <v>0</v>
      </c>
    </row>
    <row r="18" spans="1:9" ht="15.75">
      <c r="A18" s="570">
        <v>2014</v>
      </c>
      <c r="B18" s="571">
        <f t="shared" si="0"/>
        <v>30370</v>
      </c>
      <c r="C18" s="977">
        <f t="shared" si="1"/>
        <v>30370</v>
      </c>
      <c r="D18" s="976">
        <v>30370</v>
      </c>
      <c r="E18" s="976">
        <v>0</v>
      </c>
      <c r="F18" s="976">
        <v>0</v>
      </c>
      <c r="G18" s="976">
        <v>0</v>
      </c>
      <c r="H18" s="976">
        <v>0</v>
      </c>
    </row>
    <row r="19" spans="1:9" ht="15.75">
      <c r="A19" s="570">
        <v>2015</v>
      </c>
      <c r="B19" s="571">
        <f t="shared" si="0"/>
        <v>30529</v>
      </c>
      <c r="C19" s="977">
        <f t="shared" si="1"/>
        <v>30529</v>
      </c>
      <c r="D19" s="976">
        <v>30529</v>
      </c>
      <c r="E19" s="976">
        <v>0</v>
      </c>
      <c r="F19" s="976">
        <v>0</v>
      </c>
      <c r="G19" s="976">
        <v>0</v>
      </c>
      <c r="H19" s="976">
        <v>0</v>
      </c>
    </row>
    <row r="20" spans="1:9" s="106" customFormat="1" ht="15.75">
      <c r="A20" s="570">
        <v>2016</v>
      </c>
      <c r="B20" s="571">
        <f t="shared" si="0"/>
        <v>27409</v>
      </c>
      <c r="C20" s="977">
        <f t="shared" si="1"/>
        <v>27409</v>
      </c>
      <c r="D20" s="976">
        <v>27409</v>
      </c>
      <c r="E20" s="976">
        <v>0</v>
      </c>
      <c r="F20" s="976">
        <v>0</v>
      </c>
      <c r="G20" s="976">
        <v>0</v>
      </c>
      <c r="H20" s="976">
        <v>0</v>
      </c>
    </row>
    <row r="21" spans="1:9" ht="15.75">
      <c r="A21" s="570">
        <v>2017</v>
      </c>
      <c r="B21" s="571">
        <f t="shared" si="0"/>
        <v>72326</v>
      </c>
      <c r="C21" s="977">
        <f t="shared" si="1"/>
        <v>26338</v>
      </c>
      <c r="D21" s="976">
        <v>26338</v>
      </c>
      <c r="E21" s="976">
        <v>0</v>
      </c>
      <c r="F21" s="976">
        <v>4623</v>
      </c>
      <c r="G21" s="976">
        <v>19613</v>
      </c>
      <c r="H21" s="976">
        <v>21752</v>
      </c>
    </row>
    <row r="22" spans="1:9" ht="15.75">
      <c r="A22" s="570">
        <v>2018</v>
      </c>
      <c r="B22" s="571">
        <f t="shared" si="0"/>
        <v>76197</v>
      </c>
      <c r="C22" s="977">
        <f t="shared" si="1"/>
        <v>25266</v>
      </c>
      <c r="D22" s="976">
        <v>25266</v>
      </c>
      <c r="E22" s="976">
        <v>0</v>
      </c>
      <c r="F22" s="976">
        <v>5232</v>
      </c>
      <c r="G22" s="976">
        <v>22744</v>
      </c>
      <c r="H22" s="976">
        <v>22955</v>
      </c>
    </row>
    <row r="23" spans="1:9" ht="15.75">
      <c r="A23" s="570">
        <v>2019</v>
      </c>
      <c r="B23" s="571">
        <f t="shared" si="0"/>
        <v>90657</v>
      </c>
      <c r="C23" s="977">
        <f t="shared" si="1"/>
        <v>35260</v>
      </c>
      <c r="D23" s="976">
        <v>23781</v>
      </c>
      <c r="E23" s="976">
        <v>11479</v>
      </c>
      <c r="F23" s="976">
        <v>5670</v>
      </c>
      <c r="G23" s="976">
        <v>25426</v>
      </c>
      <c r="H23" s="976">
        <v>24301</v>
      </c>
    </row>
    <row r="24" spans="1:9" ht="15.75">
      <c r="A24" s="570">
        <v>2020</v>
      </c>
      <c r="B24" s="571">
        <v>95925</v>
      </c>
      <c r="C24" s="977">
        <f t="shared" si="1"/>
        <v>36029</v>
      </c>
      <c r="D24" s="976">
        <v>22156</v>
      </c>
      <c r="E24" s="976">
        <v>13873</v>
      </c>
      <c r="F24" s="976">
        <v>6078</v>
      </c>
      <c r="G24" s="976">
        <v>25900</v>
      </c>
      <c r="H24" s="976">
        <v>27918</v>
      </c>
    </row>
    <row r="25" spans="1:9" ht="15.75">
      <c r="A25" s="570" t="s">
        <v>257</v>
      </c>
      <c r="B25" s="571">
        <f>+D25+E25+F25+G25+H25</f>
        <v>97916</v>
      </c>
      <c r="C25" s="977">
        <f t="shared" si="1"/>
        <v>37207</v>
      </c>
      <c r="D25" s="976">
        <v>20062</v>
      </c>
      <c r="E25" s="976">
        <v>17145</v>
      </c>
      <c r="F25" s="976">
        <v>5922</v>
      </c>
      <c r="G25" s="976">
        <v>26562</v>
      </c>
      <c r="H25" s="976">
        <v>28225</v>
      </c>
    </row>
    <row r="26" spans="1:9" ht="15.75">
      <c r="A26" s="570">
        <v>2022</v>
      </c>
      <c r="B26" s="571">
        <f>+D26+E26+F26+G26+H26</f>
        <v>104426</v>
      </c>
      <c r="C26" s="977">
        <f t="shared" si="1"/>
        <v>40467</v>
      </c>
      <c r="D26" s="976">
        <v>18658</v>
      </c>
      <c r="E26" s="976">
        <v>21809</v>
      </c>
      <c r="F26" s="976">
        <v>5781</v>
      </c>
      <c r="G26" s="976">
        <v>27442</v>
      </c>
      <c r="H26" s="976">
        <v>30736</v>
      </c>
    </row>
    <row r="27" spans="1:9" ht="15.75">
      <c r="A27" s="570" t="s">
        <v>357</v>
      </c>
      <c r="B27" s="571">
        <f>+D27+E27+F27+G27+H27</f>
        <v>111952</v>
      </c>
      <c r="C27" s="977">
        <f t="shared" si="1"/>
        <v>45474</v>
      </c>
      <c r="D27" s="976">
        <v>17514</v>
      </c>
      <c r="E27" s="976">
        <v>27960</v>
      </c>
      <c r="F27" s="976">
        <v>5602</v>
      </c>
      <c r="G27" s="976">
        <v>28822</v>
      </c>
      <c r="H27" s="976">
        <v>32054</v>
      </c>
    </row>
    <row r="28" spans="1:9" ht="15.75">
      <c r="A28" s="570" t="s">
        <v>358</v>
      </c>
      <c r="B28" s="571">
        <f>+D28+E28+F28+G28+H28</f>
        <v>115202</v>
      </c>
      <c r="C28" s="977">
        <f t="shared" si="1"/>
        <v>46675</v>
      </c>
      <c r="D28" s="976">
        <v>16476</v>
      </c>
      <c r="E28" s="976">
        <v>30199</v>
      </c>
      <c r="F28" s="976">
        <v>5721</v>
      </c>
      <c r="G28" s="976">
        <v>30324</v>
      </c>
      <c r="H28" s="976">
        <v>32482</v>
      </c>
    </row>
    <row r="29" spans="1:9" ht="15.75">
      <c r="A29" s="570" t="str">
        <f>+'Resumen '!O6</f>
        <v>Oct. 2025</v>
      </c>
      <c r="B29" s="571">
        <f>+D29+E29+F29+G29+H29</f>
        <v>118388</v>
      </c>
      <c r="C29" s="977">
        <f t="shared" si="1"/>
        <v>47102</v>
      </c>
      <c r="D29" s="976">
        <f>+'Resumen '!I8</f>
        <v>15733</v>
      </c>
      <c r="E29" s="976">
        <f>+'Resumen '!J8</f>
        <v>31369</v>
      </c>
      <c r="F29" s="976">
        <f>+'Resumen '!K8</f>
        <v>5449</v>
      </c>
      <c r="G29" s="976">
        <f>+'Resumen '!L8</f>
        <v>31924</v>
      </c>
      <c r="H29" s="976">
        <f>+'Resumen '!M8</f>
        <v>33913</v>
      </c>
    </row>
    <row r="30" spans="1:9" ht="29.25" customHeight="1">
      <c r="A30" s="1454" t="s">
        <v>359</v>
      </c>
      <c r="B30" s="1454"/>
      <c r="C30" s="1454"/>
      <c r="D30" s="1454"/>
      <c r="E30" s="1454"/>
      <c r="F30" s="1454"/>
      <c r="G30" s="1454"/>
      <c r="H30" s="1454"/>
    </row>
    <row r="31" spans="1:9" ht="27" customHeight="1">
      <c r="A31" s="1445" t="s">
        <v>360</v>
      </c>
      <c r="B31" s="1445"/>
      <c r="C31" s="1445"/>
      <c r="D31" s="1445"/>
      <c r="E31" s="1445"/>
      <c r="F31" s="1445"/>
      <c r="G31" s="1445"/>
      <c r="H31" s="1445"/>
    </row>
    <row r="32" spans="1:9" ht="15.75">
      <c r="D32" s="3"/>
      <c r="E32" s="3"/>
      <c r="F32" s="3"/>
      <c r="G32" s="3"/>
      <c r="H32" s="3"/>
      <c r="I32" s="3"/>
    </row>
    <row r="33" spans="2:8" ht="15.75">
      <c r="D33" s="3"/>
      <c r="E33" s="3"/>
      <c r="F33" s="3"/>
      <c r="G33" s="3"/>
      <c r="H33" s="3"/>
    </row>
    <row r="34" spans="2:8" ht="15.75">
      <c r="D34" s="3"/>
      <c r="E34" s="3"/>
      <c r="F34" s="3"/>
      <c r="G34" s="3"/>
      <c r="H34" s="3"/>
    </row>
    <row r="35" spans="2:8" ht="18.75">
      <c r="B35" s="122"/>
      <c r="C35" s="930"/>
      <c r="D35" s="3"/>
      <c r="E35" s="3"/>
      <c r="F35" s="3"/>
      <c r="G35" s="3"/>
      <c r="H35" s="3"/>
    </row>
    <row r="36" spans="2:8" ht="18.75">
      <c r="B36" s="121"/>
      <c r="C36" s="121"/>
    </row>
    <row r="63" spans="9:9" ht="29.25" customHeight="1">
      <c r="I63" s="76"/>
    </row>
  </sheetData>
  <mergeCells count="6">
    <mergeCell ref="A31:H31"/>
    <mergeCell ref="C11:E11"/>
    <mergeCell ref="A3:H10"/>
    <mergeCell ref="A2:H2"/>
    <mergeCell ref="A1:H1"/>
    <mergeCell ref="A30:H30"/>
  </mergeCells>
  <conditionalFormatting sqref="A13:H29">
    <cfRule type="cellIs" dxfId="29" priority="3" operator="equal">
      <formula>0</formula>
    </cfRule>
  </conditionalFormatting>
  <pageMargins left="0.70866141732283472" right="0.70866141732283472" top="0.74803149606299213" bottom="0.74803149606299213" header="0.31496062992125984" footer="0.31496062992125984"/>
  <pageSetup paperSize="119" scale="57"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5"/>
  <sheetViews>
    <sheetView showGridLines="0" view="pageBreakPreview" zoomScale="115" zoomScaleNormal="100" zoomScaleSheetLayoutView="115" workbookViewId="0">
      <selection activeCell="B13" sqref="B13"/>
    </sheetView>
  </sheetViews>
  <sheetFormatPr baseColWidth="10" defaultColWidth="11.42578125" defaultRowHeight="14.25"/>
  <cols>
    <col min="1" max="1" width="26.42578125" style="188" customWidth="1"/>
    <col min="2" max="2" width="19.7109375" style="188" customWidth="1"/>
    <col min="3" max="3" width="13.7109375" style="188" bestFit="1" customWidth="1"/>
    <col min="4" max="5" width="6.7109375" style="188" customWidth="1"/>
    <col min="6" max="6" width="21.85546875" style="188" customWidth="1"/>
    <col min="7" max="16384" width="11.42578125" style="188"/>
  </cols>
  <sheetData>
    <row r="1" spans="1:10" s="324" customFormat="1" ht="39" customHeight="1">
      <c r="A1" s="1405" t="s">
        <v>837</v>
      </c>
      <c r="B1" s="1405"/>
      <c r="C1" s="1405"/>
      <c r="D1" s="1405"/>
      <c r="E1" s="1405"/>
      <c r="F1" s="1405"/>
      <c r="G1" s="1405"/>
      <c r="H1" s="1405"/>
      <c r="I1" s="1405"/>
      <c r="J1" s="1405"/>
    </row>
    <row r="2" spans="1:10" ht="22.5" customHeight="1">
      <c r="A2" s="1405" t="str">
        <f>+'4. SFS-RC'!A2:L2</f>
        <v>Período: Octubre 2025</v>
      </c>
      <c r="B2" s="1405"/>
      <c r="C2" s="1405"/>
      <c r="D2" s="1405"/>
      <c r="E2" s="1405"/>
      <c r="F2" s="1405"/>
      <c r="G2" s="1405"/>
      <c r="H2" s="1405"/>
      <c r="I2" s="1405"/>
      <c r="J2" s="1405"/>
    </row>
    <row r="3" spans="1:10" ht="65.25" customHeight="1">
      <c r="A3" s="1455" t="s">
        <v>1041</v>
      </c>
      <c r="B3" s="1455"/>
      <c r="C3" s="1455"/>
      <c r="D3" s="1455"/>
      <c r="E3" s="1455"/>
      <c r="F3" s="1455"/>
      <c r="G3" s="1455"/>
      <c r="H3" s="1455"/>
      <c r="I3" s="1455"/>
      <c r="J3" s="1455"/>
    </row>
    <row r="4" spans="1:10" ht="26.25" customHeight="1">
      <c r="A4" s="1455"/>
      <c r="B4" s="1455"/>
      <c r="C4" s="1455"/>
      <c r="D4" s="1455"/>
      <c r="E4" s="1455"/>
      <c r="F4" s="1455"/>
      <c r="G4" s="1455"/>
      <c r="H4" s="1455"/>
      <c r="I4" s="1455"/>
      <c r="J4" s="1455"/>
    </row>
    <row r="5" spans="1:10" ht="16.5" customHeight="1"/>
    <row r="6" spans="1:10" ht="15">
      <c r="A6" s="1061" t="s">
        <v>48</v>
      </c>
      <c r="B6" s="1062" t="s">
        <v>11</v>
      </c>
      <c r="C6" s="1062" t="s">
        <v>41</v>
      </c>
    </row>
    <row r="7" spans="1:10" ht="15">
      <c r="A7" s="1322" t="s">
        <v>836</v>
      </c>
      <c r="B7" s="1064">
        <f>+'Resumen '!J17</f>
        <v>84309</v>
      </c>
      <c r="C7" s="1065">
        <f>+Tabla4754616580[[#This Row],[Total]]/$B$9</f>
        <v>0.71214143325337032</v>
      </c>
    </row>
    <row r="8" spans="1:10" ht="15">
      <c r="A8" s="1322" t="s">
        <v>675</v>
      </c>
      <c r="B8" s="1064">
        <f>+'Resumen '!K17</f>
        <v>34079</v>
      </c>
      <c r="C8" s="1065">
        <f>+Tabla4754616580[[#This Row],[Total]]/$B$9</f>
        <v>0.28785856674662974</v>
      </c>
    </row>
    <row r="9" spans="1:10" ht="15">
      <c r="A9" s="1323" t="s">
        <v>201</v>
      </c>
      <c r="B9" s="344">
        <f>SUM(B7:B8)</f>
        <v>118388</v>
      </c>
      <c r="C9" s="1068">
        <f>SUM(C7:C8)</f>
        <v>1</v>
      </c>
    </row>
    <row r="10" spans="1:10" ht="15">
      <c r="A10" s="1323" t="s">
        <v>984</v>
      </c>
      <c r="B10" s="1321">
        <f>+B8/B7</f>
        <v>0.40421544556334438</v>
      </c>
      <c r="C10" s="1320"/>
    </row>
    <row r="12" spans="1:10" ht="43.5" customHeight="1"/>
    <row r="13" spans="1:10" ht="43.5" customHeight="1"/>
    <row r="14" spans="1:10" ht="43.5" customHeight="1"/>
    <row r="15" spans="1:10"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93" orientation="landscape" r:id="rId1"/>
  <drawing r:id="rId2"/>
  <tableParts count="1">
    <tablePart r:id="rId3"/>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P75"/>
  <sheetViews>
    <sheetView showGridLines="0" view="pageBreakPreview" zoomScale="17" zoomScaleNormal="100" zoomScaleSheetLayoutView="17" workbookViewId="0">
      <pane ySplit="2" topLeftCell="A3" activePane="bottomLeft" state="frozen"/>
      <selection pane="bottomLeft" activeCell="AK6" sqref="AK6"/>
    </sheetView>
  </sheetViews>
  <sheetFormatPr baseColWidth="10" defaultColWidth="11.5703125" defaultRowHeight="61.5"/>
  <cols>
    <col min="1" max="1" width="45.28515625" customWidth="1"/>
    <col min="2" max="2" width="86.7109375" customWidth="1"/>
    <col min="3" max="3" width="40.140625" customWidth="1"/>
    <col min="4" max="4" width="84.140625" customWidth="1"/>
    <col min="5" max="5" width="48.7109375" customWidth="1"/>
    <col min="6" max="6" width="69.28515625" customWidth="1"/>
    <col min="7" max="7" width="71.5703125" customWidth="1"/>
    <col min="8" max="8" width="109.28515625" customWidth="1"/>
    <col min="9" max="9" width="75.5703125" customWidth="1"/>
    <col min="10" max="10" width="60.7109375" customWidth="1"/>
    <col min="11" max="11" width="109" customWidth="1"/>
    <col min="12" max="12" width="23.28515625" customWidth="1"/>
    <col min="16" max="16" width="11.5703125" style="1080"/>
  </cols>
  <sheetData>
    <row r="1" spans="1:16" s="323" customFormat="1" ht="190.5" customHeight="1">
      <c r="A1" s="1399" t="s">
        <v>830</v>
      </c>
      <c r="B1" s="1399"/>
      <c r="C1" s="1399"/>
      <c r="D1" s="1399"/>
      <c r="E1" s="1399"/>
      <c r="F1" s="1399"/>
      <c r="G1" s="1399"/>
      <c r="H1" s="1399"/>
      <c r="I1" s="1399"/>
      <c r="J1" s="1399"/>
      <c r="K1" s="1399"/>
      <c r="P1" s="1371"/>
    </row>
    <row r="2" spans="1:16" s="323" customFormat="1" ht="100.5" customHeight="1">
      <c r="A2" s="1400" t="str">
        <f>+'Resumen '!O3</f>
        <v>Período: Octubre 2025</v>
      </c>
      <c r="B2" s="1400"/>
      <c r="C2" s="1400"/>
      <c r="D2" s="1400"/>
      <c r="E2" s="1400"/>
      <c r="F2" s="1400"/>
      <c r="G2" s="1400"/>
      <c r="H2" s="1400"/>
      <c r="I2" s="1400"/>
      <c r="J2" s="1400"/>
      <c r="K2" s="1400"/>
      <c r="P2" s="1371"/>
    </row>
    <row r="3" spans="1:16" ht="280.5" customHeight="1">
      <c r="A3" s="1456" t="s">
        <v>1042</v>
      </c>
      <c r="B3" s="1456"/>
      <c r="C3" s="1456"/>
      <c r="D3" s="1456"/>
      <c r="E3" s="1456"/>
      <c r="F3" s="1456"/>
      <c r="G3" s="1456"/>
      <c r="H3" s="1456"/>
      <c r="I3" s="1456"/>
      <c r="J3" s="1456"/>
      <c r="K3" s="1456"/>
    </row>
    <row r="4" spans="1:16" ht="262.5" customHeight="1">
      <c r="A4" s="1456"/>
      <c r="B4" s="1456"/>
      <c r="C4" s="1456"/>
      <c r="D4" s="1456"/>
      <c r="E4" s="1456"/>
      <c r="F4" s="1456"/>
      <c r="G4" s="1456"/>
      <c r="H4" s="1456"/>
      <c r="I4" s="1456"/>
      <c r="J4" s="1456"/>
      <c r="K4" s="1456"/>
    </row>
    <row r="5" spans="1:16" ht="295.5" customHeight="1">
      <c r="A5" s="1456"/>
      <c r="B5" s="1456"/>
      <c r="C5" s="1456"/>
      <c r="D5" s="1456"/>
      <c r="E5" s="1456"/>
      <c r="F5" s="1456"/>
      <c r="G5" s="1456"/>
      <c r="H5" s="1456"/>
      <c r="I5" s="1456"/>
      <c r="J5" s="1456"/>
      <c r="K5" s="1456"/>
    </row>
    <row r="6" spans="1:16" ht="260.25" customHeight="1">
      <c r="A6" s="1456"/>
      <c r="B6" s="1456"/>
      <c r="C6" s="1456"/>
      <c r="D6" s="1456"/>
      <c r="E6" s="1456"/>
      <c r="F6" s="1456"/>
      <c r="G6" s="1456"/>
      <c r="H6" s="1456"/>
      <c r="I6" s="1456"/>
      <c r="J6" s="1456"/>
      <c r="K6" s="1456"/>
    </row>
    <row r="7" spans="1:16" ht="187.5" customHeight="1">
      <c r="A7" s="1456"/>
      <c r="B7" s="1456"/>
      <c r="C7" s="1456"/>
      <c r="D7" s="1456"/>
      <c r="E7" s="1456"/>
      <c r="F7" s="1456"/>
      <c r="G7" s="1456"/>
      <c r="H7" s="1456"/>
      <c r="I7" s="1456"/>
      <c r="J7" s="1456"/>
      <c r="K7" s="1456"/>
    </row>
    <row r="8" spans="1:16" s="312" customFormat="1" ht="120">
      <c r="A8" s="1114" t="s">
        <v>439</v>
      </c>
      <c r="B8" s="1115" t="s">
        <v>440</v>
      </c>
      <c r="C8" s="1115" t="s">
        <v>41</v>
      </c>
      <c r="D8" s="1115" t="s">
        <v>80</v>
      </c>
      <c r="E8" s="1115" t="s">
        <v>441</v>
      </c>
      <c r="F8" s="1115" t="s">
        <v>81</v>
      </c>
      <c r="G8" s="1116" t="s">
        <v>442</v>
      </c>
      <c r="H8" s="1090"/>
      <c r="I8" s="1091"/>
      <c r="J8" s="1091"/>
      <c r="K8" s="1091"/>
      <c r="P8" s="1080"/>
    </row>
    <row r="9" spans="1:16" s="1043" customFormat="1" ht="60" customHeight="1">
      <c r="A9" s="1117" t="s">
        <v>690</v>
      </c>
      <c r="B9" s="1117">
        <f>+D9+F9</f>
        <v>843</v>
      </c>
      <c r="C9" s="1118">
        <f>+B9/$B$27</f>
        <v>7.1206541203500352E-3</v>
      </c>
      <c r="D9" s="1119">
        <f>+'Resumen '!C191</f>
        <v>406</v>
      </c>
      <c r="E9" s="1120">
        <f>D9/B9</f>
        <v>0.48161328588374852</v>
      </c>
      <c r="F9" s="1119">
        <f>+'Resumen '!D191</f>
        <v>437</v>
      </c>
      <c r="G9" s="1121">
        <f>+F9/B9</f>
        <v>0.51838671411625148</v>
      </c>
      <c r="H9" s="1092"/>
      <c r="I9" s="1093"/>
      <c r="J9" s="1093"/>
      <c r="K9" s="1093"/>
      <c r="P9" s="1372"/>
    </row>
    <row r="10" spans="1:16" s="1043" customFormat="1" ht="63" customHeight="1">
      <c r="A10" s="1117" t="s">
        <v>691</v>
      </c>
      <c r="B10" s="1117">
        <f t="shared" ref="B10:B26" si="0">+D10+F10</f>
        <v>1875</v>
      </c>
      <c r="C10" s="1118">
        <f t="shared" ref="C10:C27" si="1">+B10/$B$27</f>
        <v>1.5837753826401325E-2</v>
      </c>
      <c r="D10" s="1119">
        <f>+'Resumen '!C192</f>
        <v>951</v>
      </c>
      <c r="E10" s="1120">
        <f t="shared" ref="E10:E27" si="2">D10/B10</f>
        <v>0.50719999999999998</v>
      </c>
      <c r="F10" s="1119">
        <f>+'Resumen '!D192</f>
        <v>924</v>
      </c>
      <c r="G10" s="1121">
        <f t="shared" ref="G10:G27" si="3">+F10/B10</f>
        <v>0.49280000000000002</v>
      </c>
      <c r="H10" s="1092"/>
      <c r="I10" s="1044"/>
      <c r="J10" s="1044"/>
      <c r="K10" s="1044"/>
      <c r="L10" s="1045"/>
      <c r="P10" s="1372"/>
    </row>
    <row r="11" spans="1:16" s="1043" customFormat="1">
      <c r="A11" s="1117" t="s">
        <v>692</v>
      </c>
      <c r="B11" s="1117">
        <f t="shared" si="0"/>
        <v>3303</v>
      </c>
      <c r="C11" s="1118">
        <f t="shared" si="1"/>
        <v>2.7899787140588574E-2</v>
      </c>
      <c r="D11" s="1119">
        <f>+'Resumen '!C193</f>
        <v>1706</v>
      </c>
      <c r="E11" s="1120">
        <f t="shared" si="2"/>
        <v>0.51650015137753558</v>
      </c>
      <c r="F11" s="1119">
        <f>+'Resumen '!D193</f>
        <v>1597</v>
      </c>
      <c r="G11" s="1121">
        <f t="shared" si="3"/>
        <v>0.48349984862246442</v>
      </c>
      <c r="H11" s="1092"/>
      <c r="I11" s="1044"/>
      <c r="J11" s="1044"/>
      <c r="K11" s="1044"/>
      <c r="L11" s="1047"/>
      <c r="P11" s="1372"/>
    </row>
    <row r="12" spans="1:16" s="1043" customFormat="1">
      <c r="A12" s="1117" t="s">
        <v>443</v>
      </c>
      <c r="B12" s="1117">
        <f t="shared" si="0"/>
        <v>4446</v>
      </c>
      <c r="C12" s="1118">
        <f t="shared" si="1"/>
        <v>3.755448187316282E-2</v>
      </c>
      <c r="D12" s="1119">
        <f>+'Resumen '!C194</f>
        <v>2166</v>
      </c>
      <c r="E12" s="1120">
        <f t="shared" si="2"/>
        <v>0.48717948717948717</v>
      </c>
      <c r="F12" s="1119">
        <f>+'Resumen '!D194</f>
        <v>2280</v>
      </c>
      <c r="G12" s="1121">
        <f t="shared" si="3"/>
        <v>0.51282051282051277</v>
      </c>
      <c r="H12" s="1092"/>
      <c r="I12" s="1044"/>
      <c r="J12" s="1044"/>
      <c r="K12" s="1044"/>
      <c r="L12" s="1042"/>
      <c r="P12" s="1372"/>
    </row>
    <row r="13" spans="1:16" s="1043" customFormat="1">
      <c r="A13" s="1117" t="s">
        <v>45</v>
      </c>
      <c r="B13" s="1117">
        <f t="shared" si="0"/>
        <v>2959</v>
      </c>
      <c r="C13" s="1118">
        <f t="shared" si="1"/>
        <v>2.4994087238571477E-2</v>
      </c>
      <c r="D13" s="1119">
        <f>+'Resumen '!C195</f>
        <v>1268</v>
      </c>
      <c r="E13" s="1120">
        <f t="shared" si="2"/>
        <v>0.4285231497127408</v>
      </c>
      <c r="F13" s="1119">
        <f>+'Resumen '!D195</f>
        <v>1691</v>
      </c>
      <c r="G13" s="1121">
        <f t="shared" si="3"/>
        <v>0.57147685028725925</v>
      </c>
      <c r="H13" s="1092"/>
      <c r="I13" s="1044"/>
      <c r="J13" s="1044"/>
      <c r="K13" s="1044"/>
      <c r="P13" s="1372"/>
    </row>
    <row r="14" spans="1:16" s="1043" customFormat="1">
      <c r="A14" s="1117" t="s">
        <v>47</v>
      </c>
      <c r="B14" s="1117">
        <f t="shared" si="0"/>
        <v>1085</v>
      </c>
      <c r="C14" s="1118">
        <f t="shared" si="1"/>
        <v>9.1647802142108999E-3</v>
      </c>
      <c r="D14" s="1119">
        <f>+'Resumen '!C196</f>
        <v>413</v>
      </c>
      <c r="E14" s="1120">
        <f t="shared" si="2"/>
        <v>0.38064516129032255</v>
      </c>
      <c r="F14" s="1119">
        <f>+'Resumen '!D196</f>
        <v>672</v>
      </c>
      <c r="G14" s="1121">
        <f t="shared" si="3"/>
        <v>0.61935483870967745</v>
      </c>
      <c r="H14" s="1092"/>
      <c r="I14" s="1044"/>
      <c r="J14" s="1044"/>
      <c r="K14" s="1044"/>
      <c r="L14" s="1042"/>
      <c r="P14" s="1372"/>
    </row>
    <row r="15" spans="1:16" s="1043" customFormat="1">
      <c r="A15" s="1117" t="s">
        <v>49</v>
      </c>
      <c r="B15" s="1117">
        <f t="shared" si="0"/>
        <v>830</v>
      </c>
      <c r="C15" s="1118">
        <f t="shared" si="1"/>
        <v>7.0108456938203197E-3</v>
      </c>
      <c r="D15" s="1119">
        <f>+'Resumen '!C197</f>
        <v>292</v>
      </c>
      <c r="E15" s="1120">
        <f t="shared" si="2"/>
        <v>0.35180722891566263</v>
      </c>
      <c r="F15" s="1119">
        <f>+'Resumen '!D197</f>
        <v>538</v>
      </c>
      <c r="G15" s="1121">
        <f t="shared" si="3"/>
        <v>0.64819277108433737</v>
      </c>
      <c r="H15" s="1092"/>
      <c r="I15" s="1044"/>
      <c r="J15" s="1044"/>
      <c r="K15" s="1044"/>
      <c r="L15" s="1042"/>
      <c r="P15" s="1372"/>
    </row>
    <row r="16" spans="1:16" s="1043" customFormat="1">
      <c r="A16" s="1117" t="s">
        <v>50</v>
      </c>
      <c r="B16" s="1117">
        <f t="shared" si="0"/>
        <v>1058</v>
      </c>
      <c r="C16" s="1118">
        <f t="shared" si="1"/>
        <v>8.9367165591107203E-3</v>
      </c>
      <c r="D16" s="1119">
        <f>+'Resumen '!C198</f>
        <v>324</v>
      </c>
      <c r="E16" s="1120">
        <f t="shared" si="2"/>
        <v>0.30623818525519847</v>
      </c>
      <c r="F16" s="1119">
        <f>+'Resumen '!D198</f>
        <v>734</v>
      </c>
      <c r="G16" s="1121">
        <f t="shared" si="3"/>
        <v>0.69376181474480147</v>
      </c>
      <c r="H16" s="1092"/>
      <c r="I16" s="1044"/>
      <c r="J16" s="1044"/>
      <c r="K16" s="1044"/>
      <c r="P16" s="1372"/>
    </row>
    <row r="17" spans="1:16" s="1043" customFormat="1">
      <c r="A17" s="1117" t="s">
        <v>51</v>
      </c>
      <c r="B17" s="1117">
        <f t="shared" si="0"/>
        <v>2082</v>
      </c>
      <c r="C17" s="1118">
        <f t="shared" si="1"/>
        <v>1.7586241848836032E-2</v>
      </c>
      <c r="D17" s="1119">
        <f>+'Resumen '!C199</f>
        <v>887</v>
      </c>
      <c r="E17" s="1120">
        <f t="shared" si="2"/>
        <v>0.42603266090297792</v>
      </c>
      <c r="F17" s="1119">
        <f>+'Resumen '!D199</f>
        <v>1195</v>
      </c>
      <c r="G17" s="1121">
        <f t="shared" si="3"/>
        <v>0.57396733909702213</v>
      </c>
      <c r="H17" s="1092"/>
      <c r="I17" s="1044"/>
      <c r="J17" s="1044"/>
      <c r="K17" s="1044"/>
      <c r="P17" s="1372"/>
    </row>
    <row r="18" spans="1:16" s="1043" customFormat="1">
      <c r="A18" s="1117" t="s">
        <v>53</v>
      </c>
      <c r="B18" s="1117">
        <f t="shared" si="0"/>
        <v>3737</v>
      </c>
      <c r="C18" s="1118">
        <f t="shared" si="1"/>
        <v>3.1565699226272934E-2</v>
      </c>
      <c r="D18" s="1119">
        <f>+'Resumen '!C200</f>
        <v>1882</v>
      </c>
      <c r="E18" s="1120">
        <f t="shared" si="2"/>
        <v>0.50361252341450358</v>
      </c>
      <c r="F18" s="1119">
        <f>+'Resumen '!D200</f>
        <v>1855</v>
      </c>
      <c r="G18" s="1121">
        <f t="shared" si="3"/>
        <v>0.49638747658549637</v>
      </c>
      <c r="H18" s="1092"/>
      <c r="I18" s="1044"/>
      <c r="J18" s="1044"/>
      <c r="K18" s="1044"/>
      <c r="P18" s="1372"/>
    </row>
    <row r="19" spans="1:16" s="1043" customFormat="1">
      <c r="A19" s="1117" t="s">
        <v>54</v>
      </c>
      <c r="B19" s="1117">
        <f t="shared" si="0"/>
        <v>5797</v>
      </c>
      <c r="C19" s="1118">
        <f t="shared" si="1"/>
        <v>4.8966111430212525E-2</v>
      </c>
      <c r="D19" s="1119">
        <f>+'Resumen '!C201</f>
        <v>2984</v>
      </c>
      <c r="E19" s="1120">
        <f t="shared" si="2"/>
        <v>0.5147490081076419</v>
      </c>
      <c r="F19" s="1119">
        <f>+'Resumen '!D201</f>
        <v>2813</v>
      </c>
      <c r="G19" s="1121">
        <f t="shared" si="3"/>
        <v>0.4852509918923581</v>
      </c>
      <c r="H19" s="1092"/>
      <c r="I19" s="1044"/>
      <c r="J19" s="1044"/>
      <c r="K19" s="1044"/>
      <c r="P19" s="1372"/>
    </row>
    <row r="20" spans="1:16" s="1043" customFormat="1">
      <c r="A20" s="1117" t="s">
        <v>55</v>
      </c>
      <c r="B20" s="1117">
        <f t="shared" si="0"/>
        <v>8165</v>
      </c>
      <c r="C20" s="1118">
        <f t="shared" si="1"/>
        <v>6.8968138662702294E-2</v>
      </c>
      <c r="D20" s="1119">
        <f>+'Resumen '!C202</f>
        <v>4417</v>
      </c>
      <c r="E20" s="1120">
        <f t="shared" si="2"/>
        <v>0.54096754439681571</v>
      </c>
      <c r="F20" s="1119">
        <f>+'Resumen '!D202</f>
        <v>3748</v>
      </c>
      <c r="G20" s="1121">
        <f t="shared" si="3"/>
        <v>0.45903245560318434</v>
      </c>
      <c r="H20" s="1092"/>
      <c r="I20" s="1044"/>
      <c r="J20" s="1044"/>
      <c r="K20" s="1044"/>
      <c r="P20" s="1372"/>
    </row>
    <row r="21" spans="1:16" s="1043" customFormat="1">
      <c r="A21" s="1117" t="s">
        <v>446</v>
      </c>
      <c r="B21" s="1117">
        <f t="shared" si="0"/>
        <v>10949</v>
      </c>
      <c r="C21" s="1118">
        <f t="shared" si="1"/>
        <v>9.2484035544142987E-2</v>
      </c>
      <c r="D21" s="1119">
        <f>+'Resumen '!C203</f>
        <v>5301</v>
      </c>
      <c r="E21" s="1120">
        <f t="shared" si="2"/>
        <v>0.48415380400036534</v>
      </c>
      <c r="F21" s="1119">
        <f>+'Resumen '!D203</f>
        <v>5648</v>
      </c>
      <c r="G21" s="1121">
        <f t="shared" si="3"/>
        <v>0.51584619599963466</v>
      </c>
      <c r="H21" s="1092"/>
      <c r="I21" s="1044"/>
      <c r="J21" s="1044"/>
      <c r="K21" s="1044"/>
      <c r="P21" s="1372"/>
    </row>
    <row r="22" spans="1:16" s="1043" customFormat="1">
      <c r="A22" s="1117" t="s">
        <v>447</v>
      </c>
      <c r="B22" s="1117">
        <f t="shared" si="0"/>
        <v>14708</v>
      </c>
      <c r="C22" s="1118">
        <f t="shared" si="1"/>
        <v>0.12423556441531236</v>
      </c>
      <c r="D22" s="1119">
        <f>+'Resumen '!C204</f>
        <v>6524</v>
      </c>
      <c r="E22" s="1120">
        <f t="shared" si="2"/>
        <v>0.44356812618982866</v>
      </c>
      <c r="F22" s="1119">
        <f>+'Resumen '!D204</f>
        <v>8184</v>
      </c>
      <c r="G22" s="1121">
        <f t="shared" si="3"/>
        <v>0.55643187381017134</v>
      </c>
      <c r="H22" s="1092"/>
      <c r="I22" s="1044"/>
      <c r="J22" s="1044"/>
      <c r="K22" s="1044"/>
      <c r="L22" s="1042"/>
      <c r="P22" s="1372"/>
    </row>
    <row r="23" spans="1:16" s="1043" customFormat="1">
      <c r="A23" s="1117" t="s">
        <v>448</v>
      </c>
      <c r="B23" s="1117">
        <f t="shared" si="0"/>
        <v>16177</v>
      </c>
      <c r="C23" s="1118">
        <f t="shared" si="1"/>
        <v>0.13664391661317024</v>
      </c>
      <c r="D23" s="1119">
        <f>+'Resumen '!C205</f>
        <v>7519</v>
      </c>
      <c r="E23" s="1120">
        <f t="shared" si="2"/>
        <v>0.46479569759535144</v>
      </c>
      <c r="F23" s="1119">
        <f>+'Resumen '!D205</f>
        <v>8658</v>
      </c>
      <c r="G23" s="1121">
        <f t="shared" si="3"/>
        <v>0.53520430240464856</v>
      </c>
      <c r="H23" s="1092"/>
      <c r="I23" s="1044"/>
      <c r="J23" s="1044"/>
      <c r="K23" s="1044"/>
      <c r="L23" s="1042"/>
      <c r="P23" s="1372"/>
    </row>
    <row r="24" spans="1:16" s="1043" customFormat="1">
      <c r="A24" s="1117" t="s">
        <v>449</v>
      </c>
      <c r="B24" s="1117">
        <f t="shared" si="0"/>
        <v>14806</v>
      </c>
      <c r="C24" s="1118">
        <f t="shared" si="1"/>
        <v>0.12506335101530561</v>
      </c>
      <c r="D24" s="1119">
        <f>+'Resumen '!C206</f>
        <v>6797</v>
      </c>
      <c r="E24" s="1120">
        <f t="shared" si="2"/>
        <v>0.45907064703498579</v>
      </c>
      <c r="F24" s="1119">
        <f>+'Resumen '!D206</f>
        <v>8009</v>
      </c>
      <c r="G24" s="1121">
        <f t="shared" si="3"/>
        <v>0.54092935296501421</v>
      </c>
      <c r="H24" s="1092"/>
      <c r="I24" s="1044"/>
      <c r="J24" s="1044"/>
      <c r="K24" s="1044"/>
      <c r="P24" s="1372"/>
    </row>
    <row r="25" spans="1:16" s="1043" customFormat="1">
      <c r="A25" s="1117" t="s">
        <v>450</v>
      </c>
      <c r="B25" s="1117">
        <f t="shared" si="0"/>
        <v>11197</v>
      </c>
      <c r="C25" s="1118">
        <f t="shared" si="1"/>
        <v>9.4578842450248335E-2</v>
      </c>
      <c r="D25" s="1119">
        <f>+'Resumen '!C207</f>
        <v>5679</v>
      </c>
      <c r="E25" s="1120">
        <f t="shared" si="2"/>
        <v>0.50718942573903725</v>
      </c>
      <c r="F25" s="1119">
        <f>+'Resumen '!D207</f>
        <v>5518</v>
      </c>
      <c r="G25" s="1121">
        <f t="shared" si="3"/>
        <v>0.49281057426096275</v>
      </c>
      <c r="H25" s="1092"/>
      <c r="I25" s="1094"/>
      <c r="J25" s="1094"/>
      <c r="K25" s="1094"/>
      <c r="L25" s="1051"/>
      <c r="P25" s="1372"/>
    </row>
    <row r="26" spans="1:16" s="312" customFormat="1">
      <c r="A26" s="1117" t="s">
        <v>693</v>
      </c>
      <c r="B26" s="1117">
        <f t="shared" si="0"/>
        <v>14371</v>
      </c>
      <c r="C26" s="1118">
        <f t="shared" si="1"/>
        <v>0.1213889921275805</v>
      </c>
      <c r="D26" s="1119">
        <f>+'Resumen '!C208</f>
        <v>7526</v>
      </c>
      <c r="E26" s="1120">
        <f t="shared" si="2"/>
        <v>0.5236935495094287</v>
      </c>
      <c r="F26" s="1119">
        <f>+'Resumen '!D208</f>
        <v>6845</v>
      </c>
      <c r="G26" s="1121">
        <f t="shared" si="3"/>
        <v>0.4763064504905713</v>
      </c>
      <c r="H26" s="1090"/>
      <c r="I26" s="1091"/>
      <c r="J26" s="1091"/>
      <c r="K26" s="1091"/>
      <c r="P26" s="1080"/>
    </row>
    <row r="27" spans="1:16" s="312" customFormat="1">
      <c r="A27" s="1117" t="s">
        <v>11</v>
      </c>
      <c r="B27" s="1117">
        <f>SUM(B9:B26)</f>
        <v>118388</v>
      </c>
      <c r="C27" s="1118">
        <f t="shared" si="1"/>
        <v>1</v>
      </c>
      <c r="D27" s="1117">
        <f>SUM(D9:D26)</f>
        <v>57042</v>
      </c>
      <c r="E27" s="1120">
        <f t="shared" si="2"/>
        <v>0.48182248200831163</v>
      </c>
      <c r="F27" s="1117">
        <f>SUM(F9:F26)</f>
        <v>61346</v>
      </c>
      <c r="G27" s="1121">
        <f t="shared" si="3"/>
        <v>0.51817751799168832</v>
      </c>
      <c r="H27" s="1090"/>
      <c r="I27" s="1090"/>
      <c r="J27" s="1090"/>
      <c r="K27" s="1090"/>
      <c r="P27" s="1080"/>
    </row>
    <row r="28" spans="1:16">
      <c r="A28" s="34"/>
      <c r="B28" s="1095"/>
      <c r="C28" s="1095"/>
      <c r="D28" s="1095"/>
      <c r="E28" s="1095"/>
      <c r="F28" s="1095"/>
      <c r="G28" s="1095"/>
      <c r="H28" s="1095"/>
      <c r="I28" s="1095"/>
      <c r="J28" s="1095"/>
      <c r="K28" s="1095"/>
      <c r="L28" s="66"/>
    </row>
    <row r="29" spans="1:16">
      <c r="A29" s="34"/>
      <c r="B29" s="1095"/>
      <c r="C29" s="1095"/>
      <c r="D29" s="1095"/>
      <c r="E29" s="1095"/>
      <c r="F29" s="1095"/>
      <c r="G29" s="1095"/>
      <c r="H29" s="1095"/>
      <c r="I29" s="1095"/>
      <c r="J29" s="1095"/>
      <c r="K29" s="1095"/>
      <c r="L29" s="66"/>
    </row>
    <row r="30" spans="1:16">
      <c r="A30" s="34"/>
      <c r="B30" s="1095"/>
      <c r="C30" s="1095"/>
      <c r="D30" s="1095"/>
      <c r="E30" s="1095"/>
      <c r="F30" s="1095"/>
      <c r="G30" s="1095"/>
      <c r="H30" s="1095"/>
      <c r="I30" s="1095"/>
      <c r="J30" s="1095"/>
      <c r="K30" s="1095"/>
      <c r="L30" s="66"/>
    </row>
    <row r="31" spans="1:16">
      <c r="A31" s="34"/>
      <c r="B31" s="1095"/>
      <c r="C31" s="1095"/>
      <c r="D31" s="1095"/>
      <c r="E31" s="1095"/>
      <c r="F31" s="1095"/>
      <c r="G31" s="1095"/>
      <c r="H31" s="1095"/>
      <c r="I31" s="1095"/>
      <c r="J31" s="1095"/>
      <c r="K31" s="1095"/>
      <c r="L31" s="66"/>
    </row>
    <row r="32" spans="1:16">
      <c r="A32" s="34"/>
      <c r="B32" s="1095"/>
      <c r="C32" s="1095"/>
      <c r="D32" s="1095"/>
      <c r="E32" s="1095"/>
      <c r="F32" s="1095"/>
      <c r="G32" s="1095"/>
      <c r="H32" s="1095"/>
      <c r="I32" s="1095"/>
      <c r="J32" s="1095"/>
      <c r="K32" s="1095"/>
      <c r="L32" s="66"/>
    </row>
    <row r="33" spans="1:15">
      <c r="A33" s="34"/>
      <c r="B33" s="1095"/>
      <c r="C33" s="1095"/>
      <c r="D33" s="1095"/>
      <c r="E33" s="1095"/>
      <c r="F33" s="1095"/>
      <c r="G33" s="1095"/>
      <c r="H33" s="1095"/>
      <c r="I33" s="1095"/>
      <c r="J33" s="1095"/>
      <c r="K33" s="1095"/>
      <c r="L33" s="66"/>
    </row>
    <row r="34" spans="1:15">
      <c r="A34" s="1096"/>
      <c r="B34" s="1097"/>
      <c r="C34" s="1096"/>
      <c r="D34" s="1096"/>
      <c r="E34" s="1096"/>
      <c r="F34" s="1096"/>
      <c r="G34" s="1097"/>
      <c r="H34" s="1095"/>
      <c r="I34" s="1095"/>
      <c r="J34" s="1095"/>
      <c r="K34" s="1095"/>
      <c r="L34" s="66"/>
    </row>
    <row r="35" spans="1:15">
      <c r="A35" s="1096"/>
      <c r="B35" s="1097"/>
      <c r="C35" s="1440" t="s">
        <v>445</v>
      </c>
      <c r="D35" s="1096"/>
      <c r="E35" s="1096"/>
      <c r="F35" s="1096"/>
      <c r="G35" s="1097"/>
      <c r="H35" s="1095"/>
      <c r="I35" s="1095"/>
      <c r="J35" s="1095"/>
      <c r="K35" s="1095"/>
      <c r="L35" s="66"/>
    </row>
    <row r="36" spans="1:15">
      <c r="A36" s="1096"/>
      <c r="B36" s="1097"/>
      <c r="C36" s="1440"/>
      <c r="D36" s="1098" t="s">
        <v>81</v>
      </c>
      <c r="E36" s="1098" t="s">
        <v>80</v>
      </c>
      <c r="F36" s="1096"/>
      <c r="G36" s="1097"/>
      <c r="H36" s="1095"/>
      <c r="I36" s="1095"/>
      <c r="J36" s="1095"/>
      <c r="K36" s="1095"/>
      <c r="L36" s="66"/>
    </row>
    <row r="37" spans="1:15">
      <c r="A37" s="876"/>
      <c r="B37" s="1009"/>
      <c r="C37" s="1028" t="str">
        <f>+A9</f>
        <v>0-4</v>
      </c>
      <c r="D37" s="1031">
        <f>+F9*-1</f>
        <v>-437</v>
      </c>
      <c r="E37" s="1031">
        <f>+D9</f>
        <v>406</v>
      </c>
      <c r="F37" s="1010"/>
      <c r="G37" s="1009"/>
      <c r="H37" s="983"/>
      <c r="I37" s="8"/>
      <c r="J37" s="8"/>
      <c r="K37" s="8"/>
      <c r="L37" s="66"/>
    </row>
    <row r="38" spans="1:15">
      <c r="A38" s="876"/>
      <c r="B38" s="1009"/>
      <c r="C38" s="1028" t="str">
        <f t="shared" ref="C38:C43" si="4">+A10</f>
        <v>5-9</v>
      </c>
      <c r="D38" s="1031">
        <f t="shared" ref="D38:D43" si="5">+F10*-1</f>
        <v>-924</v>
      </c>
      <c r="E38" s="1031">
        <f t="shared" ref="E38:E43" si="6">+D10</f>
        <v>951</v>
      </c>
      <c r="F38" s="1010"/>
      <c r="G38" s="1009"/>
      <c r="H38" s="983"/>
      <c r="I38" s="8"/>
      <c r="J38" s="8"/>
      <c r="K38" s="8"/>
      <c r="L38" s="66"/>
    </row>
    <row r="39" spans="1:15">
      <c r="A39" s="876"/>
      <c r="B39" s="1009"/>
      <c r="C39" s="1028" t="str">
        <f t="shared" si="4"/>
        <v>10-14</v>
      </c>
      <c r="D39" s="1031">
        <f t="shared" si="5"/>
        <v>-1597</v>
      </c>
      <c r="E39" s="1031">
        <f t="shared" si="6"/>
        <v>1706</v>
      </c>
      <c r="F39" s="1010"/>
      <c r="G39" s="1009"/>
      <c r="H39" s="983"/>
      <c r="I39" s="8"/>
      <c r="J39" s="8"/>
      <c r="K39" s="8"/>
      <c r="L39" s="66"/>
    </row>
    <row r="40" spans="1:15" ht="150" customHeight="1">
      <c r="A40" s="876"/>
      <c r="B40" s="1009"/>
      <c r="C40" s="1028" t="str">
        <f t="shared" si="4"/>
        <v>15-19</v>
      </c>
      <c r="D40" s="1031">
        <f t="shared" si="5"/>
        <v>-2280</v>
      </c>
      <c r="E40" s="1031">
        <f t="shared" si="6"/>
        <v>2166</v>
      </c>
      <c r="F40" s="1010"/>
      <c r="G40" s="1009"/>
      <c r="H40" s="983"/>
      <c r="I40" s="8"/>
      <c r="J40" s="8"/>
      <c r="K40" s="8"/>
      <c r="L40" s="107"/>
      <c r="M40" s="13"/>
      <c r="N40" s="13"/>
      <c r="O40" s="13"/>
    </row>
    <row r="41" spans="1:15">
      <c r="A41" s="876"/>
      <c r="B41" s="1009"/>
      <c r="C41" s="1028" t="str">
        <f t="shared" si="4"/>
        <v>20-24</v>
      </c>
      <c r="D41" s="1031">
        <f t="shared" si="5"/>
        <v>-1691</v>
      </c>
      <c r="E41" s="1031">
        <f t="shared" si="6"/>
        <v>1268</v>
      </c>
      <c r="F41" s="1010"/>
      <c r="G41" s="1009"/>
      <c r="H41" s="983"/>
      <c r="I41" s="8"/>
      <c r="J41" s="8"/>
      <c r="K41" s="8"/>
      <c r="L41" s="107"/>
      <c r="M41" s="13"/>
      <c r="N41" s="13"/>
      <c r="O41" s="13"/>
    </row>
    <row r="42" spans="1:15">
      <c r="A42" s="876"/>
      <c r="B42" s="1009"/>
      <c r="C42" s="1028" t="str">
        <f t="shared" si="4"/>
        <v>25-29</v>
      </c>
      <c r="D42" s="1031">
        <f t="shared" si="5"/>
        <v>-672</v>
      </c>
      <c r="E42" s="1031">
        <f t="shared" si="6"/>
        <v>413</v>
      </c>
      <c r="F42" s="1010"/>
      <c r="G42" s="1009"/>
      <c r="H42" s="983"/>
      <c r="I42" s="8"/>
      <c r="J42" s="8"/>
      <c r="K42" s="8"/>
      <c r="L42" s="107"/>
      <c r="M42" s="13"/>
      <c r="N42" s="13"/>
      <c r="O42" s="13"/>
    </row>
    <row r="43" spans="1:15">
      <c r="A43" s="876"/>
      <c r="B43" s="1009"/>
      <c r="C43" s="1028" t="str">
        <f t="shared" si="4"/>
        <v>30-34</v>
      </c>
      <c r="D43" s="1031">
        <f t="shared" si="5"/>
        <v>-538</v>
      </c>
      <c r="E43" s="1031">
        <f t="shared" si="6"/>
        <v>292</v>
      </c>
      <c r="F43" s="1010"/>
      <c r="G43" s="1009"/>
      <c r="H43" s="983"/>
      <c r="I43" s="8"/>
      <c r="J43" s="8"/>
      <c r="K43" s="8"/>
      <c r="L43" s="107"/>
      <c r="M43" s="13"/>
      <c r="N43" s="13"/>
      <c r="O43" s="13"/>
    </row>
    <row r="44" spans="1:15" ht="97.5" customHeight="1">
      <c r="A44" s="876"/>
      <c r="B44" s="1009"/>
      <c r="C44" s="1028" t="str">
        <f t="shared" ref="C44:C55" si="7">+A16</f>
        <v>35-39</v>
      </c>
      <c r="D44" s="1031">
        <f t="shared" ref="D44:D55" si="8">+F16*-1</f>
        <v>-734</v>
      </c>
      <c r="E44" s="1031">
        <f t="shared" ref="E44:E55" si="9">+D16</f>
        <v>324</v>
      </c>
      <c r="F44" s="1010"/>
      <c r="G44" s="1009"/>
      <c r="H44" s="983"/>
      <c r="I44" s="8"/>
      <c r="J44" s="8"/>
      <c r="K44" s="8"/>
      <c r="L44" s="107"/>
      <c r="M44" s="13"/>
      <c r="N44" s="13"/>
      <c r="O44" s="13"/>
    </row>
    <row r="45" spans="1:15" ht="97.5" customHeight="1">
      <c r="A45" s="876"/>
      <c r="B45" s="1009"/>
      <c r="C45" s="1028" t="str">
        <f t="shared" si="7"/>
        <v>40-44</v>
      </c>
      <c r="D45" s="1031">
        <f t="shared" si="8"/>
        <v>-1195</v>
      </c>
      <c r="E45" s="1031">
        <f t="shared" si="9"/>
        <v>887</v>
      </c>
      <c r="F45" s="1010"/>
      <c r="G45" s="1009"/>
      <c r="H45" s="983"/>
      <c r="I45" s="8"/>
      <c r="J45" s="8"/>
      <c r="K45" s="8"/>
      <c r="L45" s="107"/>
      <c r="M45" s="13"/>
      <c r="N45" s="13"/>
      <c r="O45" s="13"/>
    </row>
    <row r="46" spans="1:15" ht="97.5" customHeight="1">
      <c r="A46" s="876"/>
      <c r="B46" s="1009"/>
      <c r="C46" s="1028" t="str">
        <f t="shared" si="7"/>
        <v>45-49</v>
      </c>
      <c r="D46" s="1031">
        <f t="shared" si="8"/>
        <v>-1855</v>
      </c>
      <c r="E46" s="1031">
        <f t="shared" si="9"/>
        <v>1882</v>
      </c>
      <c r="F46" s="1010"/>
      <c r="G46" s="1009"/>
      <c r="H46" s="983"/>
      <c r="I46" s="8"/>
      <c r="J46" s="8"/>
      <c r="K46" s="8"/>
      <c r="L46" s="107"/>
      <c r="M46" s="13"/>
      <c r="N46" s="13"/>
      <c r="O46" s="13"/>
    </row>
    <row r="47" spans="1:15">
      <c r="A47" s="876"/>
      <c r="B47" s="1009"/>
      <c r="C47" s="1028" t="str">
        <f t="shared" si="7"/>
        <v>50-54</v>
      </c>
      <c r="D47" s="1031">
        <f t="shared" si="8"/>
        <v>-2813</v>
      </c>
      <c r="E47" s="1031">
        <f t="shared" si="9"/>
        <v>2984</v>
      </c>
      <c r="F47" s="1010"/>
      <c r="G47" s="1009"/>
      <c r="H47" s="983"/>
      <c r="I47" s="8"/>
      <c r="J47" s="8"/>
      <c r="K47" s="8"/>
      <c r="L47" s="13"/>
      <c r="M47" s="13"/>
      <c r="N47" s="13"/>
      <c r="O47" s="13"/>
    </row>
    <row r="48" spans="1:15">
      <c r="A48" s="876"/>
      <c r="B48" s="1009"/>
      <c r="C48" s="1028" t="str">
        <f t="shared" si="7"/>
        <v>55-59</v>
      </c>
      <c r="D48" s="1031">
        <f t="shared" si="8"/>
        <v>-3748</v>
      </c>
      <c r="E48" s="1031">
        <f t="shared" si="9"/>
        <v>4417</v>
      </c>
      <c r="F48" s="1010"/>
      <c r="G48" s="1009"/>
      <c r="H48" s="983"/>
      <c r="I48" s="8"/>
      <c r="J48" s="8"/>
      <c r="K48" s="8"/>
      <c r="L48" s="13"/>
      <c r="M48" s="13"/>
      <c r="N48" s="13"/>
      <c r="O48" s="13"/>
    </row>
    <row r="49" spans="1:15">
      <c r="A49" s="876"/>
      <c r="B49" s="1009"/>
      <c r="C49" s="1028" t="str">
        <f t="shared" si="7"/>
        <v>60-64</v>
      </c>
      <c r="D49" s="1031">
        <f t="shared" si="8"/>
        <v>-5648</v>
      </c>
      <c r="E49" s="1031">
        <f t="shared" si="9"/>
        <v>5301</v>
      </c>
      <c r="F49" s="1010"/>
      <c r="G49" s="1009"/>
      <c r="H49" s="983"/>
      <c r="I49" s="8"/>
      <c r="J49" s="8"/>
      <c r="K49" s="8"/>
      <c r="L49" s="13"/>
      <c r="M49" s="13"/>
      <c r="N49" s="13"/>
      <c r="O49" s="13"/>
    </row>
    <row r="50" spans="1:15">
      <c r="A50" s="876"/>
      <c r="B50" s="1009"/>
      <c r="C50" s="1028" t="str">
        <f t="shared" si="7"/>
        <v>65-69</v>
      </c>
      <c r="D50" s="1031">
        <f t="shared" si="8"/>
        <v>-8184</v>
      </c>
      <c r="E50" s="1031">
        <f t="shared" si="9"/>
        <v>6524</v>
      </c>
      <c r="F50" s="1010"/>
      <c r="G50" s="1009"/>
      <c r="H50" s="983"/>
      <c r="I50" s="8"/>
      <c r="J50" s="8"/>
      <c r="K50" s="8"/>
      <c r="L50" s="13"/>
      <c r="M50" s="13"/>
      <c r="N50" s="13"/>
      <c r="O50" s="13"/>
    </row>
    <row r="51" spans="1:15">
      <c r="A51" s="876"/>
      <c r="B51" s="1009"/>
      <c r="C51" s="1028" t="str">
        <f t="shared" si="7"/>
        <v>70-74</v>
      </c>
      <c r="D51" s="1031">
        <f t="shared" si="8"/>
        <v>-8658</v>
      </c>
      <c r="E51" s="1031">
        <f t="shared" si="9"/>
        <v>7519</v>
      </c>
      <c r="F51" s="1010"/>
      <c r="G51" s="1009"/>
      <c r="H51" s="983"/>
      <c r="I51" s="8"/>
      <c r="J51" s="8"/>
      <c r="K51" s="8"/>
      <c r="L51" s="13"/>
      <c r="M51" s="13"/>
      <c r="N51" s="13"/>
      <c r="O51" s="13"/>
    </row>
    <row r="52" spans="1:15">
      <c r="A52" s="876"/>
      <c r="B52" s="1009"/>
      <c r="C52" s="1028" t="str">
        <f t="shared" si="7"/>
        <v>75-79</v>
      </c>
      <c r="D52" s="1031">
        <f t="shared" si="8"/>
        <v>-8009</v>
      </c>
      <c r="E52" s="1031">
        <f t="shared" si="9"/>
        <v>6797</v>
      </c>
      <c r="F52" s="1010"/>
      <c r="G52" s="1009"/>
      <c r="H52" s="983"/>
      <c r="L52" s="13"/>
      <c r="M52" s="13"/>
      <c r="N52" s="13"/>
      <c r="O52" s="13"/>
    </row>
    <row r="53" spans="1:15">
      <c r="A53" s="876"/>
      <c r="B53" s="1010"/>
      <c r="C53" s="1028" t="str">
        <f t="shared" si="7"/>
        <v>80-84</v>
      </c>
      <c r="D53" s="1031">
        <f t="shared" si="8"/>
        <v>-5518</v>
      </c>
      <c r="E53" s="1031">
        <f t="shared" si="9"/>
        <v>5679</v>
      </c>
      <c r="F53" s="1010"/>
      <c r="G53" s="1010"/>
      <c r="H53" s="13"/>
      <c r="L53" s="13"/>
      <c r="M53" s="13"/>
      <c r="N53" s="13"/>
      <c r="O53" s="13"/>
    </row>
    <row r="54" spans="1:15">
      <c r="A54" s="876"/>
      <c r="B54" s="1010"/>
      <c r="C54" s="1028" t="str">
        <f t="shared" si="7"/>
        <v>85 y más</v>
      </c>
      <c r="D54" s="1031">
        <f t="shared" si="8"/>
        <v>-6845</v>
      </c>
      <c r="E54" s="1031">
        <f t="shared" si="9"/>
        <v>7526</v>
      </c>
      <c r="F54" s="1010"/>
      <c r="G54" s="1010"/>
      <c r="H54" s="13"/>
      <c r="L54" s="13"/>
      <c r="M54" s="13"/>
      <c r="N54" s="13"/>
      <c r="O54" s="13"/>
    </row>
    <row r="55" spans="1:15">
      <c r="A55" s="876"/>
      <c r="B55" s="1010"/>
      <c r="C55" s="1028" t="str">
        <f t="shared" si="7"/>
        <v>Total</v>
      </c>
      <c r="D55" s="1033">
        <f t="shared" si="8"/>
        <v>-61346</v>
      </c>
      <c r="E55" s="1034">
        <f t="shared" si="9"/>
        <v>57042</v>
      </c>
      <c r="F55" s="1010"/>
      <c r="G55" s="1010"/>
      <c r="H55" s="13"/>
    </row>
    <row r="56" spans="1:15">
      <c r="A56" s="876"/>
      <c r="B56" s="1010"/>
      <c r="C56" s="1010"/>
      <c r="D56" s="1029"/>
      <c r="E56" s="1010"/>
      <c r="F56" s="1010"/>
      <c r="G56" s="1010"/>
      <c r="H56" s="13"/>
    </row>
    <row r="57" spans="1:15">
      <c r="A57" s="876"/>
      <c r="B57" s="1010"/>
      <c r="C57" s="1010"/>
      <c r="D57" s="1010"/>
      <c r="E57" s="1010"/>
      <c r="F57" s="1010"/>
      <c r="G57" s="1010"/>
      <c r="H57" s="13"/>
    </row>
    <row r="58" spans="1:15">
      <c r="A58" s="876"/>
      <c r="B58" s="1010"/>
      <c r="C58" s="1010"/>
      <c r="D58" s="1010"/>
      <c r="E58" s="1010"/>
      <c r="F58" s="1010"/>
      <c r="G58" s="1010"/>
      <c r="H58" s="13"/>
    </row>
    <row r="59" spans="1:15">
      <c r="A59" s="876"/>
      <c r="B59" s="1010"/>
      <c r="C59" s="1010"/>
      <c r="D59" s="1010"/>
      <c r="E59" s="1010"/>
      <c r="F59" s="1010"/>
      <c r="G59" s="1010"/>
      <c r="H59" s="13"/>
    </row>
    <row r="60" spans="1:15">
      <c r="A60" s="876"/>
      <c r="B60" s="1010"/>
      <c r="C60" s="1010"/>
      <c r="D60" s="1010"/>
      <c r="E60" s="1010"/>
      <c r="F60" s="1010"/>
      <c r="G60" s="1010"/>
      <c r="H60" s="13"/>
    </row>
    <row r="61" spans="1:15">
      <c r="A61" s="876"/>
      <c r="B61" s="1010"/>
      <c r="C61" s="1010"/>
      <c r="D61" s="1010"/>
      <c r="E61" s="1010"/>
      <c r="F61" s="1010"/>
      <c r="G61" s="1010"/>
      <c r="H61" s="13"/>
    </row>
    <row r="62" spans="1:15">
      <c r="A62" s="876"/>
      <c r="B62" s="1010"/>
      <c r="C62" s="1010"/>
      <c r="D62" s="1010"/>
      <c r="E62" s="1010"/>
      <c r="F62" s="1010"/>
      <c r="G62" s="1010"/>
      <c r="H62" s="13"/>
    </row>
    <row r="63" spans="1:15">
      <c r="A63" s="876"/>
      <c r="B63" s="1010"/>
      <c r="C63" s="1010"/>
      <c r="D63" s="1010"/>
      <c r="E63" s="1010"/>
      <c r="F63" s="1010"/>
      <c r="G63" s="1010"/>
      <c r="H63" s="13"/>
    </row>
    <row r="64" spans="1:15">
      <c r="A64" s="876"/>
      <c r="B64" s="1010"/>
      <c r="C64" s="1010"/>
      <c r="D64" s="1010"/>
      <c r="E64" s="1010"/>
      <c r="F64" s="1010"/>
      <c r="G64" s="1010"/>
      <c r="H64" s="13"/>
    </row>
    <row r="65" spans="1:8">
      <c r="A65" s="876"/>
      <c r="B65" s="1010"/>
      <c r="C65" s="1010"/>
      <c r="D65" s="1010"/>
      <c r="E65" s="1010"/>
      <c r="F65" s="1010"/>
      <c r="G65" s="1010"/>
      <c r="H65" s="13"/>
    </row>
    <row r="66" spans="1:8">
      <c r="A66" s="876"/>
      <c r="B66" s="1010"/>
      <c r="C66" s="1010"/>
      <c r="D66" s="1010"/>
      <c r="E66" s="1010"/>
      <c r="F66" s="1010"/>
      <c r="G66" s="1010"/>
      <c r="H66" s="13"/>
    </row>
    <row r="67" spans="1:8">
      <c r="A67" s="876"/>
      <c r="B67" s="1010"/>
      <c r="C67" s="1010"/>
      <c r="D67" s="1010"/>
      <c r="E67" s="1010"/>
      <c r="F67" s="1010"/>
      <c r="G67" s="1010"/>
      <c r="H67" s="13"/>
    </row>
    <row r="68" spans="1:8">
      <c r="A68" s="876"/>
      <c r="B68" s="1010"/>
      <c r="C68" s="1010"/>
      <c r="D68" s="1010"/>
      <c r="E68" s="1010"/>
      <c r="F68" s="1010"/>
      <c r="G68" s="1010"/>
      <c r="H68" s="13"/>
    </row>
    <row r="69" spans="1:8">
      <c r="A69" s="876"/>
      <c r="B69" s="1010"/>
      <c r="C69" s="1010"/>
      <c r="D69" s="1010"/>
      <c r="E69" s="1010"/>
      <c r="F69" s="1010"/>
      <c r="G69" s="1010"/>
      <c r="H69" s="13"/>
    </row>
    <row r="70" spans="1:8">
      <c r="B70" s="13"/>
      <c r="C70" s="13"/>
      <c r="D70" s="13"/>
      <c r="E70" s="13"/>
      <c r="F70" s="13"/>
      <c r="G70" s="13"/>
      <c r="H70" s="13"/>
    </row>
    <row r="71" spans="1:8">
      <c r="B71" s="13"/>
      <c r="C71" s="13"/>
      <c r="D71" s="13"/>
      <c r="E71" s="13"/>
      <c r="F71" s="13"/>
      <c r="G71" s="13"/>
      <c r="H71" s="13"/>
    </row>
    <row r="72" spans="1:8" ht="71.25" customHeight="1">
      <c r="B72" s="13"/>
      <c r="C72" s="13"/>
      <c r="D72" s="13"/>
      <c r="E72" s="13"/>
      <c r="F72" s="13"/>
      <c r="G72" s="13"/>
      <c r="H72" s="13"/>
    </row>
    <row r="73" spans="1:8" ht="71.25" customHeight="1">
      <c r="C73" s="13"/>
      <c r="D73" s="13"/>
      <c r="E73" s="13"/>
      <c r="F73" s="13"/>
      <c r="G73" s="13"/>
    </row>
    <row r="74" spans="1:8" ht="71.25" customHeight="1"/>
    <row r="75" spans="1:8" ht="71.25" customHeight="1"/>
  </sheetData>
  <mergeCells count="4">
    <mergeCell ref="A1:K1"/>
    <mergeCell ref="A2:K2"/>
    <mergeCell ref="A3:K7"/>
    <mergeCell ref="C35:C36"/>
  </mergeCells>
  <conditionalFormatting sqref="B9:C27 E9:E27 G9:G27">
    <cfRule type="cellIs" dxfId="28" priority="12" operator="equal">
      <formula>0</formula>
    </cfRule>
  </conditionalFormatting>
  <conditionalFormatting sqref="A9:A27">
    <cfRule type="cellIs" dxfId="27" priority="11" operator="equal">
      <formula>0</formula>
    </cfRule>
  </conditionalFormatting>
  <conditionalFormatting sqref="D27">
    <cfRule type="cellIs" dxfId="26" priority="10" operator="equal">
      <formula>0</formula>
    </cfRule>
  </conditionalFormatting>
  <conditionalFormatting sqref="F27">
    <cfRule type="cellIs" dxfId="25" priority="9" operator="equal">
      <formula>0</formula>
    </cfRule>
  </conditionalFormatting>
  <conditionalFormatting sqref="F9:F26">
    <cfRule type="cellIs" dxfId="24" priority="2" operator="equal">
      <formula>0</formula>
    </cfRule>
  </conditionalFormatting>
  <conditionalFormatting sqref="D9:D26">
    <cfRule type="cellIs" dxfId="23" priority="1" operator="equal">
      <formula>0</formula>
    </cfRule>
  </conditionalFormatting>
  <pageMargins left="0.70866141732283472" right="0.70866141732283472" top="0.74803149606299213" bottom="0.74803149606299213" header="0.31496062992125984" footer="0.31496062992125984"/>
  <pageSetup scale="10" orientation="portrait" r:id="rId1"/>
  <drawing r:id="rId2"/>
  <tableParts count="1">
    <tablePart r:id="rId3"/>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pageSetUpPr fitToPage="1"/>
  </sheetPr>
  <dimension ref="A1:J18"/>
  <sheetViews>
    <sheetView showGridLines="0" view="pageBreakPreview" zoomScale="115" zoomScaleNormal="100" zoomScaleSheetLayoutView="115" workbookViewId="0">
      <selection activeCell="N15" sqref="N15"/>
    </sheetView>
  </sheetViews>
  <sheetFormatPr baseColWidth="10" defaultColWidth="11.42578125" defaultRowHeight="14.25"/>
  <cols>
    <col min="1" max="1" width="22.7109375" style="188" customWidth="1"/>
    <col min="2" max="2" width="19.7109375" style="188" customWidth="1"/>
    <col min="3" max="3" width="13.7109375" style="188" bestFit="1" customWidth="1"/>
    <col min="4" max="4" width="6.7109375" style="188" customWidth="1"/>
    <col min="5" max="5" width="18.85546875" style="188" customWidth="1"/>
    <col min="6" max="6" width="21.85546875" style="188" customWidth="1"/>
    <col min="7" max="16384" width="11.42578125" style="188"/>
  </cols>
  <sheetData>
    <row r="1" spans="1:10" s="324" customFormat="1" ht="39" customHeight="1">
      <c r="A1" s="1405" t="s">
        <v>832</v>
      </c>
      <c r="B1" s="1405"/>
      <c r="C1" s="1405"/>
      <c r="D1" s="1405"/>
      <c r="E1" s="1405"/>
      <c r="F1" s="1405"/>
      <c r="G1" s="1405"/>
      <c r="H1" s="1405"/>
      <c r="I1" s="1405"/>
      <c r="J1" s="1405"/>
    </row>
    <row r="2" spans="1:10" ht="22.5" customHeight="1">
      <c r="A2" s="1405" t="str">
        <f>+'4. SFS-RC'!A2:L2</f>
        <v>Período: Octubre 2025</v>
      </c>
      <c r="B2" s="1405"/>
      <c r="C2" s="1405"/>
      <c r="D2" s="1405"/>
      <c r="E2" s="1405"/>
      <c r="F2" s="1405"/>
      <c r="G2" s="1405"/>
      <c r="H2" s="1405"/>
      <c r="I2" s="1405"/>
      <c r="J2" s="1405"/>
    </row>
    <row r="3" spans="1:10" ht="102" customHeight="1">
      <c r="A3" s="1426" t="s">
        <v>1043</v>
      </c>
      <c r="B3" s="1426"/>
      <c r="C3" s="1426"/>
      <c r="D3" s="1426"/>
      <c r="E3" s="1426"/>
      <c r="F3" s="1426"/>
      <c r="G3" s="1426"/>
      <c r="H3" s="1426"/>
      <c r="I3" s="1426"/>
      <c r="J3" s="1426"/>
    </row>
    <row r="4" spans="1:10" ht="88.5" customHeight="1">
      <c r="A4" s="1426"/>
      <c r="B4" s="1426"/>
      <c r="C4" s="1426"/>
      <c r="D4" s="1426"/>
      <c r="E4" s="1426"/>
      <c r="F4" s="1426"/>
      <c r="G4" s="1426"/>
      <c r="H4" s="1426"/>
      <c r="I4" s="1426"/>
      <c r="J4" s="1426"/>
    </row>
    <row r="5" spans="1:10" ht="6" customHeight="1">
      <c r="A5" s="1060"/>
      <c r="B5" s="1060"/>
      <c r="C5" s="1060"/>
    </row>
    <row r="6" spans="1:10" ht="16.5" customHeight="1"/>
    <row r="7" spans="1:10" ht="16.5" customHeight="1">
      <c r="A7" s="1061" t="s">
        <v>833</v>
      </c>
      <c r="B7" s="1062" t="s">
        <v>11</v>
      </c>
      <c r="C7" s="1062" t="s">
        <v>41</v>
      </c>
    </row>
    <row r="8" spans="1:10" ht="16.5" customHeight="1">
      <c r="A8" s="1063" t="s">
        <v>834</v>
      </c>
      <c r="B8" s="1064">
        <f>+'Resumen '!J14</f>
        <v>114071</v>
      </c>
      <c r="C8" s="1065">
        <f>+Tabla47546165[[#This Row],[Total]]/$B$11</f>
        <v>0.96353515559009362</v>
      </c>
    </row>
    <row r="9" spans="1:10" ht="16.5" customHeight="1">
      <c r="A9" s="1063" t="s">
        <v>831</v>
      </c>
      <c r="B9" s="1064">
        <f>+'Resumen '!K14</f>
        <v>463</v>
      </c>
      <c r="C9" s="1065">
        <f>+Tabla47546165[[#This Row],[Total]]/$B$11</f>
        <v>3.9108693448660341E-3</v>
      </c>
    </row>
    <row r="10" spans="1:10" ht="15">
      <c r="A10" s="1063" t="s">
        <v>835</v>
      </c>
      <c r="B10" s="1064">
        <f>+'Resumen '!L14</f>
        <v>3854</v>
      </c>
      <c r="C10" s="1065">
        <f>+Tabla47546165[[#This Row],[Total]]/$B$11</f>
        <v>3.2553975065040375E-2</v>
      </c>
    </row>
    <row r="11" spans="1:10" ht="15">
      <c r="A11" s="343" t="s">
        <v>201</v>
      </c>
      <c r="B11" s="344">
        <f>SUM(B8:B10)</f>
        <v>118388</v>
      </c>
      <c r="C11" s="1068">
        <f>SUM(C8:C10)</f>
        <v>1</v>
      </c>
    </row>
    <row r="17" ht="43.5" customHeight="1"/>
    <row r="18" ht="43.5" customHeight="1"/>
  </sheetData>
  <mergeCells count="3">
    <mergeCell ref="A1:J1"/>
    <mergeCell ref="A2:J2"/>
    <mergeCell ref="A3:J4"/>
  </mergeCells>
  <pageMargins left="0.70866141732283472" right="0.70866141732283472" top="0.74803149606299213" bottom="0.74803149606299213" header="0.31496062992125984" footer="0.31496062992125984"/>
  <pageSetup paperSize="119" scale="86"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66FF"/>
  </sheetPr>
  <dimension ref="A1:Z259"/>
  <sheetViews>
    <sheetView showGridLines="0" view="pageBreakPreview" zoomScale="40" zoomScaleNormal="100" zoomScaleSheetLayoutView="40" workbookViewId="0">
      <pane ySplit="1" topLeftCell="A70" activePane="bottomLeft" state="frozen"/>
      <selection activeCell="S31" sqref="S31"/>
      <selection pane="bottomLeft" activeCell="G98" sqref="G98"/>
    </sheetView>
  </sheetViews>
  <sheetFormatPr baseColWidth="10" defaultColWidth="26.7109375" defaultRowHeight="31.5"/>
  <cols>
    <col min="1" max="1" width="63.42578125" style="135" customWidth="1"/>
    <col min="2" max="2" width="61.5703125" style="135" customWidth="1"/>
    <col min="3" max="3" width="57.7109375" style="137" customWidth="1"/>
    <col min="4" max="4" width="52" style="135" customWidth="1"/>
    <col min="5" max="5" width="42.28515625" style="135" customWidth="1"/>
    <col min="6" max="6" width="30.85546875" style="136" customWidth="1"/>
    <col min="7" max="7" width="50.42578125" style="136" customWidth="1"/>
    <col min="8" max="8" width="46" style="136" customWidth="1"/>
    <col min="9" max="9" width="38" style="135" customWidth="1"/>
    <col min="10" max="10" width="34" style="136" customWidth="1"/>
    <col min="11" max="11" width="81.85546875" style="136" customWidth="1"/>
    <col min="12" max="12" width="77" style="136" customWidth="1"/>
    <col min="13" max="13" width="82.42578125" style="136" bestFit="1" customWidth="1"/>
    <col min="14" max="14" width="27.7109375" style="136" customWidth="1"/>
    <col min="15" max="15" width="96.7109375" style="138" customWidth="1"/>
    <col min="16" max="16" width="40.85546875" style="138" customWidth="1"/>
    <col min="17" max="16384" width="26.7109375" style="134"/>
  </cols>
  <sheetData>
    <row r="1" spans="1:26" ht="92.25">
      <c r="A1" s="1555" t="s">
        <v>1006</v>
      </c>
      <c r="B1" s="1556"/>
      <c r="C1" s="1556"/>
      <c r="D1" s="1556"/>
      <c r="E1" s="1556"/>
      <c r="F1" s="1556"/>
      <c r="G1" s="1556"/>
      <c r="H1" s="1556"/>
      <c r="I1" s="1556"/>
      <c r="J1" s="1556"/>
      <c r="K1" s="1556"/>
      <c r="L1" s="1556"/>
      <c r="M1" s="1556"/>
      <c r="N1" s="1556"/>
      <c r="O1" s="817" t="s">
        <v>992</v>
      </c>
      <c r="P1" s="819"/>
    </row>
    <row r="2" spans="1:26" ht="33.75">
      <c r="B2" s="136"/>
      <c r="C2" s="135"/>
      <c r="E2" s="136"/>
      <c r="H2" s="135"/>
      <c r="I2" s="136"/>
      <c r="N2" s="1286"/>
      <c r="O2" s="864" t="s">
        <v>993</v>
      </c>
      <c r="P2" s="819"/>
    </row>
    <row r="3" spans="1:26">
      <c r="B3" s="136"/>
      <c r="C3" s="782" t="s">
        <v>5</v>
      </c>
      <c r="E3" s="136"/>
      <c r="H3" s="135"/>
      <c r="I3" s="136"/>
      <c r="N3" s="1286"/>
      <c r="O3" s="865" t="s">
        <v>997</v>
      </c>
      <c r="P3" s="820"/>
    </row>
    <row r="4" spans="1:26" s="139" customFormat="1" ht="33.75">
      <c r="A4" s="784" t="s">
        <v>6</v>
      </c>
      <c r="B4" s="1300">
        <v>10903631</v>
      </c>
      <c r="C4" s="725">
        <f>+(C30+C39+I11)/B4</f>
        <v>0.97354119925738503</v>
      </c>
      <c r="D4" s="137"/>
      <c r="G4" s="140"/>
      <c r="H4" s="140"/>
      <c r="I4" s="140"/>
      <c r="J4" s="140"/>
      <c r="K4" s="140"/>
      <c r="L4" s="140"/>
      <c r="M4" s="137"/>
      <c r="N4" s="1287"/>
      <c r="O4" s="865" t="s">
        <v>994</v>
      </c>
      <c r="P4" s="819"/>
    </row>
    <row r="5" spans="1:26" s="140" customFormat="1" ht="33.75">
      <c r="A5" s="136"/>
      <c r="B5" s="136"/>
      <c r="C5" s="136"/>
      <c r="D5" s="136"/>
      <c r="E5" s="136"/>
      <c r="H5" s="1554" t="s">
        <v>19</v>
      </c>
      <c r="I5" s="1554"/>
      <c r="J5" s="1554"/>
      <c r="K5" s="1554"/>
      <c r="L5" s="1554"/>
      <c r="M5" s="1554"/>
      <c r="N5" s="136"/>
      <c r="O5" s="867" t="s">
        <v>1003</v>
      </c>
      <c r="P5" s="821" t="s">
        <v>7</v>
      </c>
    </row>
    <row r="6" spans="1:26" s="140" customFormat="1" ht="33.75">
      <c r="A6" s="1557" t="s">
        <v>8</v>
      </c>
      <c r="B6" s="784" t="s">
        <v>9</v>
      </c>
      <c r="C6" s="784" t="s">
        <v>10</v>
      </c>
      <c r="D6" s="784" t="s">
        <v>11</v>
      </c>
      <c r="E6" s="136"/>
      <c r="H6" s="1561" t="s">
        <v>23</v>
      </c>
      <c r="I6" s="1561" t="s">
        <v>24</v>
      </c>
      <c r="J6" s="1561"/>
      <c r="K6" s="835" t="s">
        <v>25</v>
      </c>
      <c r="L6" s="835" t="s">
        <v>26</v>
      </c>
      <c r="M6" s="835" t="s">
        <v>27</v>
      </c>
      <c r="N6" s="136"/>
      <c r="O6" s="867" t="s">
        <v>1004</v>
      </c>
      <c r="P6" s="821" t="s">
        <v>12</v>
      </c>
    </row>
    <row r="7" spans="1:26" s="140" customFormat="1" ht="63">
      <c r="A7" s="1558"/>
      <c r="B7" s="1282">
        <v>43249</v>
      </c>
      <c r="C7" s="1282">
        <v>341</v>
      </c>
      <c r="D7" s="909">
        <f>+C7+B7</f>
        <v>43590</v>
      </c>
      <c r="E7" s="136"/>
      <c r="H7" s="1561"/>
      <c r="I7" s="835" t="s">
        <v>29</v>
      </c>
      <c r="J7" s="835" t="s">
        <v>30</v>
      </c>
      <c r="K7" s="835" t="s">
        <v>356</v>
      </c>
      <c r="L7" s="835" t="s">
        <v>683</v>
      </c>
      <c r="M7" s="835" t="s">
        <v>31</v>
      </c>
      <c r="N7" s="136"/>
      <c r="O7" s="865" t="s">
        <v>995</v>
      </c>
      <c r="P7" s="819"/>
    </row>
    <row r="8" spans="1:26" s="140" customFormat="1" ht="56.25" customHeight="1">
      <c r="A8" s="136"/>
      <c r="B8" s="137"/>
      <c r="C8" s="137"/>
      <c r="D8" s="136"/>
      <c r="E8" s="136"/>
      <c r="F8" s="136"/>
      <c r="H8" s="187">
        <f>+I8+J8+K8+L8+M8</f>
        <v>118388</v>
      </c>
      <c r="I8" s="184">
        <v>15733</v>
      </c>
      <c r="J8" s="184">
        <v>31369</v>
      </c>
      <c r="K8" s="185">
        <v>5449</v>
      </c>
      <c r="L8" s="184">
        <v>31924</v>
      </c>
      <c r="M8" s="184">
        <v>33913</v>
      </c>
      <c r="N8" s="141"/>
      <c r="O8" s="867" t="s">
        <v>13</v>
      </c>
      <c r="P8" s="822" t="s">
        <v>12</v>
      </c>
    </row>
    <row r="9" spans="1:26" s="140" customFormat="1" ht="33.75">
      <c r="A9" s="1559" t="s">
        <v>14</v>
      </c>
      <c r="B9" s="1560"/>
      <c r="C9" s="1545" t="s">
        <v>15</v>
      </c>
      <c r="D9" s="1545"/>
      <c r="E9" s="1545" t="s">
        <v>16</v>
      </c>
      <c r="F9" s="1545"/>
      <c r="N9" s="141"/>
      <c r="O9" s="867" t="s">
        <v>996</v>
      </c>
      <c r="P9" s="818" t="s">
        <v>7</v>
      </c>
      <c r="Q9" s="135"/>
      <c r="R9" s="135"/>
    </row>
    <row r="10" spans="1:26" s="141" customFormat="1" ht="33.75">
      <c r="A10" s="840" t="s">
        <v>17</v>
      </c>
      <c r="B10" s="841">
        <v>115737</v>
      </c>
      <c r="C10" s="842" t="s">
        <v>17</v>
      </c>
      <c r="D10" s="841">
        <v>1818034</v>
      </c>
      <c r="E10" s="840" t="s">
        <v>18</v>
      </c>
      <c r="F10" s="841">
        <f>+F50</f>
        <v>1233737</v>
      </c>
      <c r="G10" s="140"/>
      <c r="H10" s="1547" t="s">
        <v>48</v>
      </c>
      <c r="I10" s="1547"/>
      <c r="J10" s="153" t="s">
        <v>80</v>
      </c>
      <c r="K10" s="153" t="s">
        <v>81</v>
      </c>
      <c r="L10" s="153" t="s">
        <v>286</v>
      </c>
      <c r="M10" s="153" t="s">
        <v>284</v>
      </c>
      <c r="N10" s="135"/>
      <c r="O10" s="866" t="s">
        <v>997</v>
      </c>
      <c r="P10" s="818" t="s">
        <v>20</v>
      </c>
      <c r="Q10" s="671"/>
      <c r="R10" s="671"/>
      <c r="S10" s="671"/>
      <c r="T10" s="671"/>
      <c r="U10" s="671"/>
      <c r="V10" s="671"/>
    </row>
    <row r="11" spans="1:26" s="141" customFormat="1" ht="33.75">
      <c r="A11" s="840" t="s">
        <v>21</v>
      </c>
      <c r="B11" s="841">
        <v>568</v>
      </c>
      <c r="C11" s="842" t="s">
        <v>21</v>
      </c>
      <c r="D11" s="841">
        <v>360604</v>
      </c>
      <c r="E11" s="840" t="s">
        <v>22</v>
      </c>
      <c r="F11" s="841">
        <f>+G50</f>
        <v>1371723</v>
      </c>
      <c r="G11" s="140"/>
      <c r="H11" s="119" t="s">
        <v>11</v>
      </c>
      <c r="I11" s="119">
        <f>+J11+K11</f>
        <v>118388</v>
      </c>
      <c r="J11" s="184">
        <v>57042</v>
      </c>
      <c r="K11" s="184">
        <v>61346</v>
      </c>
      <c r="L11" s="1311">
        <f>+J11/$I$11</f>
        <v>0.48182248200831163</v>
      </c>
      <c r="M11" s="1311">
        <f>+K11/$I$11</f>
        <v>0.51817751799168832</v>
      </c>
      <c r="O11" s="866" t="s">
        <v>998</v>
      </c>
      <c r="P11" s="818"/>
    </row>
    <row r="12" spans="1:26" s="141" customFormat="1" ht="33.75">
      <c r="A12" s="840" t="s">
        <v>28</v>
      </c>
      <c r="B12" s="841">
        <v>68</v>
      </c>
      <c r="C12" s="842" t="s">
        <v>28</v>
      </c>
      <c r="D12" s="841">
        <v>426822</v>
      </c>
      <c r="E12" s="843"/>
      <c r="F12" s="843"/>
      <c r="G12" s="132"/>
      <c r="O12" s="866" t="s">
        <v>999</v>
      </c>
      <c r="P12" s="818"/>
      <c r="Q12" s="767"/>
      <c r="R12" s="767"/>
      <c r="S12" s="767"/>
      <c r="T12" s="767"/>
      <c r="U12" s="767"/>
      <c r="V12" s="767"/>
      <c r="W12" s="767"/>
      <c r="X12" s="767"/>
      <c r="Y12" s="767"/>
      <c r="Z12" s="767"/>
    </row>
    <row r="13" spans="1:26" s="141" customFormat="1" ht="33.75">
      <c r="A13" s="840" t="s">
        <v>32</v>
      </c>
      <c r="B13" s="841">
        <v>0</v>
      </c>
      <c r="C13" s="842" t="s">
        <v>32</v>
      </c>
      <c r="D13" s="843"/>
      <c r="E13" s="843"/>
      <c r="F13" s="843"/>
      <c r="G13" s="132"/>
      <c r="H13" s="1547" t="s">
        <v>672</v>
      </c>
      <c r="I13" s="1547"/>
      <c r="J13" s="153" t="s">
        <v>669</v>
      </c>
      <c r="K13" s="153" t="s">
        <v>670</v>
      </c>
      <c r="L13" s="153" t="s">
        <v>671</v>
      </c>
      <c r="O13" s="942" t="s">
        <v>1005</v>
      </c>
      <c r="P13" s="135"/>
      <c r="Q13" s="135"/>
      <c r="R13" s="135"/>
    </row>
    <row r="14" spans="1:26" s="144" customFormat="1" ht="33.75">
      <c r="A14" s="782" t="s">
        <v>33</v>
      </c>
      <c r="B14" s="179">
        <f>SUM(B10:B13)</f>
        <v>116373</v>
      </c>
      <c r="C14" s="782" t="s">
        <v>34</v>
      </c>
      <c r="D14" s="179">
        <f>SUM(D10:D12)</f>
        <v>2605460</v>
      </c>
      <c r="E14" s="782" t="s">
        <v>34</v>
      </c>
      <c r="F14" s="179">
        <f>SUM(F10:F12)</f>
        <v>2605460</v>
      </c>
      <c r="G14" s="132"/>
      <c r="H14" s="119" t="s">
        <v>11</v>
      </c>
      <c r="I14" s="1025">
        <f>+J14+K14+L14</f>
        <v>118388</v>
      </c>
      <c r="J14" s="184">
        <v>114071</v>
      </c>
      <c r="K14" s="184">
        <v>463</v>
      </c>
      <c r="L14" s="184">
        <v>3854</v>
      </c>
      <c r="M14" s="1361">
        <f>+I14-H8</f>
        <v>0</v>
      </c>
      <c r="N14" s="137"/>
      <c r="O14" s="942" t="s">
        <v>1000</v>
      </c>
      <c r="P14" s="139"/>
      <c r="S14" s="137"/>
      <c r="T14" s="137"/>
      <c r="U14" s="137"/>
      <c r="V14" s="137"/>
    </row>
    <row r="15" spans="1:26" s="140" customFormat="1" ht="33.75">
      <c r="A15" s="136"/>
      <c r="B15" s="136"/>
      <c r="C15" s="137"/>
      <c r="D15" s="143"/>
      <c r="E15" s="135"/>
      <c r="F15" s="844">
        <f>+F14-D14</f>
        <v>0</v>
      </c>
      <c r="G15" s="132"/>
      <c r="H15" s="132"/>
      <c r="I15" s="137"/>
      <c r="J15" s="137"/>
      <c r="K15" s="137"/>
      <c r="L15" s="137"/>
      <c r="M15" s="137"/>
      <c r="N15" s="136"/>
      <c r="O15" s="942"/>
      <c r="P15" s="139"/>
      <c r="Q15" s="144"/>
      <c r="R15" s="144"/>
    </row>
    <row r="16" spans="1:26" s="144" customFormat="1" ht="36">
      <c r="A16" s="1562" t="s">
        <v>35</v>
      </c>
      <c r="B16" s="1563"/>
      <c r="C16" s="1563"/>
      <c r="D16" s="1563"/>
      <c r="E16" s="1564"/>
      <c r="G16" s="132"/>
      <c r="H16" s="1547" t="s">
        <v>673</v>
      </c>
      <c r="I16" s="1547"/>
      <c r="J16" s="153" t="s">
        <v>674</v>
      </c>
      <c r="K16" s="153" t="s">
        <v>675</v>
      </c>
      <c r="L16" s="937"/>
      <c r="M16" s="137"/>
      <c r="N16" s="136"/>
      <c r="O16" s="942" t="s">
        <v>1001</v>
      </c>
      <c r="P16" s="139"/>
      <c r="Q16" s="118"/>
      <c r="R16" s="140"/>
    </row>
    <row r="17" spans="1:24" s="140" customFormat="1" ht="33.75">
      <c r="A17" s="1534"/>
      <c r="B17" s="1535"/>
      <c r="C17" s="145" t="s">
        <v>1010</v>
      </c>
      <c r="D17" s="145" t="s">
        <v>1011</v>
      </c>
      <c r="E17" s="145" t="s">
        <v>1012</v>
      </c>
      <c r="H17" s="119" t="s">
        <v>11</v>
      </c>
      <c r="I17" s="1025">
        <f>+J17+K17+L17</f>
        <v>118388</v>
      </c>
      <c r="J17" s="184">
        <v>84309</v>
      </c>
      <c r="K17" s="184">
        <v>34079</v>
      </c>
      <c r="L17" s="937"/>
      <c r="M17" s="137"/>
      <c r="N17" s="136"/>
      <c r="O17" s="942" t="s">
        <v>1002</v>
      </c>
      <c r="P17" s="358"/>
      <c r="Q17" s="358"/>
      <c r="R17" s="358"/>
      <c r="S17" s="358"/>
      <c r="T17" s="358"/>
      <c r="U17" s="358"/>
      <c r="V17" s="358"/>
      <c r="W17" s="358"/>
      <c r="X17" s="358"/>
    </row>
    <row r="18" spans="1:24" s="140" customFormat="1" ht="33.75">
      <c r="A18" s="1532" t="s">
        <v>42</v>
      </c>
      <c r="B18" s="1533"/>
      <c r="C18" s="174">
        <f>+D18+E18</f>
        <v>7134495</v>
      </c>
      <c r="D18" s="119">
        <f>+D26+D37+J18</f>
        <v>3668212</v>
      </c>
      <c r="E18" s="1282">
        <f>+E26+E37+J19</f>
        <v>3466283</v>
      </c>
      <c r="H18" s="132"/>
      <c r="I18" s="1025" t="s">
        <v>203</v>
      </c>
      <c r="J18" s="1025">
        <v>46989</v>
      </c>
      <c r="K18" s="1025">
        <v>10053</v>
      </c>
      <c r="L18" s="132"/>
      <c r="M18" s="136"/>
    </row>
    <row r="19" spans="1:24" s="140" customFormat="1" ht="33.75">
      <c r="A19" s="1532" t="s">
        <v>44</v>
      </c>
      <c r="B19" s="1533"/>
      <c r="C19" s="1294">
        <f>+D19+E19</f>
        <v>3212177</v>
      </c>
      <c r="D19" s="1282">
        <f>+D27+D38+K18</f>
        <v>1520317</v>
      </c>
      <c r="E19" s="1282">
        <f>+K19+E38+E27</f>
        <v>1691860</v>
      </c>
      <c r="H19" s="132"/>
      <c r="I19" s="1025" t="s">
        <v>856</v>
      </c>
      <c r="J19" s="1025">
        <v>37320</v>
      </c>
      <c r="K19" s="1025">
        <v>24026</v>
      </c>
      <c r="L19" s="136"/>
      <c r="M19" s="136"/>
    </row>
    <row r="20" spans="1:24" s="140" customFormat="1" ht="33.75">
      <c r="A20" s="1532" t="s">
        <v>46</v>
      </c>
      <c r="B20" s="1533"/>
      <c r="C20" s="1294">
        <f>+D20+E20</f>
        <v>268462</v>
      </c>
      <c r="D20" s="1282">
        <f>+D28</f>
        <v>84322</v>
      </c>
      <c r="E20" s="1282">
        <f>+E28</f>
        <v>184140</v>
      </c>
      <c r="H20" s="145" t="s">
        <v>39</v>
      </c>
      <c r="I20" s="145" t="s">
        <v>40</v>
      </c>
      <c r="J20" s="145" t="s">
        <v>41</v>
      </c>
    </row>
    <row r="21" spans="1:24" s="140" customFormat="1" ht="33.75">
      <c r="A21" s="1532"/>
      <c r="B21" s="1533"/>
      <c r="C21" s="1294"/>
      <c r="D21" s="1294"/>
      <c r="E21" s="1294"/>
      <c r="H21" s="173" t="s">
        <v>43</v>
      </c>
      <c r="I21" s="184">
        <v>36001</v>
      </c>
      <c r="J21" s="936">
        <f>+I21/$I$31</f>
        <v>1.5781350206050489E-2</v>
      </c>
    </row>
    <row r="22" spans="1:24" s="140" customFormat="1" ht="33.75">
      <c r="A22" s="1534" t="s">
        <v>11</v>
      </c>
      <c r="B22" s="1535"/>
      <c r="C22" s="149">
        <f>SUM(C18:C21)</f>
        <v>10615134</v>
      </c>
      <c r="D22" s="149">
        <f>SUM(D18:D21)</f>
        <v>5272851</v>
      </c>
      <c r="E22" s="149">
        <f>SUM(E18:E21)</f>
        <v>5342283</v>
      </c>
      <c r="H22" s="173" t="s">
        <v>45</v>
      </c>
      <c r="I22" s="184">
        <v>254099</v>
      </c>
      <c r="J22" s="936">
        <f t="shared" ref="J22:J30" si="0">+I22/$I$31</f>
        <v>0.11138649776415165</v>
      </c>
    </row>
    <row r="23" spans="1:24" s="140" customFormat="1" ht="33.75">
      <c r="H23" s="173" t="s">
        <v>47</v>
      </c>
      <c r="I23" s="184">
        <v>333806</v>
      </c>
      <c r="J23" s="936">
        <f t="shared" si="0"/>
        <v>0.14632675167025611</v>
      </c>
    </row>
    <row r="24" spans="1:24" s="140" customFormat="1" ht="36">
      <c r="A24" s="1548" t="s">
        <v>52</v>
      </c>
      <c r="B24" s="1549"/>
      <c r="C24" s="1549"/>
      <c r="D24" s="1549"/>
      <c r="E24" s="1550"/>
      <c r="H24" s="173" t="s">
        <v>49</v>
      </c>
      <c r="I24" s="184">
        <v>348445</v>
      </c>
      <c r="J24" s="936">
        <f t="shared" si="0"/>
        <v>0.15274388412953147</v>
      </c>
    </row>
    <row r="25" spans="1:24" s="140" customFormat="1" ht="33.75">
      <c r="A25" s="788"/>
      <c r="B25" s="789"/>
      <c r="C25" s="789" t="s">
        <v>36</v>
      </c>
      <c r="D25" s="789" t="s">
        <v>37</v>
      </c>
      <c r="E25" s="789" t="s">
        <v>38</v>
      </c>
      <c r="H25" s="173" t="s">
        <v>50</v>
      </c>
      <c r="I25" s="184">
        <v>303508</v>
      </c>
      <c r="J25" s="936">
        <f t="shared" si="0"/>
        <v>0.13304536091602934</v>
      </c>
    </row>
    <row r="26" spans="1:24" s="141" customFormat="1" ht="33.75">
      <c r="A26" s="1532" t="s">
        <v>42</v>
      </c>
      <c r="B26" s="1533"/>
      <c r="C26" s="174">
        <f>+D26+E26</f>
        <v>2232268</v>
      </c>
      <c r="D26" s="119">
        <v>1244403</v>
      </c>
      <c r="E26" s="119">
        <v>987865</v>
      </c>
      <c r="F26" s="147"/>
      <c r="G26" s="132"/>
      <c r="H26" s="173" t="s">
        <v>51</v>
      </c>
      <c r="I26" s="184">
        <v>257154</v>
      </c>
      <c r="J26" s="936">
        <f t="shared" si="0"/>
        <v>0.11272568347786749</v>
      </c>
      <c r="K26" s="140"/>
      <c r="L26" s="140"/>
      <c r="M26" s="140"/>
      <c r="N26" s="140"/>
    </row>
    <row r="27" spans="1:24" s="141" customFormat="1" ht="33.75">
      <c r="A27" s="1532" t="s">
        <v>44</v>
      </c>
      <c r="B27" s="1533"/>
      <c r="C27" s="174">
        <f>+D27+E27</f>
        <v>2323879</v>
      </c>
      <c r="D27" s="119">
        <v>1062103</v>
      </c>
      <c r="E27" s="119">
        <v>1261776</v>
      </c>
      <c r="F27" s="147"/>
      <c r="G27" s="132"/>
      <c r="H27" s="173" t="s">
        <v>53</v>
      </c>
      <c r="I27" s="184">
        <v>223461</v>
      </c>
      <c r="J27" s="936">
        <f t="shared" si="0"/>
        <v>9.7956065064699546E-2</v>
      </c>
      <c r="K27" s="140"/>
      <c r="L27" s="140"/>
      <c r="M27" s="140"/>
      <c r="N27" s="140"/>
    </row>
    <row r="28" spans="1:24" s="141" customFormat="1" ht="33.75">
      <c r="A28" s="1532" t="s">
        <v>46</v>
      </c>
      <c r="B28" s="1533"/>
      <c r="C28" s="174">
        <f>+D28+E28</f>
        <v>268462</v>
      </c>
      <c r="D28" s="119">
        <v>84322</v>
      </c>
      <c r="E28" s="119">
        <v>184140</v>
      </c>
      <c r="F28" s="147"/>
      <c r="G28" s="132"/>
      <c r="H28" s="173" t="s">
        <v>54</v>
      </c>
      <c r="I28" s="184">
        <v>177364</v>
      </c>
      <c r="J28" s="936">
        <f t="shared" si="0"/>
        <v>7.7749045802781566E-2</v>
      </c>
      <c r="K28" s="140"/>
      <c r="L28" s="140"/>
      <c r="M28" s="140"/>
      <c r="N28" s="140"/>
    </row>
    <row r="29" spans="1:24" s="140" customFormat="1" ht="33.75">
      <c r="A29" s="1532"/>
      <c r="B29" s="1533"/>
      <c r="C29" s="148"/>
      <c r="D29" s="148"/>
      <c r="E29" s="148"/>
      <c r="F29" s="147"/>
      <c r="G29" s="132"/>
      <c r="H29" s="173" t="s">
        <v>55</v>
      </c>
      <c r="I29" s="184">
        <v>141265</v>
      </c>
      <c r="J29" s="936">
        <f t="shared" si="0"/>
        <v>6.1924736447813183E-2</v>
      </c>
    </row>
    <row r="30" spans="1:24" s="140" customFormat="1" ht="33.75">
      <c r="A30" s="146" t="s">
        <v>11</v>
      </c>
      <c r="B30" s="149">
        <f>SUM(B26:B29)</f>
        <v>0</v>
      </c>
      <c r="C30" s="149">
        <f>SUM(C26:C29)</f>
        <v>4824609</v>
      </c>
      <c r="D30" s="149">
        <f>SUM(D26:D29)</f>
        <v>2390828</v>
      </c>
      <c r="E30" s="149">
        <f>SUM(E26:E29)</f>
        <v>2433781</v>
      </c>
      <c r="F30" s="147"/>
      <c r="G30" s="132"/>
      <c r="H30" s="173" t="s">
        <v>56</v>
      </c>
      <c r="I30" s="184">
        <v>206134</v>
      </c>
      <c r="J30" s="936">
        <f t="shared" si="0"/>
        <v>9.0360624520819194E-2</v>
      </c>
    </row>
    <row r="31" spans="1:24" s="140" customFormat="1" ht="33.75">
      <c r="A31" s="135"/>
      <c r="B31" s="135"/>
      <c r="C31" s="726">
        <f>+C30-[8]Afiliacion_RC_01!$B$223</f>
        <v>26919</v>
      </c>
      <c r="D31" s="135"/>
      <c r="E31" s="135"/>
      <c r="F31" s="147"/>
      <c r="G31" s="862"/>
      <c r="H31" s="145" t="s">
        <v>57</v>
      </c>
      <c r="I31" s="177">
        <f>SUM(I21:I30)</f>
        <v>2281237</v>
      </c>
      <c r="J31" s="860">
        <f>+I31/$I$31</f>
        <v>1</v>
      </c>
    </row>
    <row r="32" spans="1:24" s="140" customFormat="1" ht="33.75">
      <c r="E32" s="135"/>
      <c r="F32" s="136"/>
      <c r="G32" s="132"/>
      <c r="H32" s="136"/>
      <c r="I32" s="143">
        <f>+I31-D45</f>
        <v>0</v>
      </c>
      <c r="J32" s="845"/>
    </row>
    <row r="33" spans="1:21" s="140" customFormat="1" ht="33.75">
      <c r="E33" s="135"/>
      <c r="F33" s="136"/>
      <c r="G33" s="132"/>
      <c r="H33" s="150"/>
      <c r="I33" s="150"/>
      <c r="J33" s="845"/>
    </row>
    <row r="34" spans="1:21" s="140" customFormat="1" ht="63">
      <c r="A34" s="135"/>
      <c r="B34" s="135"/>
      <c r="C34" s="137"/>
      <c r="D34" s="135"/>
      <c r="E34" s="135"/>
      <c r="F34" s="136"/>
      <c r="G34" s="132"/>
      <c r="H34" s="145" t="s">
        <v>58</v>
      </c>
      <c r="I34" s="145" t="s">
        <v>40</v>
      </c>
      <c r="J34" s="145" t="s">
        <v>41</v>
      </c>
      <c r="M34" s="132"/>
    </row>
    <row r="35" spans="1:21" s="140" customFormat="1" ht="36">
      <c r="A35" s="1551" t="s">
        <v>62</v>
      </c>
      <c r="B35" s="1552"/>
      <c r="C35" s="1552"/>
      <c r="D35" s="1552"/>
      <c r="E35" s="1553"/>
      <c r="F35" s="136"/>
      <c r="G35" s="132"/>
      <c r="H35" s="119" t="s">
        <v>59</v>
      </c>
      <c r="I35" s="184">
        <v>868991</v>
      </c>
      <c r="J35" s="936">
        <f>+I35/$I$44</f>
        <v>0.38092973242148886</v>
      </c>
      <c r="M35" s="132"/>
      <c r="O35" s="141"/>
      <c r="P35" s="141"/>
      <c r="Q35" s="141"/>
      <c r="R35" s="141"/>
      <c r="S35" s="141"/>
      <c r="T35" s="141"/>
      <c r="U35" s="141"/>
    </row>
    <row r="36" spans="1:21" s="140" customFormat="1" ht="33.75">
      <c r="A36" s="790"/>
      <c r="B36" s="791"/>
      <c r="C36" s="153" t="s">
        <v>64</v>
      </c>
      <c r="D36" s="153" t="s">
        <v>65</v>
      </c>
      <c r="E36" s="153" t="s">
        <v>66</v>
      </c>
      <c r="F36" s="136"/>
      <c r="G36" s="132"/>
      <c r="H36" s="119" t="s">
        <v>60</v>
      </c>
      <c r="I36" s="184">
        <v>891273</v>
      </c>
      <c r="J36" s="936">
        <f t="shared" ref="J36:J43" si="1">+I36/$I$44</f>
        <v>0.39069724013769724</v>
      </c>
      <c r="M36" s="132"/>
      <c r="N36" s="141"/>
      <c r="O36" s="141"/>
      <c r="P36" s="141"/>
      <c r="Q36" s="141"/>
      <c r="R36" s="141"/>
      <c r="S36" s="141"/>
      <c r="T36" s="141"/>
      <c r="U36" s="141"/>
    </row>
    <row r="37" spans="1:21" s="140" customFormat="1" ht="33.75">
      <c r="A37" s="142" t="s">
        <v>42</v>
      </c>
      <c r="B37" s="650"/>
      <c r="C37" s="154">
        <f>+D37+E37</f>
        <v>4817918</v>
      </c>
      <c r="D37" s="119">
        <v>2376820</v>
      </c>
      <c r="E37" s="119">
        <v>2441098</v>
      </c>
      <c r="F37" s="136"/>
      <c r="G37" s="132"/>
      <c r="H37" s="119" t="s">
        <v>61</v>
      </c>
      <c r="I37" s="184">
        <v>250447</v>
      </c>
      <c r="J37" s="936">
        <f t="shared" si="1"/>
        <v>0.1097856119289666</v>
      </c>
      <c r="L37" s="136"/>
      <c r="M37" s="132"/>
      <c r="N37" s="141"/>
      <c r="O37" s="141"/>
      <c r="P37" s="141"/>
      <c r="Q37" s="141"/>
      <c r="R37" s="141"/>
      <c r="S37" s="141"/>
      <c r="T37" s="141"/>
      <c r="U37" s="141"/>
    </row>
    <row r="38" spans="1:21" s="140" customFormat="1" ht="33.75">
      <c r="A38" s="142" t="s">
        <v>69</v>
      </c>
      <c r="B38" s="650"/>
      <c r="C38" s="154">
        <f>+D38+E38</f>
        <v>854219</v>
      </c>
      <c r="D38" s="119">
        <v>448161</v>
      </c>
      <c r="E38" s="119">
        <v>406058</v>
      </c>
      <c r="F38" s="1290">
        <f>+C39-[9]D_Afiliación_RS_01!$B$231</f>
        <v>15221</v>
      </c>
      <c r="G38" s="132"/>
      <c r="H38" s="119" t="s">
        <v>63</v>
      </c>
      <c r="I38" s="184">
        <v>144987</v>
      </c>
      <c r="J38" s="936">
        <f t="shared" si="1"/>
        <v>6.3556307389368141E-2</v>
      </c>
      <c r="L38" s="136"/>
      <c r="M38" s="132"/>
      <c r="N38" s="141"/>
      <c r="O38" s="141"/>
      <c r="P38" s="141"/>
      <c r="Q38" s="141"/>
      <c r="R38" s="141"/>
      <c r="S38" s="141"/>
      <c r="T38" s="141"/>
      <c r="U38" s="141"/>
    </row>
    <row r="39" spans="1:21" s="140" customFormat="1" ht="33.75">
      <c r="A39" s="152" t="s">
        <v>11</v>
      </c>
      <c r="B39" s="650"/>
      <c r="C39" s="156">
        <f>SUM(C37:C38)</f>
        <v>5672137</v>
      </c>
      <c r="D39" s="155">
        <f>+D38+D37</f>
        <v>2824981</v>
      </c>
      <c r="E39" s="155">
        <f>+E38+E37</f>
        <v>2847156</v>
      </c>
      <c r="F39" s="136"/>
      <c r="G39" s="132"/>
      <c r="H39" s="119" t="s">
        <v>67</v>
      </c>
      <c r="I39" s="184">
        <v>68249</v>
      </c>
      <c r="J39" s="936">
        <f t="shared" si="1"/>
        <v>2.9917540352010774E-2</v>
      </c>
      <c r="L39" s="136"/>
      <c r="M39" s="132"/>
      <c r="N39" s="141"/>
      <c r="O39" s="141"/>
      <c r="P39" s="141"/>
      <c r="Q39" s="141"/>
      <c r="R39" s="141"/>
      <c r="S39" s="141"/>
      <c r="T39" s="141"/>
      <c r="U39" s="141"/>
    </row>
    <row r="40" spans="1:21" s="140" customFormat="1" ht="33.75">
      <c r="A40" s="135"/>
      <c r="B40" s="157"/>
      <c r="C40" s="158"/>
      <c r="D40" s="151"/>
      <c r="E40" s="151"/>
      <c r="F40" s="136"/>
      <c r="G40" s="132"/>
      <c r="H40" s="119" t="s">
        <v>68</v>
      </c>
      <c r="I40" s="184">
        <v>23645</v>
      </c>
      <c r="J40" s="936">
        <f t="shared" si="1"/>
        <v>1.0364990573096965E-2</v>
      </c>
      <c r="L40" s="136"/>
      <c r="M40" s="132"/>
      <c r="N40" s="141"/>
      <c r="O40" s="141"/>
      <c r="P40" s="141"/>
      <c r="Q40" s="141"/>
      <c r="R40" s="141"/>
      <c r="S40" s="141"/>
      <c r="T40" s="141"/>
      <c r="U40" s="141"/>
    </row>
    <row r="41" spans="1:21" s="140" customFormat="1" ht="33.75">
      <c r="A41" s="1536" t="s">
        <v>73</v>
      </c>
      <c r="B41" s="1537"/>
      <c r="C41" s="1537"/>
      <c r="D41" s="1538"/>
      <c r="E41" s="135"/>
      <c r="F41" s="136"/>
      <c r="G41" s="150"/>
      <c r="H41" s="119" t="s">
        <v>70</v>
      </c>
      <c r="I41" s="184">
        <v>12869</v>
      </c>
      <c r="J41" s="936">
        <f t="shared" si="1"/>
        <v>5.6412376267788045E-3</v>
      </c>
      <c r="L41" s="136"/>
      <c r="M41" s="132"/>
      <c r="N41" s="141"/>
      <c r="Q41" s="141"/>
      <c r="R41" s="141"/>
      <c r="S41" s="141"/>
      <c r="T41" s="141"/>
      <c r="U41" s="141"/>
    </row>
    <row r="42" spans="1:21" s="140" customFormat="1" ht="33.75">
      <c r="A42" s="1536" t="s">
        <v>5</v>
      </c>
      <c r="B42" s="1538"/>
      <c r="C42" s="1547" t="s">
        <v>40</v>
      </c>
      <c r="D42" s="1547"/>
      <c r="E42" s="136"/>
      <c r="F42" s="136"/>
      <c r="G42" s="150"/>
      <c r="H42" s="119" t="s">
        <v>71</v>
      </c>
      <c r="I42" s="184">
        <v>12000</v>
      </c>
      <c r="J42" s="936">
        <f t="shared" si="1"/>
        <v>5.2603039491293541E-3</v>
      </c>
      <c r="L42" s="136"/>
      <c r="M42" s="132"/>
      <c r="N42" s="141"/>
    </row>
    <row r="43" spans="1:21" s="140" customFormat="1" ht="33.75">
      <c r="A43" s="119" t="s">
        <v>74</v>
      </c>
      <c r="B43" s="165">
        <v>3004839</v>
      </c>
      <c r="C43" s="166" t="s">
        <v>74</v>
      </c>
      <c r="D43" s="165">
        <v>1167234</v>
      </c>
      <c r="E43" s="846"/>
      <c r="F43" s="136"/>
      <c r="G43" s="150"/>
      <c r="H43" s="119" t="s">
        <v>72</v>
      </c>
      <c r="I43" s="184">
        <v>8776</v>
      </c>
      <c r="J43" s="936">
        <f t="shared" si="1"/>
        <v>3.8470356214632675E-3</v>
      </c>
      <c r="M43" s="150"/>
      <c r="N43" s="150"/>
      <c r="O43" s="150"/>
      <c r="P43" s="150"/>
    </row>
    <row r="44" spans="1:21" s="140" customFormat="1" ht="33.75">
      <c r="A44" s="119" t="s">
        <v>75</v>
      </c>
      <c r="B44" s="165">
        <v>2531970</v>
      </c>
      <c r="C44" s="166" t="s">
        <v>75</v>
      </c>
      <c r="D44" s="165">
        <v>1114003</v>
      </c>
      <c r="E44" s="846"/>
      <c r="F44" s="150"/>
      <c r="G44" s="150"/>
      <c r="H44" s="145" t="s">
        <v>57</v>
      </c>
      <c r="I44" s="177">
        <f>SUM(I35:I43)</f>
        <v>2281237</v>
      </c>
      <c r="J44" s="1026">
        <f>SUM(J35:J43)</f>
        <v>1</v>
      </c>
      <c r="M44" s="141"/>
      <c r="N44" s="141"/>
    </row>
    <row r="45" spans="1:21" s="140" customFormat="1" ht="33.75">
      <c r="A45" s="135"/>
      <c r="B45" s="167">
        <f>+B44+B43</f>
        <v>5536809</v>
      </c>
      <c r="C45" s="136" t="s">
        <v>0</v>
      </c>
      <c r="D45" s="167">
        <f>+D44+D43</f>
        <v>2281237</v>
      </c>
      <c r="E45" s="136"/>
      <c r="F45" s="150"/>
      <c r="G45" s="150"/>
      <c r="H45" s="136"/>
      <c r="I45" s="1313">
        <f>+I44-D45</f>
        <v>0</v>
      </c>
      <c r="J45" s="150"/>
      <c r="K45" s="143"/>
      <c r="M45" s="136"/>
      <c r="N45" s="136"/>
      <c r="O45" s="141"/>
      <c r="P45" s="141"/>
      <c r="Q45" s="141"/>
      <c r="R45" s="141"/>
    </row>
    <row r="46" spans="1:21" s="141" customFormat="1" ht="33.75">
      <c r="A46" s="846"/>
      <c r="B46" s="136"/>
      <c r="C46" s="136"/>
      <c r="D46" s="136"/>
      <c r="E46" s="136"/>
      <c r="F46" s="136"/>
      <c r="G46" s="136"/>
      <c r="H46" s="136"/>
      <c r="I46" s="150"/>
      <c r="J46" s="150"/>
      <c r="K46" s="136"/>
      <c r="L46" s="136"/>
      <c r="M46" s="136"/>
      <c r="N46" s="136"/>
    </row>
    <row r="47" spans="1:21" s="141" customFormat="1" ht="33.75">
      <c r="A47" s="846"/>
      <c r="B47" s="135"/>
      <c r="C47" s="137"/>
      <c r="D47" s="137"/>
      <c r="E47" s="135"/>
      <c r="F47" s="143">
        <f>+F50-F10</f>
        <v>0</v>
      </c>
      <c r="G47" s="143">
        <f>+G50-F11</f>
        <v>0</v>
      </c>
      <c r="H47" s="136"/>
      <c r="I47" s="150"/>
      <c r="J47" s="150"/>
      <c r="K47" s="150"/>
      <c r="L47" s="150"/>
      <c r="M47" s="150"/>
      <c r="N47" s="136"/>
      <c r="Q47" s="140"/>
      <c r="R47" s="140"/>
    </row>
    <row r="48" spans="1:21" s="140" customFormat="1" ht="33.75">
      <c r="A48" s="1536" t="s">
        <v>76</v>
      </c>
      <c r="B48" s="1538"/>
      <c r="C48" s="137"/>
      <c r="D48" s="1527" t="s">
        <v>809</v>
      </c>
      <c r="E48" s="1527"/>
      <c r="F48" s="1527"/>
      <c r="G48" s="1527"/>
      <c r="H48" s="136"/>
      <c r="I48" s="150"/>
      <c r="J48" s="136"/>
      <c r="K48" s="136"/>
      <c r="L48" s="136"/>
      <c r="M48" s="136"/>
      <c r="N48" s="136"/>
      <c r="O48" s="141"/>
      <c r="P48" s="141"/>
    </row>
    <row r="49" spans="1:18" s="140" customFormat="1" ht="33.75">
      <c r="A49" s="186" t="s">
        <v>78</v>
      </c>
      <c r="B49" s="159">
        <v>9.7900000000000001E-2</v>
      </c>
      <c r="C49" s="678"/>
      <c r="D49" s="1546" t="s">
        <v>79</v>
      </c>
      <c r="E49" s="786" t="s">
        <v>11</v>
      </c>
      <c r="F49" s="786" t="s">
        <v>80</v>
      </c>
      <c r="G49" s="786" t="s">
        <v>81</v>
      </c>
      <c r="H49" s="136"/>
      <c r="I49" s="136"/>
      <c r="J49" s="136"/>
      <c r="K49" s="136"/>
      <c r="L49" s="136"/>
      <c r="M49" s="136"/>
      <c r="N49" s="136"/>
      <c r="O49" s="141"/>
      <c r="P49" s="141"/>
    </row>
    <row r="50" spans="1:18" s="140" customFormat="1" ht="33.75">
      <c r="A50" s="186" t="s">
        <v>83</v>
      </c>
      <c r="B50" s="159">
        <v>9.8500000000000004E-2</v>
      </c>
      <c r="C50" s="678"/>
      <c r="D50" s="1546"/>
      <c r="E50" s="858">
        <f>SUM(E51:E66)</f>
        <v>2605460</v>
      </c>
      <c r="F50" s="783">
        <f>SUM(F51:F66)</f>
        <v>1233737</v>
      </c>
      <c r="G50" s="783">
        <f>SUM(G51:G66)</f>
        <v>1371723</v>
      </c>
      <c r="H50" s="143"/>
      <c r="I50" s="136"/>
      <c r="J50" s="136"/>
      <c r="K50" s="136"/>
      <c r="L50" s="136"/>
      <c r="M50" s="136"/>
      <c r="N50" s="136"/>
      <c r="O50" s="141"/>
      <c r="P50" s="141"/>
    </row>
    <row r="51" spans="1:18" s="140" customFormat="1" ht="33.75">
      <c r="A51" s="186" t="s">
        <v>84</v>
      </c>
      <c r="B51" s="159">
        <v>4.2299999999999997E-2</v>
      </c>
      <c r="C51" s="678"/>
      <c r="D51" s="180" t="s">
        <v>85</v>
      </c>
      <c r="E51" s="171">
        <f t="shared" ref="E51:E66" si="2">+F51+G51</f>
        <v>45214</v>
      </c>
      <c r="F51" s="1360">
        <v>18333</v>
      </c>
      <c r="G51" s="1360">
        <v>26881</v>
      </c>
      <c r="H51" s="847"/>
      <c r="I51" s="1545" t="s">
        <v>77</v>
      </c>
      <c r="J51" s="1545"/>
      <c r="K51" s="1545"/>
      <c r="L51" s="1545"/>
      <c r="M51" s="1545"/>
      <c r="N51" s="136"/>
      <c r="O51" s="141"/>
      <c r="P51" s="141"/>
    </row>
    <row r="52" spans="1:18" s="140" customFormat="1" ht="33.75">
      <c r="A52" s="135"/>
      <c r="B52" s="135"/>
      <c r="C52" s="137"/>
      <c r="D52" s="180" t="s">
        <v>89</v>
      </c>
      <c r="E52" s="171">
        <f t="shared" si="2"/>
        <v>298861</v>
      </c>
      <c r="F52" s="1360">
        <v>138950</v>
      </c>
      <c r="G52" s="1360">
        <v>159911</v>
      </c>
      <c r="H52" s="847"/>
      <c r="I52" s="1547" t="s">
        <v>82</v>
      </c>
      <c r="J52" s="1547"/>
      <c r="K52" s="1547"/>
      <c r="L52" s="1547"/>
      <c r="M52" s="1547"/>
      <c r="N52" s="136"/>
      <c r="O52" s="141"/>
      <c r="P52" s="141"/>
    </row>
    <row r="53" spans="1:18" s="140" customFormat="1" ht="63">
      <c r="A53" s="186" t="s">
        <v>90</v>
      </c>
      <c r="B53" s="758">
        <v>84402</v>
      </c>
      <c r="C53" s="143"/>
      <c r="D53" s="180" t="s">
        <v>91</v>
      </c>
      <c r="E53" s="171">
        <f t="shared" si="2"/>
        <v>384250</v>
      </c>
      <c r="F53" s="1360">
        <v>189438</v>
      </c>
      <c r="G53" s="1360">
        <v>194812</v>
      </c>
      <c r="H53" s="847"/>
      <c r="I53" s="181"/>
      <c r="J53" s="181"/>
      <c r="K53" s="181"/>
      <c r="L53" s="181"/>
      <c r="M53" s="181" t="s">
        <v>968</v>
      </c>
      <c r="N53" s="136"/>
      <c r="O53" s="1354" t="s">
        <v>1015</v>
      </c>
      <c r="P53" s="1354" t="s">
        <v>1013</v>
      </c>
      <c r="Q53" s="1354"/>
      <c r="R53" s="1354"/>
    </row>
    <row r="54" spans="1:18" s="140" customFormat="1" ht="33.75">
      <c r="A54" s="136"/>
      <c r="B54" s="136"/>
      <c r="C54" s="136"/>
      <c r="D54" s="180" t="s">
        <v>92</v>
      </c>
      <c r="E54" s="171">
        <f t="shared" si="2"/>
        <v>400749</v>
      </c>
      <c r="F54" s="1360">
        <v>199007</v>
      </c>
      <c r="G54" s="1360">
        <v>201742</v>
      </c>
      <c r="H54" s="847"/>
      <c r="I54" s="1541" t="s">
        <v>12</v>
      </c>
      <c r="J54" s="1541" t="s">
        <v>86</v>
      </c>
      <c r="K54" s="181"/>
      <c r="L54" s="785" t="s">
        <v>87</v>
      </c>
      <c r="M54" s="785" t="s">
        <v>88</v>
      </c>
      <c r="N54" s="136"/>
      <c r="O54" s="1355" t="s">
        <v>553</v>
      </c>
      <c r="P54" s="1355" t="s">
        <v>1016</v>
      </c>
      <c r="Q54" s="1355" t="s">
        <v>1017</v>
      </c>
      <c r="R54" s="1355" t="s">
        <v>554</v>
      </c>
    </row>
    <row r="55" spans="1:18" s="140" customFormat="1" ht="33.75">
      <c r="A55" s="1536" t="s">
        <v>93</v>
      </c>
      <c r="B55" s="1538"/>
      <c r="C55" s="137"/>
      <c r="D55" s="180" t="s">
        <v>94</v>
      </c>
      <c r="E55" s="171">
        <f t="shared" si="2"/>
        <v>346935</v>
      </c>
      <c r="F55" s="1360">
        <v>171174</v>
      </c>
      <c r="G55" s="1360">
        <v>175761</v>
      </c>
      <c r="H55" s="847"/>
      <c r="I55" s="1541"/>
      <c r="J55" s="1541"/>
      <c r="K55" s="181" t="s">
        <v>57</v>
      </c>
      <c r="L55" s="182"/>
      <c r="M55" s="182">
        <f>SUM(M56:M64)</f>
        <v>2605460</v>
      </c>
      <c r="N55" s="136"/>
      <c r="O55" s="1356" t="s">
        <v>1018</v>
      </c>
      <c r="P55" s="1357"/>
      <c r="Q55" s="1357">
        <v>1</v>
      </c>
      <c r="R55" s="1357">
        <v>1</v>
      </c>
    </row>
    <row r="56" spans="1:18" s="140" customFormat="1" ht="63">
      <c r="A56" s="160" t="s">
        <v>1007</v>
      </c>
      <c r="B56" s="1282"/>
      <c r="C56" s="928">
        <f>+'2 Pensiones por año'!B28-B56</f>
        <v>19068</v>
      </c>
      <c r="D56" s="180" t="s">
        <v>96</v>
      </c>
      <c r="E56" s="171">
        <f t="shared" si="2"/>
        <v>293425</v>
      </c>
      <c r="F56" s="1360">
        <v>143237</v>
      </c>
      <c r="G56" s="1360">
        <v>150188</v>
      </c>
      <c r="H56" s="847"/>
      <c r="I56" s="1542"/>
      <c r="J56" s="1542"/>
      <c r="K56" s="1312" t="s">
        <v>962</v>
      </c>
      <c r="L56" s="133">
        <v>93037</v>
      </c>
      <c r="M56" s="133">
        <v>331160</v>
      </c>
      <c r="N56" s="136"/>
      <c r="O56" s="1356" t="s">
        <v>443</v>
      </c>
      <c r="P56" s="1357">
        <v>18333</v>
      </c>
      <c r="Q56" s="1357">
        <v>26881</v>
      </c>
      <c r="R56" s="1357">
        <v>45214</v>
      </c>
    </row>
    <row r="57" spans="1:18" s="140" customFormat="1" ht="63">
      <c r="A57" s="160" t="s">
        <v>1008</v>
      </c>
      <c r="B57" s="1282"/>
      <c r="C57" s="1362">
        <f>+'2 Pensiones por año'!C28-B57</f>
        <v>17243</v>
      </c>
      <c r="D57" s="180" t="s">
        <v>98</v>
      </c>
      <c r="E57" s="171">
        <f t="shared" si="2"/>
        <v>252952</v>
      </c>
      <c r="F57" s="1360">
        <v>119094</v>
      </c>
      <c r="G57" s="1360">
        <v>133858</v>
      </c>
      <c r="H57" s="847"/>
      <c r="I57" s="1543"/>
      <c r="J57" s="1543"/>
      <c r="K57" s="1312" t="s">
        <v>964</v>
      </c>
      <c r="L57" s="133">
        <v>18853</v>
      </c>
      <c r="M57" s="133">
        <v>403682</v>
      </c>
      <c r="N57" s="136"/>
      <c r="O57" s="1356" t="s">
        <v>45</v>
      </c>
      <c r="P57" s="1357">
        <v>138950</v>
      </c>
      <c r="Q57" s="1357">
        <v>159911</v>
      </c>
      <c r="R57" s="1357">
        <v>298861</v>
      </c>
    </row>
    <row r="58" spans="1:18" s="140" customFormat="1" ht="63">
      <c r="A58" s="160" t="s">
        <v>1009</v>
      </c>
      <c r="B58" s="1282"/>
      <c r="C58" s="1362">
        <f>+'2 Pensiones por año'!D28-B58</f>
        <v>93</v>
      </c>
      <c r="D58" s="180" t="s">
        <v>100</v>
      </c>
      <c r="E58" s="171">
        <f t="shared" si="2"/>
        <v>199364</v>
      </c>
      <c r="F58" s="1360">
        <v>90566</v>
      </c>
      <c r="G58" s="1360">
        <v>108798</v>
      </c>
      <c r="H58" s="847"/>
      <c r="I58" s="1543"/>
      <c r="J58" s="1543"/>
      <c r="K58" s="1312" t="s">
        <v>963</v>
      </c>
      <c r="L58" s="133">
        <v>2812</v>
      </c>
      <c r="M58" s="133">
        <v>235291</v>
      </c>
      <c r="N58" s="136"/>
      <c r="O58" s="1356" t="s">
        <v>47</v>
      </c>
      <c r="P58" s="1357">
        <v>189438</v>
      </c>
      <c r="Q58" s="1357">
        <v>194812</v>
      </c>
      <c r="R58" s="1357">
        <v>384250</v>
      </c>
    </row>
    <row r="59" spans="1:18" s="140" customFormat="1" ht="33.75">
      <c r="A59" s="935" t="s">
        <v>634</v>
      </c>
      <c r="B59" s="1350">
        <v>77299</v>
      </c>
      <c r="D59" s="180" t="s">
        <v>102</v>
      </c>
      <c r="E59" s="171">
        <f t="shared" si="2"/>
        <v>157081</v>
      </c>
      <c r="F59" s="1360">
        <v>69722</v>
      </c>
      <c r="G59" s="1360">
        <v>87359</v>
      </c>
      <c r="H59" s="847"/>
      <c r="I59" s="1543"/>
      <c r="J59" s="1543"/>
      <c r="K59" s="1312" t="s">
        <v>965</v>
      </c>
      <c r="L59" s="133">
        <v>760</v>
      </c>
      <c r="M59" s="133">
        <v>158454</v>
      </c>
      <c r="N59" s="136"/>
      <c r="O59" s="1356" t="s">
        <v>49</v>
      </c>
      <c r="P59" s="1357">
        <v>199007</v>
      </c>
      <c r="Q59" s="1357">
        <v>201742</v>
      </c>
      <c r="R59" s="1357">
        <v>400749</v>
      </c>
    </row>
    <row r="60" spans="1:18" s="140" customFormat="1" ht="33.75">
      <c r="A60" s="935" t="s">
        <v>969</v>
      </c>
      <c r="B60" s="1351">
        <v>6000</v>
      </c>
      <c r="D60" s="180" t="s">
        <v>104</v>
      </c>
      <c r="E60" s="171">
        <f t="shared" si="2"/>
        <v>105158</v>
      </c>
      <c r="F60" s="1360">
        <v>45254</v>
      </c>
      <c r="G60" s="1360">
        <v>59904</v>
      </c>
      <c r="H60" s="847"/>
      <c r="I60" s="1543"/>
      <c r="J60" s="1543"/>
      <c r="K60" s="1312" t="s">
        <v>966</v>
      </c>
      <c r="L60" s="133">
        <v>430</v>
      </c>
      <c r="M60" s="133">
        <v>181059</v>
      </c>
      <c r="N60" s="136"/>
      <c r="O60" s="1356" t="s">
        <v>50</v>
      </c>
      <c r="P60" s="1357">
        <v>171174</v>
      </c>
      <c r="Q60" s="1357">
        <v>175761</v>
      </c>
      <c r="R60" s="1357">
        <v>346935</v>
      </c>
    </row>
    <row r="61" spans="1:18" s="140" customFormat="1" ht="33.75">
      <c r="A61" s="935" t="s">
        <v>635</v>
      </c>
      <c r="B61" s="1352">
        <f>+B60*B59</f>
        <v>463794000</v>
      </c>
      <c r="D61" s="180" t="s">
        <v>105</v>
      </c>
      <c r="E61" s="171">
        <f>+F61+G61</f>
        <v>59342</v>
      </c>
      <c r="F61" s="1360">
        <v>23836</v>
      </c>
      <c r="G61" s="1360">
        <v>35506</v>
      </c>
      <c r="H61" s="847"/>
      <c r="I61" s="1543"/>
      <c r="J61" s="1543"/>
      <c r="K61" s="1312" t="s">
        <v>967</v>
      </c>
      <c r="L61" s="133">
        <v>337</v>
      </c>
      <c r="M61" s="133">
        <v>337898</v>
      </c>
      <c r="N61" s="136"/>
      <c r="O61" s="1356" t="s">
        <v>51</v>
      </c>
      <c r="P61" s="1357">
        <v>143237</v>
      </c>
      <c r="Q61" s="1357">
        <v>150188</v>
      </c>
      <c r="R61" s="1357">
        <v>293425</v>
      </c>
    </row>
    <row r="62" spans="1:18" s="140" customFormat="1" ht="33.75">
      <c r="A62" s="161" t="s">
        <v>101</v>
      </c>
      <c r="B62" s="162">
        <f>+B94</f>
        <v>1555046188582.0896</v>
      </c>
      <c r="D62" s="180" t="s">
        <v>106</v>
      </c>
      <c r="E62" s="171">
        <f t="shared" si="2"/>
        <v>33578</v>
      </c>
      <c r="F62" s="1360">
        <v>13146</v>
      </c>
      <c r="G62" s="1360">
        <v>20432</v>
      </c>
      <c r="H62" s="847"/>
      <c r="I62" s="1543"/>
      <c r="J62" s="1543"/>
      <c r="K62" s="1312" t="s">
        <v>1014</v>
      </c>
      <c r="L62" s="133">
        <v>144</v>
      </c>
      <c r="M62" s="133">
        <v>957916</v>
      </c>
      <c r="N62" s="143">
        <f>+M65-F14</f>
        <v>0</v>
      </c>
      <c r="O62" s="1356" t="s">
        <v>53</v>
      </c>
      <c r="P62" s="1357">
        <v>119094</v>
      </c>
      <c r="Q62" s="1357">
        <v>133858</v>
      </c>
      <c r="R62" s="1357">
        <v>252952</v>
      </c>
    </row>
    <row r="63" spans="1:18" s="140" customFormat="1" ht="33.75">
      <c r="A63" s="161" t="s">
        <v>103</v>
      </c>
      <c r="B63" s="162">
        <v>5311431050841.7803</v>
      </c>
      <c r="D63" s="180" t="s">
        <v>107</v>
      </c>
      <c r="E63" s="171">
        <f t="shared" si="2"/>
        <v>16794</v>
      </c>
      <c r="F63" s="1360">
        <v>6843</v>
      </c>
      <c r="G63" s="1360">
        <v>9951</v>
      </c>
      <c r="H63" s="847"/>
      <c r="I63" s="1543"/>
      <c r="J63" s="1543"/>
      <c r="K63" s="1312"/>
      <c r="L63" s="1312"/>
      <c r="M63" s="1312"/>
      <c r="N63" s="136"/>
      <c r="O63" s="1356" t="s">
        <v>54</v>
      </c>
      <c r="P63" s="1357">
        <v>90566</v>
      </c>
      <c r="Q63" s="1357">
        <v>108798</v>
      </c>
      <c r="R63" s="1357">
        <v>199364</v>
      </c>
    </row>
    <row r="64" spans="1:18" s="140" customFormat="1" ht="33.75">
      <c r="A64" s="163" t="s">
        <v>41</v>
      </c>
      <c r="B64" s="164">
        <f>+B62/B63</f>
        <v>0.29277348678669918</v>
      </c>
      <c r="D64" s="180" t="s">
        <v>108</v>
      </c>
      <c r="E64" s="171">
        <f t="shared" si="2"/>
        <v>6970</v>
      </c>
      <c r="F64" s="1360">
        <v>2971</v>
      </c>
      <c r="G64" s="1360">
        <v>3999</v>
      </c>
      <c r="H64" s="847"/>
      <c r="I64" s="1544"/>
      <c r="J64" s="1544"/>
      <c r="K64" s="1312"/>
      <c r="L64" s="1312"/>
      <c r="M64" s="1312"/>
      <c r="N64" s="136"/>
      <c r="O64" s="1356" t="s">
        <v>55</v>
      </c>
      <c r="P64" s="1357">
        <v>69722</v>
      </c>
      <c r="Q64" s="1357">
        <v>87359</v>
      </c>
      <c r="R64" s="1357">
        <v>157081</v>
      </c>
    </row>
    <row r="65" spans="1:18" s="140" customFormat="1" ht="33.75">
      <c r="A65" s="137"/>
      <c r="B65" s="137"/>
      <c r="C65" s="137"/>
      <c r="D65" s="180" t="s">
        <v>110</v>
      </c>
      <c r="E65" s="171">
        <f t="shared" si="2"/>
        <v>4786</v>
      </c>
      <c r="F65" s="1360">
        <v>2166</v>
      </c>
      <c r="G65" s="1360">
        <v>2620</v>
      </c>
      <c r="H65" s="847"/>
      <c r="I65" s="135"/>
      <c r="J65" s="136"/>
      <c r="K65" s="136"/>
      <c r="L65" s="183">
        <f>SUM(L56:L64)</f>
        <v>116373</v>
      </c>
      <c r="M65" s="183">
        <f>SUM(M56:M64)</f>
        <v>2605460</v>
      </c>
      <c r="N65" s="136"/>
      <c r="O65" s="1356" t="s">
        <v>446</v>
      </c>
      <c r="P65" s="1357">
        <v>45254</v>
      </c>
      <c r="Q65" s="1357">
        <v>59904</v>
      </c>
      <c r="R65" s="1357">
        <v>105158</v>
      </c>
    </row>
    <row r="66" spans="1:18" s="140" customFormat="1" ht="33.75">
      <c r="A66" s="136"/>
      <c r="B66" s="136"/>
      <c r="C66" s="137"/>
      <c r="D66" s="180" t="s">
        <v>112</v>
      </c>
      <c r="E66" s="171">
        <f t="shared" si="2"/>
        <v>1</v>
      </c>
      <c r="F66" s="1360"/>
      <c r="G66" s="1360">
        <v>1</v>
      </c>
      <c r="H66" s="847"/>
      <c r="I66" s="135"/>
      <c r="J66" s="136"/>
      <c r="K66" s="136"/>
      <c r="L66" s="143">
        <f>+L65-B14</f>
        <v>0</v>
      </c>
      <c r="M66" s="143">
        <f>+M65-F14</f>
        <v>0</v>
      </c>
      <c r="N66" s="136"/>
      <c r="O66" s="1356" t="s">
        <v>447</v>
      </c>
      <c r="P66" s="1357">
        <v>23836</v>
      </c>
      <c r="Q66" s="1357">
        <v>35506</v>
      </c>
      <c r="R66" s="1357">
        <v>59342</v>
      </c>
    </row>
    <row r="67" spans="1:18" s="140" customFormat="1" ht="33.75">
      <c r="A67" s="1536" t="s">
        <v>970</v>
      </c>
      <c r="B67" s="1538"/>
      <c r="G67" s="148">
        <f>+F14</f>
        <v>2605460</v>
      </c>
      <c r="H67" s="136"/>
      <c r="I67" s="135"/>
      <c r="J67" s="136"/>
      <c r="K67" s="136"/>
      <c r="L67" s="143"/>
      <c r="M67" s="136"/>
      <c r="N67" s="136"/>
      <c r="O67" s="1356" t="s">
        <v>448</v>
      </c>
      <c r="P67" s="1357">
        <v>13146</v>
      </c>
      <c r="Q67" s="1357">
        <v>20432</v>
      </c>
      <c r="R67" s="1357">
        <v>33578</v>
      </c>
    </row>
    <row r="68" spans="1:18" s="140" customFormat="1" ht="35.25">
      <c r="A68" s="161" t="s">
        <v>109</v>
      </c>
      <c r="B68" s="1314">
        <v>2517564.7648642301</v>
      </c>
      <c r="C68" s="875"/>
      <c r="D68" s="135"/>
      <c r="E68" s="135"/>
      <c r="F68" s="846"/>
      <c r="G68" s="846"/>
      <c r="H68" s="136"/>
      <c r="I68" s="135"/>
      <c r="J68" s="136"/>
      <c r="K68" s="136"/>
      <c r="L68" s="136"/>
      <c r="M68" s="136"/>
      <c r="N68" s="136"/>
      <c r="O68" s="1356" t="s">
        <v>449</v>
      </c>
      <c r="P68" s="1357">
        <v>6843</v>
      </c>
      <c r="Q68" s="1357">
        <v>9951</v>
      </c>
      <c r="R68" s="1357">
        <v>16794</v>
      </c>
    </row>
    <row r="69" spans="1:18" s="140" customFormat="1" ht="35.25">
      <c r="A69" s="161" t="s">
        <v>111</v>
      </c>
      <c r="B69" s="1314">
        <v>2351757</v>
      </c>
      <c r="C69" s="875"/>
      <c r="D69" s="135"/>
      <c r="E69" s="137"/>
      <c r="F69" s="136"/>
      <c r="G69" s="136"/>
      <c r="H69" s="135"/>
      <c r="I69" s="135"/>
      <c r="J69" s="136"/>
      <c r="K69" s="136"/>
      <c r="L69" s="136"/>
      <c r="M69" s="136"/>
      <c r="N69" s="141"/>
      <c r="O69" s="1356" t="s">
        <v>450</v>
      </c>
      <c r="P69" s="1357">
        <v>2971</v>
      </c>
      <c r="Q69" s="1357">
        <v>3999</v>
      </c>
      <c r="R69" s="1357">
        <v>6970</v>
      </c>
    </row>
    <row r="70" spans="1:18" s="140" customFormat="1" ht="63">
      <c r="A70" s="161" t="s">
        <v>113</v>
      </c>
      <c r="B70" s="1314">
        <v>8156253</v>
      </c>
      <c r="C70" s="875"/>
      <c r="D70" s="135"/>
      <c r="E70" s="120"/>
      <c r="F70" s="120"/>
      <c r="G70" s="136"/>
      <c r="H70" s="135"/>
      <c r="I70" s="135"/>
      <c r="J70" s="136"/>
      <c r="K70" s="136"/>
      <c r="L70" s="136"/>
      <c r="M70" s="136"/>
      <c r="N70" s="141"/>
      <c r="O70" s="1356" t="s">
        <v>811</v>
      </c>
      <c r="P70" s="1357">
        <v>2166</v>
      </c>
      <c r="Q70" s="1357">
        <v>2620</v>
      </c>
      <c r="R70" s="1357">
        <v>4786</v>
      </c>
    </row>
    <row r="71" spans="1:18" s="140" customFormat="1" ht="35.25">
      <c r="A71" s="161" t="s">
        <v>114</v>
      </c>
      <c r="B71" s="1314">
        <f>+B72+B73</f>
        <v>5390400.3255639896</v>
      </c>
      <c r="C71" s="875"/>
      <c r="D71" s="135"/>
      <c r="E71" s="120"/>
      <c r="F71" s="120"/>
      <c r="G71" s="136"/>
      <c r="H71" s="135"/>
      <c r="I71" s="135"/>
      <c r="J71" s="136"/>
      <c r="K71" s="136"/>
      <c r="L71" s="136"/>
      <c r="M71" s="136"/>
      <c r="N71" s="138"/>
      <c r="O71" s="1358" t="s">
        <v>554</v>
      </c>
      <c r="P71" s="1359">
        <v>1233737</v>
      </c>
      <c r="Q71" s="1359">
        <v>1371723</v>
      </c>
      <c r="R71" s="1359">
        <v>2605460</v>
      </c>
    </row>
    <row r="72" spans="1:18" ht="35.25">
      <c r="A72" s="172" t="s">
        <v>115</v>
      </c>
      <c r="B72" s="1314">
        <v>3069538.32556399</v>
      </c>
      <c r="C72" s="875"/>
      <c r="I72" s="136"/>
      <c r="N72" s="138"/>
      <c r="O72" s="134"/>
      <c r="P72" s="134"/>
    </row>
    <row r="73" spans="1:18" ht="35.25">
      <c r="A73" s="172" t="s">
        <v>116</v>
      </c>
      <c r="B73" s="1314">
        <v>2320862</v>
      </c>
      <c r="C73" s="875"/>
      <c r="I73" s="136"/>
      <c r="K73" s="1539" t="s">
        <v>117</v>
      </c>
      <c r="L73" s="1540"/>
      <c r="M73" s="1540"/>
      <c r="N73" s="138"/>
      <c r="O73" s="134"/>
      <c r="P73" s="134"/>
    </row>
    <row r="74" spans="1:18" ht="63">
      <c r="C74" s="151"/>
      <c r="D74" s="156" t="s">
        <v>121</v>
      </c>
      <c r="E74" s="792" t="str">
        <f>+O13</f>
        <v>Ene-Oct. 2025</v>
      </c>
      <c r="G74" s="156" t="s">
        <v>122</v>
      </c>
      <c r="H74" s="792" t="str">
        <f>+H96</f>
        <v>Ene-Oct. 2025</v>
      </c>
      <c r="I74" s="136"/>
      <c r="J74" s="718" t="s">
        <v>1</v>
      </c>
      <c r="K74" s="717" t="s">
        <v>1</v>
      </c>
      <c r="L74" s="156" t="s">
        <v>118</v>
      </c>
      <c r="M74" s="792" t="str">
        <f>+H74</f>
        <v>Ene-Oct. 2025</v>
      </c>
      <c r="N74" s="138"/>
      <c r="O74" s="134"/>
      <c r="P74" s="134"/>
    </row>
    <row r="75" spans="1:18">
      <c r="A75" s="136"/>
      <c r="D75" s="155" t="s">
        <v>124</v>
      </c>
      <c r="E75" s="793">
        <v>73548991097.320007</v>
      </c>
      <c r="G75" s="155" t="s">
        <v>125</v>
      </c>
      <c r="H75" s="793">
        <v>23791806159.779999</v>
      </c>
      <c r="I75" s="1286"/>
      <c r="J75" s="718" t="s">
        <v>1</v>
      </c>
      <c r="K75" s="178">
        <v>1</v>
      </c>
      <c r="L75" s="155" t="s">
        <v>119</v>
      </c>
      <c r="M75" s="793">
        <v>19521027912.98</v>
      </c>
      <c r="N75" s="138"/>
      <c r="O75" s="134"/>
      <c r="P75" s="134"/>
    </row>
    <row r="76" spans="1:18">
      <c r="A76" s="136"/>
      <c r="D76" s="155" t="s">
        <v>127</v>
      </c>
      <c r="E76" s="793">
        <v>2970527171.5100002</v>
      </c>
      <c r="G76" s="155" t="s">
        <v>128</v>
      </c>
      <c r="H76" s="793">
        <v>16820100762.6</v>
      </c>
      <c r="I76" s="1286"/>
      <c r="J76" s="718" t="s">
        <v>1</v>
      </c>
      <c r="K76" s="178">
        <v>2</v>
      </c>
      <c r="L76" s="155" t="s">
        <v>120</v>
      </c>
      <c r="M76" s="793">
        <v>30813523427.150002</v>
      </c>
      <c r="N76" s="138"/>
      <c r="O76" s="134"/>
      <c r="P76" s="134"/>
    </row>
    <row r="77" spans="1:18">
      <c r="A77" s="137"/>
      <c r="D77" s="155" t="s">
        <v>130</v>
      </c>
      <c r="E77" s="938"/>
      <c r="G77" s="155" t="s">
        <v>131</v>
      </c>
      <c r="H77" s="793">
        <v>15027199777.969999</v>
      </c>
      <c r="I77" s="1286"/>
      <c r="J77" s="718" t="s">
        <v>1</v>
      </c>
      <c r="K77" s="178">
        <v>3</v>
      </c>
      <c r="L77" s="155" t="s">
        <v>123</v>
      </c>
      <c r="M77" s="793">
        <v>8302199995.1099997</v>
      </c>
      <c r="N77" s="719"/>
      <c r="O77" s="134"/>
      <c r="P77" s="134"/>
    </row>
    <row r="78" spans="1:18">
      <c r="A78" s="137"/>
      <c r="D78" s="155" t="s">
        <v>133</v>
      </c>
      <c r="E78" s="793">
        <v>7628660130.9200001</v>
      </c>
      <c r="G78" s="155" t="s">
        <v>134</v>
      </c>
      <c r="H78" s="793">
        <v>14659016681.870001</v>
      </c>
      <c r="I78" s="1286"/>
      <c r="J78" s="718" t="s">
        <v>1</v>
      </c>
      <c r="K78" s="178">
        <v>4</v>
      </c>
      <c r="L78" s="155" t="s">
        <v>126</v>
      </c>
      <c r="M78" s="793">
        <v>4457675344.1199999</v>
      </c>
      <c r="N78" s="138"/>
      <c r="O78" s="134"/>
      <c r="P78" s="134"/>
    </row>
    <row r="79" spans="1:18">
      <c r="A79" s="137"/>
      <c r="D79" s="155" t="s">
        <v>136</v>
      </c>
      <c r="E79" s="793">
        <v>318083603.00999999</v>
      </c>
      <c r="G79" s="155" t="s">
        <v>137</v>
      </c>
      <c r="H79" s="793">
        <v>11871583921.639999</v>
      </c>
      <c r="I79" s="1286"/>
      <c r="J79" s="718" t="s">
        <v>1</v>
      </c>
      <c r="K79" s="178">
        <v>5</v>
      </c>
      <c r="L79" s="155" t="s">
        <v>129</v>
      </c>
      <c r="M79" s="793">
        <v>2426489474.77</v>
      </c>
      <c r="N79" s="138"/>
      <c r="O79" s="134"/>
      <c r="P79" s="134"/>
    </row>
    <row r="80" spans="1:18">
      <c r="A80" s="137"/>
      <c r="D80" s="155" t="s">
        <v>139</v>
      </c>
      <c r="E80" s="793">
        <v>552067324.33000004</v>
      </c>
      <c r="G80" s="155" t="s">
        <v>140</v>
      </c>
      <c r="H80" s="793">
        <v>3060207435.1399999</v>
      </c>
      <c r="I80" s="1286"/>
      <c r="J80" s="718" t="s">
        <v>1</v>
      </c>
      <c r="K80" s="178">
        <v>6</v>
      </c>
      <c r="L80" s="155" t="s">
        <v>132</v>
      </c>
      <c r="M80" s="793">
        <v>1789931271.8900001</v>
      </c>
      <c r="N80" s="138"/>
      <c r="O80" s="134"/>
      <c r="P80" s="134"/>
    </row>
    <row r="81" spans="1:16">
      <c r="A81" s="137"/>
      <c r="D81" s="155" t="s">
        <v>142</v>
      </c>
      <c r="E81" s="793">
        <v>605258338.41999996</v>
      </c>
      <c r="G81" s="155" t="s">
        <v>143</v>
      </c>
      <c r="H81" s="793">
        <v>1570055651.74</v>
      </c>
      <c r="I81" s="1286"/>
      <c r="J81" s="718" t="s">
        <v>1</v>
      </c>
      <c r="K81" s="178">
        <v>7</v>
      </c>
      <c r="L81" s="155" t="s">
        <v>135</v>
      </c>
      <c r="M81" s="794"/>
      <c r="N81" s="138"/>
      <c r="O81" s="134"/>
      <c r="P81" s="134"/>
    </row>
    <row r="82" spans="1:16">
      <c r="A82" s="137"/>
      <c r="D82" s="155" t="s">
        <v>145</v>
      </c>
      <c r="E82" s="793">
        <v>3458584947.3899999</v>
      </c>
      <c r="G82" s="155" t="s">
        <v>146</v>
      </c>
      <c r="H82" s="793">
        <v>754489868.01999998</v>
      </c>
      <c r="I82" s="1286"/>
      <c r="J82" s="718" t="s">
        <v>1</v>
      </c>
      <c r="K82" s="178">
        <v>8</v>
      </c>
      <c r="L82" s="155" t="s">
        <v>138</v>
      </c>
      <c r="M82" s="793">
        <v>1405997866.77</v>
      </c>
      <c r="N82" s="138"/>
      <c r="O82" s="134"/>
      <c r="P82" s="134"/>
    </row>
    <row r="83" spans="1:16">
      <c r="A83" s="137"/>
      <c r="D83" s="155" t="s">
        <v>146</v>
      </c>
      <c r="E83" s="793">
        <v>754489868.01999998</v>
      </c>
      <c r="G83" s="155" t="s">
        <v>73</v>
      </c>
      <c r="H83" s="793">
        <v>605258338.41999996</v>
      </c>
      <c r="I83" s="1286"/>
      <c r="J83" s="718" t="s">
        <v>1</v>
      </c>
      <c r="K83" s="178">
        <v>9</v>
      </c>
      <c r="L83" s="155" t="s">
        <v>141</v>
      </c>
      <c r="M83" s="793">
        <v>1328927712.3</v>
      </c>
      <c r="N83" s="138"/>
      <c r="O83" s="134"/>
      <c r="P83" s="134"/>
    </row>
    <row r="84" spans="1:16">
      <c r="A84" s="137"/>
      <c r="D84" s="155" t="s">
        <v>150</v>
      </c>
      <c r="E84" s="793">
        <v>377252714.89999998</v>
      </c>
      <c r="G84" s="155" t="s">
        <v>151</v>
      </c>
      <c r="H84" s="793">
        <v>567074655.03999996</v>
      </c>
      <c r="I84" s="1286"/>
      <c r="J84" s="718" t="s">
        <v>1</v>
      </c>
      <c r="K84" s="178">
        <v>10</v>
      </c>
      <c r="L84" s="155" t="s">
        <v>144</v>
      </c>
      <c r="M84" s="793">
        <v>2112391899.2</v>
      </c>
      <c r="O84" s="134"/>
      <c r="P84" s="134"/>
    </row>
    <row r="85" spans="1:16">
      <c r="A85" s="137"/>
      <c r="B85" s="676"/>
      <c r="D85" s="155" t="s">
        <v>11</v>
      </c>
      <c r="E85" s="795">
        <f>SUM(E75:E84)</f>
        <v>90213915195.819992</v>
      </c>
      <c r="G85" s="155" t="s">
        <v>154</v>
      </c>
      <c r="H85" s="793">
        <v>471558358.38999999</v>
      </c>
      <c r="I85" s="1286"/>
      <c r="J85" s="718" t="s">
        <v>1</v>
      </c>
      <c r="K85" s="178">
        <v>12</v>
      </c>
      <c r="L85" s="155" t="s">
        <v>147</v>
      </c>
      <c r="M85" s="793">
        <v>1930184336.0599999</v>
      </c>
      <c r="N85" s="138"/>
      <c r="O85" s="134"/>
      <c r="P85" s="134"/>
    </row>
    <row r="86" spans="1:16">
      <c r="A86" s="137"/>
      <c r="D86" s="136"/>
      <c r="E86" s="136"/>
      <c r="G86" s="155" t="s">
        <v>150</v>
      </c>
      <c r="H86" s="793">
        <v>377252714.89999998</v>
      </c>
      <c r="I86" s="1286"/>
      <c r="J86" s="718" t="s">
        <v>1</v>
      </c>
      <c r="K86" s="178">
        <v>13</v>
      </c>
      <c r="L86" s="155" t="s">
        <v>148</v>
      </c>
      <c r="M86" s="1687">
        <v>5792706500.6099997</v>
      </c>
      <c r="N86" s="677"/>
      <c r="O86" s="134"/>
      <c r="P86" s="134"/>
    </row>
    <row r="87" spans="1:16">
      <c r="A87" s="1536" t="s">
        <v>149</v>
      </c>
      <c r="B87" s="1538"/>
      <c r="C87" s="135"/>
      <c r="D87" s="136"/>
      <c r="E87" s="136"/>
      <c r="G87" s="155" t="s">
        <v>159</v>
      </c>
      <c r="H87" s="793">
        <v>318083603.00999999</v>
      </c>
      <c r="I87" s="1286"/>
      <c r="J87" s="718" t="s">
        <v>1</v>
      </c>
      <c r="K87" s="178">
        <v>11</v>
      </c>
      <c r="L87" s="155" t="s">
        <v>152</v>
      </c>
      <c r="M87" s="793">
        <v>344873461.32999998</v>
      </c>
      <c r="N87" s="138"/>
      <c r="O87" s="134"/>
      <c r="P87" s="134"/>
    </row>
    <row r="88" spans="1:16">
      <c r="A88" s="145" t="s">
        <v>153</v>
      </c>
      <c r="B88" s="145" t="s">
        <v>101</v>
      </c>
      <c r="C88" s="135"/>
      <c r="D88" s="155" t="s">
        <v>162</v>
      </c>
      <c r="E88" s="792" t="str">
        <f>+E74</f>
        <v>Ene-Oct. 2025</v>
      </c>
      <c r="G88" s="155" t="s">
        <v>163</v>
      </c>
      <c r="H88" s="793">
        <v>105410470.26000001</v>
      </c>
      <c r="I88" s="1286"/>
      <c r="J88" s="718" t="s">
        <v>1</v>
      </c>
      <c r="K88" s="178">
        <v>15</v>
      </c>
      <c r="L88" s="155" t="s">
        <v>155</v>
      </c>
      <c r="M88" s="793">
        <v>432999796.12</v>
      </c>
      <c r="N88" s="138"/>
      <c r="O88" s="134"/>
      <c r="P88" s="134"/>
    </row>
    <row r="89" spans="1:16" ht="63">
      <c r="A89" s="173" t="s">
        <v>156</v>
      </c>
      <c r="B89" s="1353">
        <v>1237490334090.8398</v>
      </c>
      <c r="C89" s="135"/>
      <c r="D89" s="155" t="s">
        <v>166</v>
      </c>
      <c r="E89" s="793">
        <f>77176516191.84+4515531842.12</f>
        <v>81692048033.959991</v>
      </c>
      <c r="G89" s="155" t="s">
        <v>167</v>
      </c>
      <c r="H89" s="793">
        <v>214816797.03999999</v>
      </c>
      <c r="I89" s="1286"/>
      <c r="J89" s="718" t="s">
        <v>1</v>
      </c>
      <c r="K89" s="178">
        <v>14</v>
      </c>
      <c r="L89" s="155" t="s">
        <v>157</v>
      </c>
      <c r="M89" s="1687">
        <v>861993832.44000006</v>
      </c>
      <c r="N89" s="138"/>
      <c r="O89" s="134"/>
      <c r="P89" s="134"/>
    </row>
    <row r="90" spans="1:16">
      <c r="A90" s="173" t="s">
        <v>158</v>
      </c>
      <c r="B90" s="1353">
        <v>91282083983.240005</v>
      </c>
      <c r="D90" s="155" t="s">
        <v>170</v>
      </c>
      <c r="E90" s="793">
        <v>1560879412.1199999</v>
      </c>
      <c r="G90" s="155" t="s">
        <v>171</v>
      </c>
      <c r="H90" s="939"/>
      <c r="I90" s="1286"/>
      <c r="J90" s="718" t="s">
        <v>1</v>
      </c>
      <c r="K90" s="178">
        <v>16</v>
      </c>
      <c r="L90" s="155" t="s">
        <v>160</v>
      </c>
      <c r="M90" s="793">
        <v>629303601.41999996</v>
      </c>
      <c r="N90" s="138"/>
      <c r="O90" s="134"/>
      <c r="P90" s="134"/>
    </row>
    <row r="91" spans="1:16" ht="63">
      <c r="A91" s="173" t="s">
        <v>161</v>
      </c>
      <c r="B91" s="1353">
        <v>51873880797.669998</v>
      </c>
      <c r="D91" s="155" t="s">
        <v>173</v>
      </c>
      <c r="E91" s="793">
        <v>4178472112.1900001</v>
      </c>
      <c r="G91" s="155" t="s">
        <v>174</v>
      </c>
      <c r="H91" s="939"/>
      <c r="I91" s="1286"/>
      <c r="J91" s="718" t="s">
        <v>1</v>
      </c>
      <c r="K91" s="178">
        <v>19</v>
      </c>
      <c r="L91" s="155" t="s">
        <v>164</v>
      </c>
      <c r="M91" s="794"/>
      <c r="N91" s="138"/>
      <c r="O91" s="134"/>
      <c r="P91" s="134"/>
    </row>
    <row r="92" spans="1:16">
      <c r="A92" s="173" t="s">
        <v>165</v>
      </c>
      <c r="B92" s="1353">
        <v>1208729473.6500001</v>
      </c>
      <c r="D92" s="155" t="s">
        <v>176</v>
      </c>
      <c r="E92" s="793">
        <v>601068889.29999995</v>
      </c>
      <c r="G92" s="155" t="s">
        <v>177</v>
      </c>
      <c r="H92" s="795">
        <f>SUM(H75:H91)</f>
        <v>90213915195.819977</v>
      </c>
      <c r="I92" s="1286"/>
      <c r="J92" s="718" t="s">
        <v>1</v>
      </c>
      <c r="K92" s="178">
        <v>17</v>
      </c>
      <c r="L92" s="155" t="s">
        <v>168</v>
      </c>
      <c r="M92" s="793">
        <v>970919220.62</v>
      </c>
      <c r="N92" s="138"/>
      <c r="O92" s="134"/>
      <c r="P92" s="134"/>
    </row>
    <row r="93" spans="1:16">
      <c r="A93" s="173" t="s">
        <v>169</v>
      </c>
      <c r="B93" s="1353">
        <v>173191160236.69</v>
      </c>
      <c r="D93" s="155" t="s">
        <v>179</v>
      </c>
      <c r="E93" s="938"/>
      <c r="G93" s="135"/>
      <c r="H93" s="135"/>
      <c r="I93" s="1286"/>
      <c r="J93" s="718" t="s">
        <v>1</v>
      </c>
      <c r="K93" s="178">
        <v>18</v>
      </c>
      <c r="L93" s="155" t="s">
        <v>172</v>
      </c>
      <c r="M93" s="794"/>
      <c r="N93" s="719"/>
      <c r="O93" s="134"/>
      <c r="P93" s="134"/>
    </row>
    <row r="94" spans="1:16">
      <c r="A94" s="145" t="s">
        <v>57</v>
      </c>
      <c r="B94" s="177">
        <f>SUM(B89:B93)</f>
        <v>1555046188582.0896</v>
      </c>
      <c r="C94" s="861"/>
      <c r="D94" s="155" t="s">
        <v>181</v>
      </c>
      <c r="E94" s="938"/>
      <c r="G94" s="135"/>
      <c r="H94" s="676">
        <f>80689683377.19-H92</f>
        <v>-9524231818.6299744</v>
      </c>
      <c r="I94" s="1286"/>
      <c r="J94" s="718" t="s">
        <v>1</v>
      </c>
      <c r="K94" s="178">
        <v>20</v>
      </c>
      <c r="L94" s="155" t="s">
        <v>175</v>
      </c>
      <c r="M94" s="794"/>
      <c r="O94" s="134"/>
      <c r="P94" s="134"/>
    </row>
    <row r="95" spans="1:16">
      <c r="A95" s="137"/>
      <c r="B95" s="778"/>
      <c r="D95" s="155" t="s">
        <v>183</v>
      </c>
      <c r="E95" s="795">
        <f>SUM(E89:E94)</f>
        <v>88032468447.569992</v>
      </c>
      <c r="F95" s="176"/>
      <c r="G95" s="135"/>
      <c r="H95" s="176"/>
      <c r="I95" s="1286"/>
      <c r="J95" s="718" t="s">
        <v>1</v>
      </c>
      <c r="K95" s="178">
        <v>21</v>
      </c>
      <c r="L95" s="155" t="s">
        <v>178</v>
      </c>
      <c r="M95" s="793">
        <v>131777803.09999999</v>
      </c>
      <c r="N95" s="138"/>
      <c r="O95" s="134"/>
      <c r="P95" s="134"/>
    </row>
    <row r="96" spans="1:16">
      <c r="A96" s="137"/>
      <c r="B96" s="676">
        <f>+B94-B62</f>
        <v>0</v>
      </c>
      <c r="G96" s="156" t="s">
        <v>185</v>
      </c>
      <c r="H96" s="792" t="str">
        <f>+E74</f>
        <v>Ene-Oct. 2025</v>
      </c>
      <c r="K96" s="178">
        <v>22</v>
      </c>
      <c r="L96" s="155" t="s">
        <v>180</v>
      </c>
      <c r="M96" s="794"/>
      <c r="N96" s="138"/>
      <c r="O96" s="134"/>
      <c r="P96" s="134"/>
    </row>
    <row r="97" spans="1:16" ht="63">
      <c r="D97" s="156" t="s">
        <v>48</v>
      </c>
      <c r="E97" s="792" t="str">
        <f>+E88</f>
        <v>Ene-Oct. 2025</v>
      </c>
      <c r="F97" s="135"/>
      <c r="G97" s="155" t="s">
        <v>187</v>
      </c>
      <c r="H97" s="793">
        <v>8861381141.0499992</v>
      </c>
      <c r="K97" s="178">
        <v>23</v>
      </c>
      <c r="L97" s="155" t="s">
        <v>182</v>
      </c>
      <c r="M97" s="794"/>
      <c r="N97" s="138"/>
      <c r="O97" s="134"/>
      <c r="P97" s="134"/>
    </row>
    <row r="98" spans="1:16" ht="63">
      <c r="D98" s="155" t="s">
        <v>189</v>
      </c>
      <c r="E98" s="793">
        <v>155158678.97999999</v>
      </c>
      <c r="F98" s="175">
        <f>+E98-155158678.98</f>
        <v>0</v>
      </c>
      <c r="G98" s="155" t="s">
        <v>176</v>
      </c>
      <c r="H98" s="793">
        <v>385593449.43000001</v>
      </c>
      <c r="K98" s="178">
        <v>24</v>
      </c>
      <c r="L98" s="155" t="s">
        <v>184</v>
      </c>
      <c r="M98" s="794"/>
      <c r="N98" s="138"/>
      <c r="O98" s="134"/>
      <c r="P98" s="134"/>
    </row>
    <row r="99" spans="1:16" ht="63">
      <c r="D99" s="155" t="s">
        <v>191</v>
      </c>
      <c r="E99" s="793">
        <v>178544444.47</v>
      </c>
      <c r="G99" s="155" t="s">
        <v>192</v>
      </c>
      <c r="H99" s="793">
        <v>5717157.0899999999</v>
      </c>
      <c r="K99" s="178">
        <v>25</v>
      </c>
      <c r="L99" s="155" t="s">
        <v>186</v>
      </c>
      <c r="M99" s="794"/>
      <c r="N99" s="138"/>
      <c r="O99" s="134"/>
      <c r="P99" s="134"/>
    </row>
    <row r="100" spans="1:16">
      <c r="D100" s="155" t="s">
        <v>194</v>
      </c>
      <c r="E100" s="793">
        <v>58233819.780000001</v>
      </c>
      <c r="G100" s="155" t="s">
        <v>183</v>
      </c>
      <c r="H100" s="795">
        <f>SUM(H97:H99)</f>
        <v>9252691747.5699997</v>
      </c>
      <c r="K100" s="178">
        <v>26</v>
      </c>
      <c r="L100" s="155" t="s">
        <v>188</v>
      </c>
      <c r="M100" s="794"/>
      <c r="N100" s="138"/>
      <c r="O100" s="134"/>
      <c r="P100" s="134"/>
    </row>
    <row r="101" spans="1:16">
      <c r="D101" s="155" t="s">
        <v>196</v>
      </c>
      <c r="E101" s="793">
        <v>195850735.19999999</v>
      </c>
      <c r="G101" s="135"/>
      <c r="K101" s="178">
        <v>27</v>
      </c>
      <c r="L101" s="155" t="s">
        <v>190</v>
      </c>
      <c r="M101" s="794"/>
      <c r="N101" s="677"/>
      <c r="O101" s="134"/>
      <c r="P101" s="134"/>
    </row>
    <row r="102" spans="1:16">
      <c r="D102" s="155" t="s">
        <v>197</v>
      </c>
      <c r="E102" s="793">
        <v>194201124.71000001</v>
      </c>
      <c r="I102" s="136"/>
      <c r="K102" s="178">
        <v>28</v>
      </c>
      <c r="L102" s="155" t="s">
        <v>193</v>
      </c>
      <c r="M102" s="794"/>
      <c r="N102" s="677"/>
      <c r="O102" s="134"/>
      <c r="P102" s="134"/>
    </row>
    <row r="103" spans="1:16">
      <c r="D103" s="155" t="s">
        <v>183</v>
      </c>
      <c r="E103" s="795">
        <f>SUM(E98:E102)</f>
        <v>781988803.1400001</v>
      </c>
      <c r="F103" s="176"/>
      <c r="H103" s="677"/>
      <c r="K103" s="178">
        <v>29</v>
      </c>
      <c r="L103" s="155" t="s">
        <v>195</v>
      </c>
      <c r="M103" s="794"/>
      <c r="N103" s="134"/>
      <c r="O103" s="134"/>
      <c r="P103" s="134"/>
    </row>
    <row r="104" spans="1:16">
      <c r="E104" s="1295">
        <f>+E95+E103</f>
        <v>88814457250.709991</v>
      </c>
      <c r="K104" s="178" t="s">
        <v>11</v>
      </c>
      <c r="L104" s="155" t="s">
        <v>11</v>
      </c>
      <c r="M104" s="796">
        <v>83252927446.039993</v>
      </c>
      <c r="N104" s="134"/>
      <c r="O104" s="134"/>
      <c r="P104" s="134"/>
    </row>
    <row r="105" spans="1:16">
      <c r="E105" s="1286"/>
      <c r="J105" s="176"/>
      <c r="M105" s="719">
        <f>83252927446.04-M104</f>
        <v>0</v>
      </c>
      <c r="N105" s="134"/>
      <c r="O105" s="134"/>
      <c r="P105" s="134"/>
    </row>
    <row r="106" spans="1:16" s="1284" customFormat="1" ht="34.5" customHeight="1">
      <c r="A106" s="1285"/>
      <c r="B106" s="1285"/>
      <c r="C106" s="1287"/>
      <c r="D106" s="1285"/>
      <c r="E106" s="1286"/>
      <c r="F106" s="1530" t="s">
        <v>817</v>
      </c>
      <c r="G106" s="1531"/>
      <c r="H106" s="1531"/>
      <c r="I106" s="1285"/>
      <c r="J106" s="1295"/>
      <c r="K106" s="1286"/>
      <c r="L106" s="1286"/>
      <c r="M106" s="1297"/>
    </row>
    <row r="107" spans="1:16" ht="33.75">
      <c r="A107" s="1527" t="s">
        <v>810</v>
      </c>
      <c r="B107" s="1527"/>
      <c r="C107" s="1527"/>
      <c r="D107" s="1527"/>
      <c r="E107" s="1286"/>
      <c r="F107" s="145" t="s">
        <v>816</v>
      </c>
      <c r="G107" s="145" t="s">
        <v>14</v>
      </c>
      <c r="H107" s="145" t="s">
        <v>15</v>
      </c>
      <c r="J107" s="134"/>
      <c r="K107" s="134"/>
      <c r="L107" s="134"/>
      <c r="M107" s="134"/>
      <c r="N107" s="134"/>
      <c r="O107" s="134"/>
      <c r="P107" s="134"/>
    </row>
    <row r="108" spans="1:16" ht="33.75">
      <c r="A108" s="981" t="s">
        <v>79</v>
      </c>
      <c r="B108" s="980" t="s">
        <v>11</v>
      </c>
      <c r="C108" s="980" t="s">
        <v>80</v>
      </c>
      <c r="D108" s="980" t="s">
        <v>81</v>
      </c>
      <c r="E108" s="136"/>
      <c r="F108" s="1024" t="s">
        <v>812</v>
      </c>
      <c r="G108" s="929">
        <v>23592</v>
      </c>
      <c r="H108" s="929">
        <v>313360</v>
      </c>
      <c r="I108" s="136"/>
      <c r="J108" s="138"/>
      <c r="K108" s="138"/>
      <c r="L108" s="134"/>
      <c r="M108" s="134"/>
      <c r="N108" s="134"/>
      <c r="O108" s="134"/>
      <c r="P108" s="134"/>
    </row>
    <row r="109" spans="1:16">
      <c r="A109" s="180" t="s">
        <v>690</v>
      </c>
      <c r="B109" s="171">
        <f>+C109+D109</f>
        <v>463101</v>
      </c>
      <c r="C109" s="133">
        <f t="shared" ref="C109:D126" si="3">+C136+C166+C191</f>
        <v>236767</v>
      </c>
      <c r="D109" s="1283">
        <f t="shared" si="3"/>
        <v>226334</v>
      </c>
      <c r="E109" s="136"/>
      <c r="F109" s="1024" t="s">
        <v>813</v>
      </c>
      <c r="G109" s="929">
        <v>51319</v>
      </c>
      <c r="H109" s="929">
        <v>1244332</v>
      </c>
      <c r="I109" s="138"/>
      <c r="J109" s="138"/>
      <c r="K109" s="1536" t="s">
        <v>493</v>
      </c>
      <c r="L109" s="1538"/>
      <c r="M109" s="134"/>
      <c r="N109" s="134"/>
      <c r="O109" s="134"/>
      <c r="P109" s="134"/>
    </row>
    <row r="110" spans="1:16">
      <c r="A110" s="180" t="s">
        <v>691</v>
      </c>
      <c r="B110" s="171">
        <f t="shared" ref="B110:B126" si="4">+C110+D110</f>
        <v>615110</v>
      </c>
      <c r="C110" s="1283">
        <f t="shared" si="3"/>
        <v>314038</v>
      </c>
      <c r="D110" s="1283">
        <f t="shared" si="3"/>
        <v>301072</v>
      </c>
      <c r="E110" s="136"/>
      <c r="F110" s="1024" t="s">
        <v>814</v>
      </c>
      <c r="G110" s="929">
        <v>20575</v>
      </c>
      <c r="H110" s="929">
        <v>860650</v>
      </c>
      <c r="I110" s="136"/>
      <c r="J110" s="138"/>
      <c r="K110" s="145" t="s">
        <v>153</v>
      </c>
      <c r="L110" s="145" t="s">
        <v>101</v>
      </c>
      <c r="M110" s="134"/>
      <c r="N110" s="134"/>
      <c r="O110" s="134"/>
      <c r="P110" s="134"/>
    </row>
    <row r="111" spans="1:16">
      <c r="A111" s="180" t="s">
        <v>692</v>
      </c>
      <c r="B111" s="171">
        <f t="shared" si="4"/>
        <v>660907</v>
      </c>
      <c r="C111" s="1283">
        <f t="shared" si="3"/>
        <v>337271</v>
      </c>
      <c r="D111" s="1283">
        <f t="shared" si="3"/>
        <v>323636</v>
      </c>
      <c r="E111" s="136"/>
      <c r="F111" s="1024" t="s">
        <v>815</v>
      </c>
      <c r="G111" s="929">
        <v>20887</v>
      </c>
      <c r="H111" s="929">
        <v>187118</v>
      </c>
      <c r="I111" s="136"/>
      <c r="J111" s="138"/>
      <c r="K111" s="173" t="s">
        <v>493</v>
      </c>
      <c r="L111" s="1353">
        <v>3564224852.2199998</v>
      </c>
      <c r="M111" s="134"/>
      <c r="N111" s="134"/>
      <c r="O111" s="134"/>
      <c r="P111" s="134"/>
    </row>
    <row r="112" spans="1:16">
      <c r="A112" s="180" t="s">
        <v>443</v>
      </c>
      <c r="B112" s="171">
        <f t="shared" si="4"/>
        <v>549540</v>
      </c>
      <c r="C112" s="1283">
        <f t="shared" si="3"/>
        <v>273463</v>
      </c>
      <c r="D112" s="1283">
        <f t="shared" si="3"/>
        <v>276077</v>
      </c>
      <c r="E112" s="136"/>
      <c r="F112" s="145" t="s">
        <v>57</v>
      </c>
      <c r="G112" s="177">
        <f>SUM(G108:G111)</f>
        <v>116373</v>
      </c>
      <c r="H112" s="177">
        <f>SUM(H108:H111)</f>
        <v>2605460</v>
      </c>
      <c r="I112" s="136"/>
      <c r="J112" s="138"/>
      <c r="K112" s="173" t="s">
        <v>494</v>
      </c>
      <c r="L112" s="1353">
        <v>1987187266.53</v>
      </c>
      <c r="M112" s="134"/>
      <c r="N112" s="134"/>
      <c r="O112" s="134"/>
      <c r="P112" s="134"/>
    </row>
    <row r="113" spans="1:16" ht="63">
      <c r="A113" s="180" t="s">
        <v>45</v>
      </c>
      <c r="B113" s="171">
        <f t="shared" si="4"/>
        <v>635952</v>
      </c>
      <c r="C113" s="1283">
        <f t="shared" si="3"/>
        <v>303222</v>
      </c>
      <c r="D113" s="1283">
        <f t="shared" si="3"/>
        <v>332730</v>
      </c>
      <c r="E113" s="136"/>
      <c r="G113" s="1290">
        <f>+G112-B14</f>
        <v>0</v>
      </c>
      <c r="H113" s="143">
        <f>+H112-D14</f>
        <v>0</v>
      </c>
      <c r="I113" s="136"/>
      <c r="J113" s="138"/>
      <c r="K113" s="173" t="s">
        <v>495</v>
      </c>
      <c r="L113" s="1353">
        <v>455000000</v>
      </c>
      <c r="M113" s="134"/>
      <c r="N113" s="134"/>
      <c r="O113" s="134"/>
      <c r="P113" s="134"/>
    </row>
    <row r="114" spans="1:16">
      <c r="A114" s="180" t="s">
        <v>47</v>
      </c>
      <c r="B114" s="171">
        <f t="shared" si="4"/>
        <v>858591</v>
      </c>
      <c r="C114" s="1283">
        <f t="shared" si="3"/>
        <v>428882</v>
      </c>
      <c r="D114" s="1283">
        <f t="shared" si="3"/>
        <v>429709</v>
      </c>
      <c r="E114" s="136"/>
      <c r="I114" s="136"/>
      <c r="J114" s="138"/>
      <c r="K114" s="173" t="s">
        <v>496</v>
      </c>
      <c r="L114" s="1353">
        <v>206130944.44999999</v>
      </c>
      <c r="M114" s="134"/>
      <c r="N114" s="134"/>
      <c r="O114" s="134"/>
      <c r="P114" s="134"/>
    </row>
    <row r="115" spans="1:16">
      <c r="A115" s="180" t="s">
        <v>49</v>
      </c>
      <c r="B115" s="171">
        <f t="shared" si="4"/>
        <v>911351</v>
      </c>
      <c r="C115" s="1283">
        <f t="shared" si="3"/>
        <v>456367</v>
      </c>
      <c r="D115" s="1283">
        <f t="shared" si="3"/>
        <v>454984</v>
      </c>
      <c r="I115" s="136"/>
      <c r="J115" s="138"/>
      <c r="K115" s="173"/>
      <c r="L115" s="1353"/>
      <c r="M115" s="134"/>
    </row>
    <row r="116" spans="1:16">
      <c r="A116" s="180" t="s">
        <v>50</v>
      </c>
      <c r="B116" s="171">
        <f t="shared" si="4"/>
        <v>853183</v>
      </c>
      <c r="C116" s="1283">
        <f t="shared" si="3"/>
        <v>428459</v>
      </c>
      <c r="D116" s="1283">
        <f t="shared" si="3"/>
        <v>424724</v>
      </c>
      <c r="I116" s="136"/>
      <c r="J116" s="138"/>
      <c r="K116" s="145" t="s">
        <v>57</v>
      </c>
      <c r="L116" s="177">
        <f>SUM(L111:L115)</f>
        <v>6212543063.1999998</v>
      </c>
      <c r="M116" s="134"/>
    </row>
    <row r="117" spans="1:16">
      <c r="A117" s="180" t="s">
        <v>51</v>
      </c>
      <c r="B117" s="171">
        <f t="shared" si="4"/>
        <v>791081</v>
      </c>
      <c r="C117" s="1283">
        <f t="shared" si="3"/>
        <v>396329</v>
      </c>
      <c r="D117" s="1283">
        <f t="shared" si="3"/>
        <v>394752</v>
      </c>
      <c r="I117" s="136"/>
      <c r="J117" s="138"/>
      <c r="K117" s="138"/>
      <c r="L117" s="134"/>
      <c r="M117" s="134"/>
    </row>
    <row r="118" spans="1:16">
      <c r="A118" s="180" t="s">
        <v>53</v>
      </c>
      <c r="B118" s="171">
        <f t="shared" si="4"/>
        <v>777319</v>
      </c>
      <c r="C118" s="1283">
        <f t="shared" si="3"/>
        <v>389137</v>
      </c>
      <c r="D118" s="1283">
        <f t="shared" si="3"/>
        <v>388182</v>
      </c>
      <c r="I118" s="136"/>
      <c r="J118" s="138"/>
      <c r="K118" s="138"/>
      <c r="L118" s="134"/>
      <c r="M118" s="134"/>
    </row>
    <row r="119" spans="1:16">
      <c r="A119" s="180" t="s">
        <v>54</v>
      </c>
      <c r="B119" s="171">
        <f t="shared" si="4"/>
        <v>726387</v>
      </c>
      <c r="C119" s="1283">
        <f t="shared" si="3"/>
        <v>363288</v>
      </c>
      <c r="D119" s="1283">
        <f t="shared" si="3"/>
        <v>363099</v>
      </c>
      <c r="I119" s="136"/>
      <c r="J119" s="138"/>
      <c r="K119" s="421" t="s">
        <v>486</v>
      </c>
      <c r="L119" s="422" t="s">
        <v>484</v>
      </c>
      <c r="M119" s="422" t="s">
        <v>41</v>
      </c>
    </row>
    <row r="120" spans="1:16">
      <c r="A120" s="180" t="s">
        <v>55</v>
      </c>
      <c r="B120" s="171">
        <f t="shared" si="4"/>
        <v>676209</v>
      </c>
      <c r="C120" s="1283">
        <f t="shared" si="3"/>
        <v>335382</v>
      </c>
      <c r="D120" s="1283">
        <f t="shared" si="3"/>
        <v>340827</v>
      </c>
      <c r="I120" s="136"/>
      <c r="J120" s="138"/>
      <c r="K120" s="424" t="s">
        <v>487</v>
      </c>
      <c r="L120" s="896">
        <f>+L116</f>
        <v>6212543063.1999998</v>
      </c>
      <c r="M120" s="425"/>
    </row>
    <row r="121" spans="1:16">
      <c r="A121" s="180" t="s">
        <v>446</v>
      </c>
      <c r="B121" s="171">
        <f t="shared" si="4"/>
        <v>569808</v>
      </c>
      <c r="C121" s="1283">
        <f t="shared" si="3"/>
        <v>279220</v>
      </c>
      <c r="D121" s="1283">
        <f t="shared" si="3"/>
        <v>290588</v>
      </c>
      <c r="I121" s="136"/>
      <c r="K121" s="424" t="s">
        <v>499</v>
      </c>
      <c r="L121" s="896">
        <v>4653184714.5799999</v>
      </c>
      <c r="M121" s="425"/>
    </row>
    <row r="122" spans="1:16">
      <c r="A122" s="180" t="s">
        <v>447</v>
      </c>
      <c r="B122" s="171">
        <f t="shared" si="4"/>
        <v>447312</v>
      </c>
      <c r="C122" s="1283">
        <f t="shared" si="3"/>
        <v>218128</v>
      </c>
      <c r="D122" s="1283">
        <f t="shared" si="3"/>
        <v>229184</v>
      </c>
      <c r="K122" s="424" t="s">
        <v>500</v>
      </c>
      <c r="L122" s="896">
        <v>489615817.13</v>
      </c>
      <c r="M122" s="425"/>
    </row>
    <row r="123" spans="1:16">
      <c r="A123" s="180" t="s">
        <v>448</v>
      </c>
      <c r="B123" s="171">
        <f t="shared" si="4"/>
        <v>357067</v>
      </c>
      <c r="C123" s="1283">
        <f t="shared" si="3"/>
        <v>171690</v>
      </c>
      <c r="D123" s="1283">
        <f t="shared" si="3"/>
        <v>185377</v>
      </c>
      <c r="K123" s="424" t="s">
        <v>501</v>
      </c>
      <c r="L123" s="896">
        <v>137873273.75</v>
      </c>
      <c r="M123" s="425"/>
    </row>
    <row r="124" spans="1:16">
      <c r="A124" s="180" t="s">
        <v>449</v>
      </c>
      <c r="B124" s="171">
        <f t="shared" si="4"/>
        <v>258727</v>
      </c>
      <c r="C124" s="1283">
        <f t="shared" si="3"/>
        <v>122487</v>
      </c>
      <c r="D124" s="1283">
        <f t="shared" si="3"/>
        <v>136240</v>
      </c>
      <c r="K124" s="424" t="s">
        <v>502</v>
      </c>
      <c r="L124" s="897">
        <v>219254871.88999999</v>
      </c>
      <c r="M124" s="425"/>
    </row>
    <row r="125" spans="1:16">
      <c r="A125" s="180" t="s">
        <v>450</v>
      </c>
      <c r="B125" s="171">
        <f t="shared" si="4"/>
        <v>162753</v>
      </c>
      <c r="C125" s="1283">
        <f t="shared" si="3"/>
        <v>76912</v>
      </c>
      <c r="D125" s="1283">
        <f t="shared" si="3"/>
        <v>85841</v>
      </c>
      <c r="K125" s="424" t="s">
        <v>503</v>
      </c>
      <c r="L125" s="897">
        <v>0</v>
      </c>
      <c r="M125" s="425"/>
    </row>
    <row r="126" spans="1:16">
      <c r="A126" s="180" t="s">
        <v>811</v>
      </c>
      <c r="B126" s="171">
        <f t="shared" si="4"/>
        <v>300736</v>
      </c>
      <c r="C126" s="1283">
        <f t="shared" si="3"/>
        <v>141809</v>
      </c>
      <c r="D126" s="1283">
        <f t="shared" si="3"/>
        <v>158927</v>
      </c>
      <c r="K126" s="427" t="s">
        <v>11</v>
      </c>
      <c r="L126" s="428">
        <f>SUM(L120:L125)</f>
        <v>11712471740.549997</v>
      </c>
      <c r="M126" s="429">
        <f>SUM(M120:M125)</f>
        <v>0</v>
      </c>
    </row>
    <row r="127" spans="1:16" ht="33.75">
      <c r="A127" s="180" t="s">
        <v>11</v>
      </c>
      <c r="B127" s="981">
        <f>SUM(B109:B126)</f>
        <v>10615134</v>
      </c>
      <c r="C127" s="981">
        <f>SUM(C109:C126)</f>
        <v>5272851</v>
      </c>
      <c r="D127" s="858">
        <f>SUM(D109:D126)</f>
        <v>5342283</v>
      </c>
      <c r="K127" s="721" t="s">
        <v>198</v>
      </c>
      <c r="L127" s="722"/>
      <c r="M127" s="426"/>
    </row>
    <row r="128" spans="1:16" ht="33.75">
      <c r="A128" s="140"/>
      <c r="B128" s="140"/>
      <c r="C128" s="140"/>
      <c r="D128" s="148">
        <f>+B127-C22</f>
        <v>0</v>
      </c>
    </row>
    <row r="134" spans="1:4" ht="45" customHeight="1">
      <c r="A134" s="1527" t="s">
        <v>959</v>
      </c>
      <c r="B134" s="1527"/>
      <c r="C134" s="1527"/>
      <c r="D134" s="1527"/>
    </row>
    <row r="135" spans="1:4" ht="37.5" customHeight="1">
      <c r="A135" s="1298" t="s">
        <v>79</v>
      </c>
      <c r="B135" s="1299" t="s">
        <v>11</v>
      </c>
      <c r="C135" s="1299" t="s">
        <v>80</v>
      </c>
      <c r="D135" s="1299" t="s">
        <v>81</v>
      </c>
    </row>
    <row r="136" spans="1:4">
      <c r="A136" s="1296" t="s">
        <v>690</v>
      </c>
      <c r="B136" s="1293">
        <f>+C136+D136</f>
        <v>363783</v>
      </c>
      <c r="C136" s="1270">
        <v>185264</v>
      </c>
      <c r="D136" s="1270">
        <v>178519</v>
      </c>
    </row>
    <row r="137" spans="1:4">
      <c r="A137" s="1296" t="s">
        <v>691</v>
      </c>
      <c r="B137" s="1293">
        <f t="shared" ref="B137:B153" si="5">+C137+D137</f>
        <v>450038</v>
      </c>
      <c r="C137" s="1270">
        <v>229161</v>
      </c>
      <c r="D137" s="1270">
        <v>220877</v>
      </c>
    </row>
    <row r="138" spans="1:4">
      <c r="A138" s="1296" t="s">
        <v>692</v>
      </c>
      <c r="B138" s="1293">
        <f t="shared" si="5"/>
        <v>454490</v>
      </c>
      <c r="C138" s="1270">
        <v>231704</v>
      </c>
      <c r="D138" s="1270">
        <v>222786</v>
      </c>
    </row>
    <row r="139" spans="1:4">
      <c r="A139" s="1296" t="s">
        <v>443</v>
      </c>
      <c r="B139" s="1293">
        <f t="shared" si="5"/>
        <v>351199</v>
      </c>
      <c r="C139" s="1270">
        <v>177827</v>
      </c>
      <c r="D139" s="1270">
        <v>173372</v>
      </c>
    </row>
    <row r="140" spans="1:4">
      <c r="A140" s="1296" t="s">
        <v>45</v>
      </c>
      <c r="B140" s="1293">
        <f t="shared" si="5"/>
        <v>341006</v>
      </c>
      <c r="C140" s="1270">
        <v>168169</v>
      </c>
      <c r="D140" s="1270">
        <v>172837</v>
      </c>
    </row>
    <row r="141" spans="1:4">
      <c r="A141" s="1296" t="s">
        <v>47</v>
      </c>
      <c r="B141" s="1293">
        <f t="shared" si="5"/>
        <v>420097</v>
      </c>
      <c r="C141" s="1270">
        <v>197795</v>
      </c>
      <c r="D141" s="1270">
        <v>222302</v>
      </c>
    </row>
    <row r="142" spans="1:4">
      <c r="A142" s="1296" t="s">
        <v>49</v>
      </c>
      <c r="B142" s="1293">
        <f t="shared" si="5"/>
        <v>448657</v>
      </c>
      <c r="C142" s="1270">
        <v>213330</v>
      </c>
      <c r="D142" s="1270">
        <v>235327</v>
      </c>
    </row>
    <row r="143" spans="1:4">
      <c r="A143" s="1296" t="s">
        <v>50</v>
      </c>
      <c r="B143" s="1293">
        <f t="shared" si="5"/>
        <v>397204</v>
      </c>
      <c r="C143" s="1270">
        <v>192911</v>
      </c>
      <c r="D143" s="1270">
        <v>204293</v>
      </c>
    </row>
    <row r="144" spans="1:4">
      <c r="A144" s="1296" t="s">
        <v>51</v>
      </c>
      <c r="B144" s="1293">
        <f t="shared" si="5"/>
        <v>342274</v>
      </c>
      <c r="C144" s="1270">
        <v>169228</v>
      </c>
      <c r="D144" s="1270">
        <v>173046</v>
      </c>
    </row>
    <row r="145" spans="1:24">
      <c r="A145" s="1296" t="s">
        <v>53</v>
      </c>
      <c r="B145" s="1293">
        <f t="shared" si="5"/>
        <v>307273</v>
      </c>
      <c r="C145" s="1270">
        <v>154801</v>
      </c>
      <c r="D145" s="1270">
        <v>152472</v>
      </c>
    </row>
    <row r="146" spans="1:24">
      <c r="A146" s="1296" t="s">
        <v>54</v>
      </c>
      <c r="B146" s="1293">
        <f t="shared" si="5"/>
        <v>259801</v>
      </c>
      <c r="C146" s="1270">
        <v>131604</v>
      </c>
      <c r="D146" s="1270">
        <v>128197</v>
      </c>
    </row>
    <row r="147" spans="1:24">
      <c r="A147" s="1296" t="s">
        <v>55</v>
      </c>
      <c r="B147" s="1293">
        <f t="shared" si="5"/>
        <v>222146</v>
      </c>
      <c r="C147" s="1270">
        <v>111972</v>
      </c>
      <c r="D147" s="1270">
        <v>110174</v>
      </c>
    </row>
    <row r="148" spans="1:24">
      <c r="A148" s="1296" t="s">
        <v>446</v>
      </c>
      <c r="B148" s="1293">
        <f t="shared" si="5"/>
        <v>168156</v>
      </c>
      <c r="C148" s="1270">
        <v>84907</v>
      </c>
      <c r="D148" s="1270">
        <v>83249</v>
      </c>
    </row>
    <row r="149" spans="1:24">
      <c r="A149" s="1296" t="s">
        <v>447</v>
      </c>
      <c r="B149" s="1293">
        <f t="shared" si="5"/>
        <v>115110</v>
      </c>
      <c r="C149" s="1270">
        <v>57612</v>
      </c>
      <c r="D149" s="1270">
        <v>57498</v>
      </c>
    </row>
    <row r="150" spans="1:24">
      <c r="A150" s="1296" t="s">
        <v>448</v>
      </c>
      <c r="B150" s="1293">
        <f t="shared" si="5"/>
        <v>81268</v>
      </c>
      <c r="C150" s="1270">
        <v>39342</v>
      </c>
      <c r="D150" s="1270">
        <v>41926</v>
      </c>
    </row>
    <row r="151" spans="1:24">
      <c r="A151" s="1296" t="s">
        <v>449</v>
      </c>
      <c r="B151" s="1293">
        <f t="shared" si="5"/>
        <v>51478</v>
      </c>
      <c r="C151" s="1270">
        <v>23798</v>
      </c>
      <c r="D151" s="1270">
        <v>27680</v>
      </c>
    </row>
    <row r="152" spans="1:24">
      <c r="A152" s="1296" t="s">
        <v>450</v>
      </c>
      <c r="B152" s="1293">
        <f t="shared" si="5"/>
        <v>27173</v>
      </c>
      <c r="C152" s="1270">
        <v>11909</v>
      </c>
      <c r="D152" s="1270">
        <v>15264</v>
      </c>
    </row>
    <row r="153" spans="1:24">
      <c r="A153" s="1296" t="s">
        <v>811</v>
      </c>
      <c r="B153" s="1293">
        <f t="shared" si="5"/>
        <v>23456</v>
      </c>
      <c r="C153" s="1270">
        <v>9494</v>
      </c>
      <c r="D153" s="1270">
        <v>13962</v>
      </c>
    </row>
    <row r="154" spans="1:24" ht="33.75">
      <c r="A154" s="1296" t="s">
        <v>11</v>
      </c>
      <c r="B154" s="1298">
        <f>SUM(B136:B153)</f>
        <v>4824609</v>
      </c>
      <c r="C154" s="1298">
        <f>SUM(C136:C153)</f>
        <v>2390828</v>
      </c>
      <c r="D154" s="1301">
        <f>SUM(D136:D153)</f>
        <v>2433781</v>
      </c>
    </row>
    <row r="155" spans="1:24" ht="33.75">
      <c r="A155" s="1289"/>
      <c r="B155" s="1289"/>
      <c r="C155" s="1289"/>
      <c r="D155" s="1291">
        <f>+B154-C52</f>
        <v>4824609</v>
      </c>
      <c r="E155" s="1292">
        <f>+B154-C30</f>
        <v>0</v>
      </c>
    </row>
    <row r="157" spans="1:24">
      <c r="G157" s="1286"/>
      <c r="H157" s="1286"/>
    </row>
    <row r="158" spans="1:24">
      <c r="G158" s="1286"/>
      <c r="H158" s="1286"/>
    </row>
    <row r="159" spans="1:24">
      <c r="G159" s="1286"/>
      <c r="H159" s="1286"/>
    </row>
    <row r="160" spans="1:24">
      <c r="G160" s="1286"/>
      <c r="H160" s="1286"/>
      <c r="I160" s="1286"/>
      <c r="J160" s="1286"/>
      <c r="K160" s="1286"/>
      <c r="L160" s="1286"/>
      <c r="M160" s="1286"/>
      <c r="N160" s="1286"/>
      <c r="O160" s="1286"/>
      <c r="P160" s="1286"/>
      <c r="Q160" s="1286"/>
      <c r="R160" s="1286"/>
      <c r="S160" s="1286"/>
      <c r="T160" s="1286"/>
      <c r="U160" s="1286"/>
      <c r="V160" s="1286"/>
      <c r="W160" s="1286"/>
      <c r="X160" s="1286"/>
    </row>
    <row r="161" spans="1:24">
      <c r="G161" s="1286"/>
      <c r="H161" s="1286"/>
      <c r="I161" s="1286"/>
      <c r="J161" s="1286"/>
      <c r="K161" s="1286"/>
      <c r="L161" s="1286"/>
      <c r="M161" s="1286"/>
      <c r="N161" s="1286"/>
      <c r="O161" s="1286"/>
      <c r="P161" s="1286"/>
      <c r="Q161" s="1286"/>
      <c r="R161" s="1286"/>
      <c r="S161" s="1286"/>
      <c r="T161" s="1286"/>
      <c r="U161" s="1286"/>
      <c r="V161" s="1286"/>
      <c r="W161" s="1286"/>
      <c r="X161" s="1286"/>
    </row>
    <row r="162" spans="1:24">
      <c r="G162" s="1286"/>
      <c r="H162" s="1286"/>
      <c r="I162" s="1286"/>
      <c r="J162" s="1286"/>
      <c r="K162" s="1286"/>
      <c r="L162" s="1286"/>
      <c r="M162" s="1286"/>
      <c r="N162" s="1286"/>
      <c r="O162" s="1286"/>
      <c r="P162" s="1286"/>
      <c r="Q162" s="1286"/>
      <c r="R162" s="1286"/>
      <c r="S162" s="1286"/>
      <c r="T162" s="1286"/>
      <c r="U162" s="1286"/>
      <c r="V162" s="1286"/>
      <c r="W162" s="1286"/>
      <c r="X162" s="1286"/>
    </row>
    <row r="163" spans="1:24">
      <c r="G163" s="1286"/>
      <c r="H163" s="1286"/>
      <c r="I163" s="1286"/>
      <c r="J163" s="1286"/>
      <c r="K163" s="1286"/>
      <c r="L163" s="1286"/>
      <c r="M163" s="1286"/>
      <c r="N163" s="1286"/>
      <c r="O163" s="1286"/>
      <c r="P163" s="1286"/>
      <c r="Q163" s="1286"/>
      <c r="R163" s="1286"/>
      <c r="S163" s="1286"/>
      <c r="T163" s="1286"/>
      <c r="U163" s="1286"/>
      <c r="V163" s="1286"/>
      <c r="W163" s="1286"/>
      <c r="X163" s="1286"/>
    </row>
    <row r="164" spans="1:24" ht="33.75">
      <c r="A164" s="1528" t="s">
        <v>960</v>
      </c>
      <c r="B164" s="1528"/>
      <c r="C164" s="1528"/>
      <c r="D164" s="1528"/>
      <c r="K164" s="1286"/>
      <c r="L164" s="1286"/>
      <c r="M164" s="1286"/>
      <c r="N164" s="1286"/>
      <c r="O164" s="1286"/>
      <c r="P164" s="1286"/>
      <c r="Q164" s="1286"/>
      <c r="R164" s="1286"/>
      <c r="S164" s="1286"/>
      <c r="T164" s="1286"/>
      <c r="U164" s="1286"/>
      <c r="V164" s="1286"/>
      <c r="W164" s="1286"/>
      <c r="X164" s="1286"/>
    </row>
    <row r="165" spans="1:24" ht="33.75">
      <c r="A165" s="1269" t="s">
        <v>79</v>
      </c>
      <c r="B165" s="1268" t="s">
        <v>11</v>
      </c>
      <c r="C165" s="1268" t="s">
        <v>80</v>
      </c>
      <c r="D165" s="1268" t="s">
        <v>81</v>
      </c>
      <c r="K165" s="1286"/>
      <c r="L165" s="1286"/>
      <c r="M165" s="1286"/>
      <c r="N165" s="1286"/>
      <c r="O165" s="1286"/>
      <c r="P165" s="1286"/>
      <c r="Q165" s="1286"/>
      <c r="R165" s="1286"/>
      <c r="S165" s="1286"/>
      <c r="T165" s="1286"/>
      <c r="U165" s="1286"/>
      <c r="V165" s="1286"/>
      <c r="W165" s="1286"/>
      <c r="X165" s="1286"/>
    </row>
    <row r="166" spans="1:24">
      <c r="A166" s="1278" t="s">
        <v>690</v>
      </c>
      <c r="B166" s="1293">
        <f>+C166+D166</f>
        <v>98475</v>
      </c>
      <c r="C166" s="1283">
        <v>51097</v>
      </c>
      <c r="D166" s="1283">
        <v>47378</v>
      </c>
      <c r="K166" s="1286"/>
      <c r="L166" s="1286"/>
      <c r="M166" s="1286"/>
      <c r="N166" s="1286"/>
      <c r="O166" s="1286"/>
      <c r="P166" s="1286"/>
      <c r="Q166" s="1286"/>
      <c r="R166" s="1286"/>
      <c r="S166" s="1286"/>
      <c r="T166" s="1286"/>
      <c r="U166" s="1286"/>
      <c r="V166" s="1286"/>
      <c r="W166" s="1286"/>
      <c r="X166" s="1286"/>
    </row>
    <row r="167" spans="1:24">
      <c r="A167" s="1278" t="s">
        <v>691</v>
      </c>
      <c r="B167" s="1293">
        <f t="shared" ref="B167:B183" si="6">+C167+D167</f>
        <v>163197</v>
      </c>
      <c r="C167" s="1283">
        <v>83926</v>
      </c>
      <c r="D167" s="1283">
        <v>79271</v>
      </c>
      <c r="K167" s="1286"/>
      <c r="L167" s="1286"/>
      <c r="M167" s="1286"/>
      <c r="N167" s="1286"/>
      <c r="O167" s="1286"/>
      <c r="P167" s="1286"/>
      <c r="Q167" s="1286"/>
      <c r="R167" s="1286"/>
      <c r="S167" s="1286"/>
      <c r="T167" s="1286"/>
      <c r="U167" s="1286"/>
      <c r="V167" s="1286"/>
      <c r="W167" s="1286"/>
      <c r="X167" s="1286"/>
    </row>
    <row r="168" spans="1:24">
      <c r="A168" s="1278" t="s">
        <v>692</v>
      </c>
      <c r="B168" s="1293">
        <f t="shared" si="6"/>
        <v>203114</v>
      </c>
      <c r="C168" s="1283">
        <v>103861</v>
      </c>
      <c r="D168" s="1283">
        <v>99253</v>
      </c>
      <c r="K168" s="1286"/>
      <c r="L168" s="1286"/>
      <c r="M168" s="1286"/>
      <c r="N168" s="1286"/>
      <c r="O168" s="1286"/>
      <c r="P168" s="1286"/>
      <c r="Q168" s="1286"/>
      <c r="R168" s="1286"/>
      <c r="S168" s="1286"/>
      <c r="T168" s="1286"/>
      <c r="U168" s="1286"/>
      <c r="V168" s="1286"/>
      <c r="W168" s="1286"/>
      <c r="X168" s="1286"/>
    </row>
    <row r="169" spans="1:24">
      <c r="A169" s="1278" t="s">
        <v>443</v>
      </c>
      <c r="B169" s="1293">
        <f t="shared" si="6"/>
        <v>193895</v>
      </c>
      <c r="C169" s="1283">
        <v>93470</v>
      </c>
      <c r="D169" s="1283">
        <v>100425</v>
      </c>
      <c r="K169" s="1286"/>
      <c r="L169" s="1286"/>
      <c r="M169" s="1286"/>
      <c r="N169" s="1286"/>
      <c r="O169" s="1286"/>
      <c r="P169" s="1286"/>
      <c r="Q169" s="1286"/>
      <c r="R169" s="1286"/>
      <c r="S169" s="1286"/>
      <c r="T169" s="1286"/>
      <c r="U169" s="1286"/>
      <c r="V169" s="1286"/>
      <c r="W169" s="1286"/>
      <c r="X169" s="1286"/>
    </row>
    <row r="170" spans="1:24">
      <c r="A170" s="1278" t="s">
        <v>45</v>
      </c>
      <c r="B170" s="1293">
        <f t="shared" si="6"/>
        <v>291987</v>
      </c>
      <c r="C170" s="1283">
        <v>133785</v>
      </c>
      <c r="D170" s="1283">
        <v>158202</v>
      </c>
      <c r="K170" s="1286"/>
      <c r="L170" s="1286"/>
      <c r="M170" s="1286"/>
      <c r="N170" s="1286"/>
      <c r="O170" s="1286"/>
      <c r="P170" s="1286"/>
      <c r="Q170" s="1286"/>
      <c r="R170" s="1286"/>
      <c r="S170" s="1286"/>
      <c r="T170" s="1286"/>
      <c r="U170" s="1286"/>
      <c r="V170" s="1286"/>
      <c r="W170" s="1286"/>
      <c r="X170" s="1286"/>
    </row>
    <row r="171" spans="1:24">
      <c r="A171" s="1278" t="s">
        <v>47</v>
      </c>
      <c r="B171" s="1293">
        <f t="shared" si="6"/>
        <v>437409</v>
      </c>
      <c r="C171" s="1283">
        <v>230674</v>
      </c>
      <c r="D171" s="1283">
        <v>206735</v>
      </c>
      <c r="K171" s="1286"/>
      <c r="L171" s="1286"/>
      <c r="M171" s="1286"/>
      <c r="N171" s="1286"/>
      <c r="O171" s="1286"/>
      <c r="P171" s="1286"/>
      <c r="Q171" s="1286"/>
      <c r="R171" s="1286"/>
      <c r="S171" s="1286"/>
      <c r="T171" s="1286"/>
      <c r="U171" s="1286"/>
      <c r="V171" s="1286"/>
      <c r="W171" s="1286"/>
      <c r="X171" s="1286"/>
    </row>
    <row r="172" spans="1:24">
      <c r="A172" s="1278" t="s">
        <v>49</v>
      </c>
      <c r="B172" s="1293">
        <f t="shared" si="6"/>
        <v>461864</v>
      </c>
      <c r="C172" s="1283">
        <v>242745</v>
      </c>
      <c r="D172" s="1283">
        <v>219119</v>
      </c>
      <c r="K172" s="1286"/>
      <c r="L172" s="1286"/>
      <c r="M172" s="1286"/>
      <c r="N172" s="1286"/>
      <c r="O172" s="1286"/>
      <c r="P172" s="1286"/>
      <c r="Q172" s="1286"/>
      <c r="R172" s="1286"/>
      <c r="S172" s="1286"/>
      <c r="T172" s="1286"/>
      <c r="U172" s="1286"/>
      <c r="V172" s="1286"/>
      <c r="W172" s="1286"/>
      <c r="X172" s="1286"/>
    </row>
    <row r="173" spans="1:24">
      <c r="A173" s="1278" t="s">
        <v>50</v>
      </c>
      <c r="B173" s="1293">
        <f t="shared" si="6"/>
        <v>454921</v>
      </c>
      <c r="C173" s="1283">
        <v>235224</v>
      </c>
      <c r="D173" s="1283">
        <v>219697</v>
      </c>
      <c r="K173" s="1286"/>
      <c r="L173" s="1286"/>
      <c r="M173" s="1286"/>
      <c r="N173" s="1286"/>
      <c r="O173" s="1286"/>
      <c r="P173" s="1286"/>
      <c r="Q173" s="1286"/>
      <c r="R173" s="1286"/>
      <c r="S173" s="1286"/>
      <c r="T173" s="1286"/>
      <c r="U173" s="1286"/>
      <c r="V173" s="1286"/>
      <c r="W173" s="1286"/>
      <c r="X173" s="1286"/>
    </row>
    <row r="174" spans="1:24">
      <c r="A174" s="1278" t="s">
        <v>51</v>
      </c>
      <c r="B174" s="1293">
        <f t="shared" si="6"/>
        <v>446725</v>
      </c>
      <c r="C174" s="1283">
        <v>226214</v>
      </c>
      <c r="D174" s="1283">
        <v>220511</v>
      </c>
      <c r="K174" s="1286"/>
      <c r="L174" s="1286"/>
      <c r="M174" s="1286"/>
      <c r="N174" s="1286"/>
      <c r="O174" s="1286"/>
      <c r="P174" s="1286"/>
      <c r="Q174" s="1286"/>
      <c r="R174" s="1286"/>
      <c r="S174" s="1286"/>
      <c r="T174" s="1286"/>
      <c r="U174" s="1286"/>
      <c r="V174" s="1286"/>
      <c r="W174" s="1286"/>
      <c r="X174" s="1286"/>
    </row>
    <row r="175" spans="1:24">
      <c r="A175" s="1278" t="s">
        <v>53</v>
      </c>
      <c r="B175" s="1293">
        <f t="shared" si="6"/>
        <v>466309</v>
      </c>
      <c r="C175" s="1283">
        <v>232454</v>
      </c>
      <c r="D175" s="1283">
        <v>233855</v>
      </c>
      <c r="K175" s="1286"/>
      <c r="L175" s="1286"/>
      <c r="M175" s="1286"/>
      <c r="N175" s="1286"/>
      <c r="O175" s="1286"/>
      <c r="P175" s="1286"/>
      <c r="Q175" s="1286"/>
      <c r="R175" s="1286"/>
      <c r="S175" s="1286"/>
      <c r="T175" s="1286"/>
      <c r="U175" s="1286"/>
      <c r="V175" s="1286"/>
      <c r="W175" s="1286"/>
      <c r="X175" s="1286"/>
    </row>
    <row r="176" spans="1:24">
      <c r="A176" s="1278" t="s">
        <v>54</v>
      </c>
      <c r="B176" s="1293">
        <f t="shared" si="6"/>
        <v>460789</v>
      </c>
      <c r="C176" s="1283">
        <v>228700</v>
      </c>
      <c r="D176" s="1283">
        <v>232089</v>
      </c>
      <c r="K176" s="1286"/>
      <c r="L176" s="1286"/>
      <c r="M176" s="1286"/>
      <c r="N176" s="1286"/>
      <c r="O176" s="1286"/>
      <c r="P176" s="1286"/>
      <c r="Q176" s="1286"/>
      <c r="R176" s="1286"/>
      <c r="S176" s="1286"/>
      <c r="T176" s="1286"/>
      <c r="U176" s="1286"/>
      <c r="V176" s="1286"/>
      <c r="W176" s="1286"/>
      <c r="X176" s="1286"/>
    </row>
    <row r="177" spans="1:24">
      <c r="A177" s="1278" t="s">
        <v>55</v>
      </c>
      <c r="B177" s="1293">
        <f t="shared" si="6"/>
        <v>445898</v>
      </c>
      <c r="C177" s="1283">
        <v>218993</v>
      </c>
      <c r="D177" s="1283">
        <v>226905</v>
      </c>
      <c r="K177" s="1286"/>
      <c r="L177" s="1286"/>
      <c r="M177" s="1286"/>
      <c r="N177" s="1286"/>
      <c r="O177" s="1286"/>
      <c r="P177" s="1286"/>
      <c r="Q177" s="1286"/>
      <c r="R177" s="1286"/>
      <c r="S177" s="1286"/>
      <c r="T177" s="1286"/>
      <c r="U177" s="1286"/>
      <c r="V177" s="1286"/>
      <c r="W177" s="1286"/>
      <c r="X177" s="1286"/>
    </row>
    <row r="178" spans="1:24">
      <c r="A178" s="1278" t="s">
        <v>446</v>
      </c>
      <c r="B178" s="1293">
        <f t="shared" si="6"/>
        <v>390703</v>
      </c>
      <c r="C178" s="1283">
        <v>189012</v>
      </c>
      <c r="D178" s="1283">
        <v>201691</v>
      </c>
      <c r="K178" s="1286"/>
      <c r="L178" s="1286"/>
      <c r="M178" s="1286"/>
      <c r="N178" s="1286"/>
      <c r="O178" s="1286"/>
      <c r="P178" s="1286"/>
      <c r="Q178" s="1286"/>
      <c r="R178" s="1286"/>
      <c r="S178" s="1286"/>
      <c r="T178" s="1286"/>
      <c r="U178" s="1286"/>
      <c r="V178" s="1286"/>
      <c r="W178" s="1286"/>
      <c r="X178" s="1286"/>
    </row>
    <row r="179" spans="1:24">
      <c r="A179" s="1278" t="s">
        <v>447</v>
      </c>
      <c r="B179" s="1293">
        <f t="shared" si="6"/>
        <v>317494</v>
      </c>
      <c r="C179" s="1283">
        <v>153992</v>
      </c>
      <c r="D179" s="1283">
        <v>163502</v>
      </c>
      <c r="K179" s="1286"/>
      <c r="L179" s="1286"/>
      <c r="M179" s="1286"/>
      <c r="N179" s="1286"/>
      <c r="O179" s="1286"/>
      <c r="P179" s="1286"/>
      <c r="Q179" s="1286"/>
      <c r="R179" s="1286"/>
      <c r="S179" s="1286"/>
      <c r="T179" s="1286"/>
      <c r="U179" s="1286"/>
      <c r="V179" s="1286"/>
      <c r="W179" s="1286"/>
      <c r="X179" s="1286"/>
    </row>
    <row r="180" spans="1:24">
      <c r="A180" s="1278" t="s">
        <v>448</v>
      </c>
      <c r="B180" s="1293">
        <f t="shared" si="6"/>
        <v>259622</v>
      </c>
      <c r="C180" s="1283">
        <v>124829</v>
      </c>
      <c r="D180" s="1283">
        <v>134793</v>
      </c>
      <c r="K180" s="1286"/>
      <c r="L180" s="1286"/>
      <c r="M180" s="1286"/>
      <c r="N180" s="1286"/>
      <c r="O180" s="1286"/>
      <c r="P180" s="1286"/>
      <c r="Q180" s="1286"/>
      <c r="R180" s="1286"/>
      <c r="S180" s="1286"/>
      <c r="T180" s="1286"/>
      <c r="U180" s="1286"/>
      <c r="V180" s="1286"/>
      <c r="W180" s="1286"/>
      <c r="X180" s="1286"/>
    </row>
    <row r="181" spans="1:24">
      <c r="A181" s="1278" t="s">
        <v>449</v>
      </c>
      <c r="B181" s="1293">
        <f t="shared" si="6"/>
        <v>192443</v>
      </c>
      <c r="C181" s="1283">
        <v>91892</v>
      </c>
      <c r="D181" s="1283">
        <v>100551</v>
      </c>
      <c r="K181" s="1286"/>
      <c r="L181" s="1286"/>
      <c r="M181" s="1286"/>
      <c r="N181" s="1286"/>
      <c r="O181" s="1286"/>
      <c r="P181" s="1286"/>
      <c r="Q181" s="1286"/>
      <c r="R181" s="1286"/>
      <c r="S181" s="1286"/>
      <c r="T181" s="1286"/>
      <c r="U181" s="1286"/>
      <c r="V181" s="1286"/>
      <c r="W181" s="1286"/>
      <c r="X181" s="1286"/>
    </row>
    <row r="182" spans="1:24">
      <c r="A182" s="1278" t="s">
        <v>450</v>
      </c>
      <c r="B182" s="1293">
        <f t="shared" si="6"/>
        <v>124383</v>
      </c>
      <c r="C182" s="1283">
        <v>59324</v>
      </c>
      <c r="D182" s="1283">
        <v>65059</v>
      </c>
      <c r="K182" s="1286"/>
      <c r="L182" s="1286"/>
      <c r="M182" s="1286"/>
      <c r="N182" s="1286"/>
      <c r="O182" s="1286"/>
      <c r="P182" s="1286"/>
      <c r="Q182" s="1286"/>
      <c r="R182" s="1286"/>
      <c r="S182" s="1286"/>
      <c r="T182" s="1286"/>
      <c r="U182" s="1286"/>
      <c r="V182" s="1286"/>
      <c r="W182" s="1286"/>
      <c r="X182" s="1286"/>
    </row>
    <row r="183" spans="1:24">
      <c r="A183" s="1278" t="s">
        <v>811</v>
      </c>
      <c r="B183" s="1293">
        <f t="shared" si="6"/>
        <v>262909</v>
      </c>
      <c r="C183" s="1283">
        <v>124789</v>
      </c>
      <c r="D183" s="1283">
        <v>138120</v>
      </c>
      <c r="K183" s="1286"/>
      <c r="L183" s="1286"/>
      <c r="M183" s="1286"/>
      <c r="N183" s="1286"/>
      <c r="O183" s="1286"/>
      <c r="P183" s="1286"/>
      <c r="Q183" s="1286"/>
      <c r="R183" s="1286"/>
      <c r="S183" s="1286"/>
      <c r="T183" s="1286"/>
      <c r="U183" s="1286"/>
      <c r="V183" s="1286"/>
      <c r="W183" s="1286"/>
      <c r="X183" s="1286"/>
    </row>
    <row r="184" spans="1:24" ht="33.75">
      <c r="A184" s="1278" t="s">
        <v>11</v>
      </c>
      <c r="B184" s="1269">
        <f>SUM(B166:B183)</f>
        <v>5672137</v>
      </c>
      <c r="C184" s="1269">
        <f>SUM(C166:C183)</f>
        <v>2824981</v>
      </c>
      <c r="D184" s="1277">
        <f>SUM(D166:D183)</f>
        <v>2847156</v>
      </c>
    </row>
    <row r="185" spans="1:24" ht="33.75">
      <c r="A185" s="1289"/>
      <c r="B185" s="1289"/>
      <c r="C185" s="1289"/>
      <c r="D185" s="1291">
        <f>+B184-C39</f>
        <v>0</v>
      </c>
    </row>
    <row r="189" spans="1:24" ht="69.75" customHeight="1">
      <c r="A189" s="1529" t="s">
        <v>961</v>
      </c>
      <c r="B189" s="1529"/>
      <c r="C189" s="1529"/>
      <c r="D189" s="1529"/>
    </row>
    <row r="190" spans="1:24" ht="51.75" customHeight="1">
      <c r="A190" s="1281" t="s">
        <v>79</v>
      </c>
      <c r="B190" s="1280" t="s">
        <v>11</v>
      </c>
      <c r="C190" s="1280" t="s">
        <v>80</v>
      </c>
      <c r="D190" s="1280" t="s">
        <v>81</v>
      </c>
    </row>
    <row r="191" spans="1:24">
      <c r="A191" s="1274" t="s">
        <v>690</v>
      </c>
      <c r="B191" s="1267">
        <f>+C191+D191</f>
        <v>843</v>
      </c>
      <c r="C191" s="1276">
        <v>406</v>
      </c>
      <c r="D191" s="1276">
        <v>437</v>
      </c>
    </row>
    <row r="192" spans="1:24">
      <c r="A192" s="1274" t="s">
        <v>691</v>
      </c>
      <c r="B192" s="1267">
        <f t="shared" ref="B192:B208" si="7">+C192+D192</f>
        <v>1875</v>
      </c>
      <c r="C192" s="1276">
        <v>951</v>
      </c>
      <c r="D192" s="1276">
        <v>924</v>
      </c>
    </row>
    <row r="193" spans="1:7">
      <c r="A193" s="1274" t="s">
        <v>692</v>
      </c>
      <c r="B193" s="1267">
        <f t="shared" si="7"/>
        <v>3303</v>
      </c>
      <c r="C193" s="1276">
        <v>1706</v>
      </c>
      <c r="D193" s="1276">
        <v>1597</v>
      </c>
    </row>
    <row r="194" spans="1:7">
      <c r="A194" s="1274" t="s">
        <v>443</v>
      </c>
      <c r="B194" s="1267">
        <f t="shared" si="7"/>
        <v>4446</v>
      </c>
      <c r="C194" s="1276">
        <v>2166</v>
      </c>
      <c r="D194" s="1276">
        <v>2280</v>
      </c>
    </row>
    <row r="195" spans="1:7">
      <c r="A195" s="1274" t="s">
        <v>45</v>
      </c>
      <c r="B195" s="1267">
        <f t="shared" si="7"/>
        <v>2959</v>
      </c>
      <c r="C195" s="1276">
        <v>1268</v>
      </c>
      <c r="D195" s="1276">
        <v>1691</v>
      </c>
    </row>
    <row r="196" spans="1:7">
      <c r="A196" s="1274" t="s">
        <v>47</v>
      </c>
      <c r="B196" s="1267">
        <f t="shared" si="7"/>
        <v>1085</v>
      </c>
      <c r="C196" s="1276">
        <v>413</v>
      </c>
      <c r="D196" s="1276">
        <v>672</v>
      </c>
    </row>
    <row r="197" spans="1:7">
      <c r="A197" s="1274" t="s">
        <v>49</v>
      </c>
      <c r="B197" s="1267">
        <f t="shared" si="7"/>
        <v>830</v>
      </c>
      <c r="C197" s="1276">
        <v>292</v>
      </c>
      <c r="D197" s="1276">
        <v>538</v>
      </c>
    </row>
    <row r="198" spans="1:7">
      <c r="A198" s="1274" t="s">
        <v>50</v>
      </c>
      <c r="B198" s="1267">
        <f t="shared" si="7"/>
        <v>1058</v>
      </c>
      <c r="C198" s="1276">
        <v>324</v>
      </c>
      <c r="D198" s="1276">
        <v>734</v>
      </c>
    </row>
    <row r="199" spans="1:7">
      <c r="A199" s="1274" t="s">
        <v>51</v>
      </c>
      <c r="B199" s="1267">
        <f t="shared" si="7"/>
        <v>2082</v>
      </c>
      <c r="C199" s="1276">
        <v>887</v>
      </c>
      <c r="D199" s="1276">
        <v>1195</v>
      </c>
    </row>
    <row r="200" spans="1:7">
      <c r="A200" s="1274" t="s">
        <v>53</v>
      </c>
      <c r="B200" s="1267">
        <f t="shared" si="7"/>
        <v>3737</v>
      </c>
      <c r="C200" s="1276">
        <v>1882</v>
      </c>
      <c r="D200" s="1276">
        <v>1855</v>
      </c>
    </row>
    <row r="201" spans="1:7">
      <c r="A201" s="1274" t="s">
        <v>54</v>
      </c>
      <c r="B201" s="1267">
        <f t="shared" si="7"/>
        <v>5797</v>
      </c>
      <c r="C201" s="1276">
        <v>2984</v>
      </c>
      <c r="D201" s="1276">
        <v>2813</v>
      </c>
    </row>
    <row r="202" spans="1:7">
      <c r="A202" s="1274" t="s">
        <v>55</v>
      </c>
      <c r="B202" s="1267">
        <f t="shared" si="7"/>
        <v>8165</v>
      </c>
      <c r="C202" s="1276">
        <v>4417</v>
      </c>
      <c r="D202" s="1276">
        <v>3748</v>
      </c>
      <c r="F202" s="1284"/>
      <c r="G202" s="1284"/>
    </row>
    <row r="203" spans="1:7">
      <c r="A203" s="1274" t="s">
        <v>446</v>
      </c>
      <c r="B203" s="1267">
        <f t="shared" si="7"/>
        <v>10949</v>
      </c>
      <c r="C203" s="1276">
        <v>5301</v>
      </c>
      <c r="D203" s="1276">
        <v>5648</v>
      </c>
      <c r="F203" s="1284"/>
      <c r="G203" s="1284"/>
    </row>
    <row r="204" spans="1:7">
      <c r="A204" s="1274" t="s">
        <v>447</v>
      </c>
      <c r="B204" s="1267">
        <f t="shared" si="7"/>
        <v>14708</v>
      </c>
      <c r="C204" s="1276">
        <v>6524</v>
      </c>
      <c r="D204" s="1276">
        <v>8184</v>
      </c>
      <c r="F204" s="1284"/>
      <c r="G204" s="1284"/>
    </row>
    <row r="205" spans="1:7">
      <c r="A205" s="1274" t="s">
        <v>448</v>
      </c>
      <c r="B205" s="1267">
        <f t="shared" si="7"/>
        <v>16177</v>
      </c>
      <c r="C205" s="1276">
        <v>7519</v>
      </c>
      <c r="D205" s="1276">
        <v>8658</v>
      </c>
      <c r="F205" s="1284"/>
      <c r="G205" s="1284"/>
    </row>
    <row r="206" spans="1:7">
      <c r="A206" s="1274" t="s">
        <v>449</v>
      </c>
      <c r="B206" s="1267">
        <f t="shared" si="7"/>
        <v>14806</v>
      </c>
      <c r="C206" s="1276">
        <v>6797</v>
      </c>
      <c r="D206" s="1276">
        <v>8009</v>
      </c>
      <c r="F206" s="1284"/>
      <c r="G206" s="1284"/>
    </row>
    <row r="207" spans="1:7">
      <c r="A207" s="1274" t="s">
        <v>450</v>
      </c>
      <c r="B207" s="1267">
        <f t="shared" si="7"/>
        <v>11197</v>
      </c>
      <c r="C207" s="1276">
        <v>5679</v>
      </c>
      <c r="D207" s="1276">
        <v>5518</v>
      </c>
      <c r="F207" s="1284"/>
    </row>
    <row r="208" spans="1:7">
      <c r="A208" s="1274" t="s">
        <v>811</v>
      </c>
      <c r="B208" s="1267">
        <f t="shared" si="7"/>
        <v>14371</v>
      </c>
      <c r="C208" s="1276">
        <v>7526</v>
      </c>
      <c r="D208" s="1276">
        <v>6845</v>
      </c>
    </row>
    <row r="209" spans="1:16" ht="33.75">
      <c r="A209" s="1274" t="s">
        <v>11</v>
      </c>
      <c r="B209" s="1279">
        <f>SUM(B191:B208)</f>
        <v>118388</v>
      </c>
      <c r="C209" s="1279">
        <f>SUM(C191:C208)</f>
        <v>57042</v>
      </c>
      <c r="D209" s="1279">
        <f>SUM(D191:D208)</f>
        <v>61346</v>
      </c>
    </row>
    <row r="210" spans="1:16" ht="33.75">
      <c r="A210" s="1289"/>
      <c r="B210" s="1275"/>
      <c r="C210" s="1275"/>
      <c r="D210" s="1273">
        <f>+B209-C64</f>
        <v>118388</v>
      </c>
    </row>
    <row r="213" spans="1:16">
      <c r="A213" s="136"/>
      <c r="B213" s="136"/>
      <c r="C213" s="136"/>
      <c r="D213" s="136"/>
      <c r="E213" s="136"/>
      <c r="F213" s="138"/>
      <c r="G213" s="138"/>
      <c r="H213" s="134"/>
      <c r="I213" s="134"/>
      <c r="J213" s="134"/>
      <c r="K213" s="134"/>
      <c r="L213" s="134"/>
      <c r="M213" s="134"/>
      <c r="N213" s="134"/>
      <c r="O213" s="134"/>
      <c r="P213" s="134"/>
    </row>
    <row r="214" spans="1:16">
      <c r="A214" s="136"/>
      <c r="B214" s="136"/>
      <c r="C214" s="136"/>
      <c r="D214" s="136"/>
      <c r="E214" s="136"/>
      <c r="F214" s="138"/>
      <c r="G214" s="138"/>
      <c r="H214" s="134"/>
      <c r="I214" s="134"/>
      <c r="J214" s="134"/>
      <c r="K214" s="134"/>
      <c r="L214" s="134"/>
      <c r="M214" s="134"/>
      <c r="N214" s="134"/>
      <c r="O214" s="134"/>
      <c r="P214" s="134"/>
    </row>
    <row r="215" spans="1:16">
      <c r="A215" s="136"/>
      <c r="B215" s="136"/>
      <c r="C215" s="136"/>
      <c r="D215" s="136"/>
      <c r="E215" s="136"/>
      <c r="F215" s="138"/>
      <c r="G215" s="138"/>
      <c r="H215" s="134"/>
      <c r="I215" s="134"/>
      <c r="J215" s="134"/>
      <c r="K215" s="134"/>
      <c r="L215" s="134"/>
      <c r="M215" s="134"/>
      <c r="N215" s="134"/>
      <c r="O215" s="134"/>
      <c r="P215" s="134"/>
    </row>
    <row r="216" spans="1:16">
      <c r="A216" s="136"/>
      <c r="B216" s="136"/>
      <c r="C216" s="136"/>
      <c r="D216" s="136"/>
      <c r="E216" s="136"/>
      <c r="F216" s="138"/>
      <c r="G216" s="138"/>
      <c r="H216" s="134"/>
      <c r="I216" s="134"/>
      <c r="J216" s="134"/>
      <c r="K216" s="134"/>
      <c r="L216" s="134"/>
      <c r="M216" s="134"/>
      <c r="N216" s="134"/>
      <c r="O216" s="134"/>
      <c r="P216" s="134"/>
    </row>
    <row r="217" spans="1:16">
      <c r="A217" s="136" t="s">
        <v>1021</v>
      </c>
      <c r="B217" s="136" t="s">
        <v>1013</v>
      </c>
      <c r="C217" s="136"/>
      <c r="D217" s="136"/>
      <c r="E217" s="136"/>
      <c r="F217" s="138"/>
      <c r="G217" s="138"/>
      <c r="H217" s="134"/>
      <c r="I217" s="134"/>
      <c r="J217" s="134"/>
      <c r="K217" s="134"/>
      <c r="L217" s="134"/>
      <c r="M217" s="134"/>
      <c r="N217" s="134"/>
      <c r="O217" s="134"/>
      <c r="P217" s="134"/>
    </row>
    <row r="218" spans="1:16" ht="33.75">
      <c r="A218" s="1349" t="s">
        <v>553</v>
      </c>
      <c r="B218" s="1349" t="s">
        <v>1022</v>
      </c>
      <c r="C218" s="1349" t="s">
        <v>1023</v>
      </c>
      <c r="D218" s="1349" t="s">
        <v>1024</v>
      </c>
      <c r="E218" s="1349" t="s">
        <v>1025</v>
      </c>
      <c r="F218" s="1288"/>
      <c r="G218" s="138"/>
      <c r="H218" s="134"/>
      <c r="I218" s="134"/>
      <c r="J218" s="134"/>
      <c r="K218" s="134"/>
      <c r="L218" s="134"/>
      <c r="M218" s="134"/>
      <c r="N218" s="134"/>
      <c r="O218" s="134"/>
      <c r="P218" s="134"/>
    </row>
    <row r="219" spans="1:16" ht="67.5">
      <c r="A219" s="1364" t="s">
        <v>766</v>
      </c>
      <c r="B219" s="1276"/>
      <c r="C219" s="1276">
        <v>1079762</v>
      </c>
      <c r="D219" s="1276">
        <v>1790057</v>
      </c>
      <c r="E219" s="1276">
        <v>2869819</v>
      </c>
      <c r="F219" s="1288"/>
      <c r="G219" s="1349" t="s">
        <v>553</v>
      </c>
      <c r="H219" s="1349" t="s">
        <v>1022</v>
      </c>
      <c r="I219" s="1349" t="s">
        <v>1023</v>
      </c>
      <c r="J219" s="1349" t="s">
        <v>1024</v>
      </c>
      <c r="K219" s="1349" t="s">
        <v>554</v>
      </c>
      <c r="L219" s="134"/>
      <c r="M219" s="134"/>
      <c r="N219" s="134"/>
      <c r="O219" s="134"/>
      <c r="P219" s="134"/>
    </row>
    <row r="220" spans="1:16" ht="33.75">
      <c r="A220" s="1364" t="s">
        <v>770</v>
      </c>
      <c r="B220" s="1276"/>
      <c r="C220" s="1276">
        <v>444647</v>
      </c>
      <c r="D220" s="1276">
        <v>603127</v>
      </c>
      <c r="E220" s="1276">
        <v>1047774</v>
      </c>
      <c r="F220" s="1288"/>
      <c r="G220" s="1364" t="s">
        <v>972</v>
      </c>
      <c r="H220" s="1283"/>
      <c r="I220" s="1283">
        <v>1583398</v>
      </c>
      <c r="J220" s="1283">
        <v>2488595</v>
      </c>
      <c r="K220" s="1283">
        <v>4071993</v>
      </c>
      <c r="L220" s="134"/>
      <c r="M220" s="134"/>
      <c r="N220" s="134"/>
      <c r="O220" s="134"/>
      <c r="P220" s="134"/>
    </row>
    <row r="221" spans="1:16" ht="33.75">
      <c r="A221" s="1364" t="s">
        <v>787</v>
      </c>
      <c r="B221" s="1276"/>
      <c r="C221" s="1276">
        <v>392806</v>
      </c>
      <c r="D221" s="1276">
        <v>343300</v>
      </c>
      <c r="E221" s="1276">
        <v>736106</v>
      </c>
      <c r="F221" s="1288"/>
      <c r="G221" s="1364" t="s">
        <v>973</v>
      </c>
      <c r="H221" s="1283"/>
      <c r="I221" s="1283">
        <v>245466</v>
      </c>
      <c r="J221" s="1283">
        <v>297555</v>
      </c>
      <c r="K221" s="1283">
        <v>543021</v>
      </c>
      <c r="L221" s="134"/>
      <c r="M221" s="134"/>
      <c r="N221" s="134"/>
      <c r="O221" s="134"/>
      <c r="P221" s="134"/>
    </row>
    <row r="222" spans="1:16" ht="33.75">
      <c r="A222" s="1364" t="s">
        <v>799</v>
      </c>
      <c r="B222" s="1276"/>
      <c r="C222" s="1276">
        <v>177196</v>
      </c>
      <c r="D222" s="1276">
        <v>199978</v>
      </c>
      <c r="E222" s="1276">
        <v>377174</v>
      </c>
      <c r="F222" s="1288"/>
      <c r="G222" s="1364" t="s">
        <v>974</v>
      </c>
      <c r="H222" s="1283"/>
      <c r="I222" s="1283">
        <v>596366</v>
      </c>
      <c r="J222" s="1283">
        <v>508115</v>
      </c>
      <c r="K222" s="1283">
        <v>1104481</v>
      </c>
      <c r="L222" s="134"/>
      <c r="M222" s="134"/>
      <c r="N222" s="134"/>
      <c r="O222" s="134"/>
      <c r="P222" s="134"/>
    </row>
    <row r="223" spans="1:16" ht="33.75">
      <c r="A223" s="1364" t="s">
        <v>795</v>
      </c>
      <c r="B223" s="1276"/>
      <c r="C223" s="1276">
        <v>137200</v>
      </c>
      <c r="D223" s="1276">
        <v>146941</v>
      </c>
      <c r="E223" s="1276">
        <v>284141</v>
      </c>
      <c r="F223" s="1288"/>
      <c r="G223" s="1364" t="s">
        <v>975</v>
      </c>
      <c r="H223" s="1283"/>
      <c r="I223" s="1283">
        <v>218471</v>
      </c>
      <c r="J223" s="1283">
        <v>261808</v>
      </c>
      <c r="K223" s="1283">
        <v>480279</v>
      </c>
      <c r="L223" s="134"/>
      <c r="M223" s="134"/>
      <c r="N223" s="134"/>
      <c r="O223" s="134"/>
      <c r="P223" s="134"/>
    </row>
    <row r="224" spans="1:16" ht="33.75">
      <c r="A224" s="1364" t="s">
        <v>788</v>
      </c>
      <c r="B224" s="1276"/>
      <c r="C224" s="1276">
        <v>106182</v>
      </c>
      <c r="D224" s="1276">
        <v>136507</v>
      </c>
      <c r="E224" s="1276">
        <v>242689</v>
      </c>
      <c r="F224" s="1288"/>
      <c r="G224" s="1364" t="s">
        <v>976</v>
      </c>
      <c r="H224" s="1283"/>
      <c r="I224" s="1283">
        <v>139082</v>
      </c>
      <c r="J224" s="1283">
        <v>171981</v>
      </c>
      <c r="K224" s="1283">
        <v>311063</v>
      </c>
      <c r="L224" s="134"/>
      <c r="M224" s="134"/>
      <c r="N224" s="134"/>
      <c r="O224" s="134"/>
      <c r="P224" s="134"/>
    </row>
    <row r="225" spans="1:16" ht="33.75">
      <c r="A225" s="1364" t="s">
        <v>786</v>
      </c>
      <c r="B225" s="1276"/>
      <c r="C225" s="1276">
        <v>116722</v>
      </c>
      <c r="D225" s="1276">
        <v>93907</v>
      </c>
      <c r="E225" s="1276">
        <v>210629</v>
      </c>
      <c r="F225" s="1288"/>
      <c r="G225" s="1364" t="s">
        <v>978</v>
      </c>
      <c r="H225" s="1283"/>
      <c r="I225" s="1283">
        <v>371392</v>
      </c>
      <c r="J225" s="1283">
        <v>301700</v>
      </c>
      <c r="K225" s="1283">
        <v>673092</v>
      </c>
      <c r="L225" s="134"/>
      <c r="M225" s="134"/>
      <c r="N225" s="134"/>
      <c r="O225" s="134"/>
      <c r="P225" s="134"/>
    </row>
    <row r="226" spans="1:16" ht="33.75">
      <c r="A226" s="1364" t="s">
        <v>806</v>
      </c>
      <c r="B226" s="1276"/>
      <c r="C226" s="1276">
        <v>112562</v>
      </c>
      <c r="D226" s="1276">
        <v>95946</v>
      </c>
      <c r="E226" s="1276">
        <v>208508</v>
      </c>
      <c r="F226" s="1288"/>
      <c r="G226" s="1364" t="s">
        <v>979</v>
      </c>
      <c r="H226" s="1283"/>
      <c r="I226" s="1283">
        <v>225601</v>
      </c>
      <c r="J226" s="1283">
        <v>194884</v>
      </c>
      <c r="K226" s="1283">
        <v>420485</v>
      </c>
      <c r="L226" s="134"/>
      <c r="M226" s="134"/>
      <c r="N226" s="134"/>
      <c r="O226" s="134"/>
      <c r="P226" s="134"/>
    </row>
    <row r="227" spans="1:16" ht="33.75">
      <c r="A227" s="1364" t="s">
        <v>784</v>
      </c>
      <c r="B227" s="1276"/>
      <c r="C227" s="1276">
        <v>110698</v>
      </c>
      <c r="D227" s="1276">
        <v>95660</v>
      </c>
      <c r="E227" s="1276">
        <v>206358</v>
      </c>
      <c r="F227" s="1288"/>
      <c r="G227" s="1364" t="s">
        <v>980</v>
      </c>
      <c r="H227" s="1283"/>
      <c r="I227" s="1283">
        <v>136600</v>
      </c>
      <c r="J227" s="1283">
        <v>131902</v>
      </c>
      <c r="K227" s="1283">
        <v>268502</v>
      </c>
      <c r="L227" s="134"/>
      <c r="M227" s="134"/>
      <c r="N227" s="134"/>
      <c r="O227" s="134"/>
      <c r="P227" s="134"/>
    </row>
    <row r="228" spans="1:16" ht="33.75">
      <c r="A228" s="1364" t="s">
        <v>783</v>
      </c>
      <c r="B228" s="1276"/>
      <c r="C228" s="1276">
        <v>99383</v>
      </c>
      <c r="D228" s="1276">
        <v>85407</v>
      </c>
      <c r="E228" s="1276">
        <v>184790</v>
      </c>
      <c r="F228" s="1288"/>
      <c r="G228" s="1364" t="s">
        <v>981</v>
      </c>
      <c r="H228" s="1283"/>
      <c r="I228" s="1283">
        <v>254008</v>
      </c>
      <c r="J228" s="1283">
        <v>261426</v>
      </c>
      <c r="K228" s="1283">
        <v>515434</v>
      </c>
      <c r="L228" s="134"/>
      <c r="M228" s="134"/>
      <c r="N228" s="134"/>
      <c r="O228" s="134"/>
      <c r="P228" s="134"/>
    </row>
    <row r="229" spans="1:16" ht="33.75">
      <c r="A229" s="1364" t="s">
        <v>804</v>
      </c>
      <c r="B229" s="1276"/>
      <c r="C229" s="1276">
        <v>83635</v>
      </c>
      <c r="D229" s="1276">
        <v>81267</v>
      </c>
      <c r="E229" s="1276">
        <v>164902</v>
      </c>
      <c r="F229" s="1288"/>
      <c r="G229" s="1364" t="s">
        <v>977</v>
      </c>
      <c r="H229" s="1283">
        <v>118388</v>
      </c>
      <c r="I229" s="1283">
        <v>1054225</v>
      </c>
      <c r="J229" s="1283">
        <v>1054171</v>
      </c>
      <c r="K229" s="1283">
        <v>2226784</v>
      </c>
      <c r="L229" s="134"/>
      <c r="M229" s="134"/>
      <c r="N229" s="134"/>
      <c r="O229" s="134"/>
      <c r="P229" s="134"/>
    </row>
    <row r="230" spans="1:16" ht="33.75">
      <c r="A230" s="1364" t="s">
        <v>782</v>
      </c>
      <c r="B230" s="1276"/>
      <c r="C230" s="1276">
        <v>95677</v>
      </c>
      <c r="D230" s="1276">
        <v>66501</v>
      </c>
      <c r="E230" s="1276">
        <v>162178</v>
      </c>
      <c r="F230" s="1288"/>
      <c r="G230" s="1364" t="s">
        <v>554</v>
      </c>
      <c r="H230" s="1368">
        <f>SUM(H220:H229)</f>
        <v>118388</v>
      </c>
      <c r="I230" s="1368">
        <f>SUM(I220:I229)</f>
        <v>4824609</v>
      </c>
      <c r="J230" s="1368">
        <f>SUM(J220:J229)</f>
        <v>5672137</v>
      </c>
      <c r="K230" s="1368">
        <f>SUM(K220:K229)</f>
        <v>10615134</v>
      </c>
      <c r="L230" s="134"/>
      <c r="M230" s="134"/>
      <c r="N230" s="134"/>
      <c r="O230" s="134"/>
      <c r="P230" s="134"/>
    </row>
    <row r="231" spans="1:16" ht="33.75">
      <c r="A231" s="1364" t="s">
        <v>785</v>
      </c>
      <c r="B231" s="1276"/>
      <c r="C231" s="1276">
        <v>86838</v>
      </c>
      <c r="D231" s="1276">
        <v>70908</v>
      </c>
      <c r="E231" s="1276">
        <v>157746</v>
      </c>
      <c r="F231" s="1288"/>
      <c r="G231" s="138"/>
      <c r="H231" s="134"/>
      <c r="I231" s="134"/>
      <c r="J231" s="134"/>
      <c r="K231" s="134"/>
      <c r="L231" s="134"/>
      <c r="M231" s="134"/>
      <c r="N231" s="134"/>
      <c r="O231" s="134"/>
      <c r="P231" s="134"/>
    </row>
    <row r="232" spans="1:16" ht="33.75">
      <c r="A232" s="1364" t="s">
        <v>779</v>
      </c>
      <c r="B232" s="1276"/>
      <c r="C232" s="1276">
        <v>58989</v>
      </c>
      <c r="D232" s="1276">
        <v>95411</v>
      </c>
      <c r="E232" s="1276">
        <v>154400</v>
      </c>
      <c r="F232" s="1288"/>
      <c r="G232" s="138"/>
      <c r="H232" s="134"/>
      <c r="I232" s="134"/>
      <c r="J232" s="134"/>
      <c r="K232" s="134"/>
      <c r="L232" s="134"/>
      <c r="M232" s="134"/>
      <c r="N232" s="134"/>
      <c r="O232" s="134"/>
      <c r="P232" s="134"/>
    </row>
    <row r="233" spans="1:16" ht="33.75">
      <c r="A233" s="1364" t="s">
        <v>801</v>
      </c>
      <c r="B233" s="1276"/>
      <c r="C233" s="1276">
        <v>72170</v>
      </c>
      <c r="D233" s="1276">
        <v>75150</v>
      </c>
      <c r="E233" s="1276">
        <v>147320</v>
      </c>
      <c r="F233" s="1288"/>
      <c r="G233" s="138"/>
      <c r="H233" s="134"/>
      <c r="I233" s="134"/>
      <c r="J233" s="134"/>
      <c r="K233" s="134"/>
      <c r="L233" s="134"/>
      <c r="M233" s="134"/>
      <c r="N233" s="134"/>
      <c r="O233" s="134"/>
      <c r="P233" s="134"/>
    </row>
    <row r="234" spans="1:16" ht="33.75">
      <c r="A234" s="1364" t="s">
        <v>796</v>
      </c>
      <c r="B234" s="1276"/>
      <c r="C234" s="1276">
        <v>59397</v>
      </c>
      <c r="D234" s="1276">
        <v>58549</v>
      </c>
      <c r="E234" s="1276">
        <v>117946</v>
      </c>
      <c r="F234" s="1288"/>
      <c r="G234" s="134"/>
      <c r="H234" s="134"/>
      <c r="I234" s="134"/>
      <c r="J234" s="134"/>
      <c r="K234" s="134"/>
      <c r="L234" s="134"/>
      <c r="M234" s="134"/>
      <c r="N234" s="134"/>
      <c r="O234" s="134"/>
      <c r="P234" s="134"/>
    </row>
    <row r="235" spans="1:16" ht="33.75">
      <c r="A235" s="1364" t="s">
        <v>798</v>
      </c>
      <c r="B235" s="1276"/>
      <c r="C235" s="1276">
        <v>45870</v>
      </c>
      <c r="D235" s="1276">
        <v>68478</v>
      </c>
      <c r="E235" s="1276">
        <v>114348</v>
      </c>
      <c r="F235" s="1288"/>
      <c r="G235" s="138"/>
      <c r="H235" s="134"/>
      <c r="I235" s="134"/>
      <c r="J235" s="134"/>
      <c r="K235" s="134"/>
      <c r="L235" s="134"/>
      <c r="M235" s="134"/>
      <c r="N235" s="134"/>
      <c r="O235" s="134"/>
      <c r="P235" s="134"/>
    </row>
    <row r="236" spans="1:16" ht="67.5">
      <c r="A236" s="1364" t="s">
        <v>797</v>
      </c>
      <c r="B236" s="1276"/>
      <c r="C236" s="1276">
        <v>57411</v>
      </c>
      <c r="D236" s="1276">
        <v>55936</v>
      </c>
      <c r="E236" s="1276">
        <v>113347</v>
      </c>
      <c r="F236" s="1288"/>
      <c r="G236" s="1364" t="s">
        <v>553</v>
      </c>
      <c r="H236" s="1364" t="s">
        <v>1022</v>
      </c>
      <c r="I236" s="1364" t="s">
        <v>1023</v>
      </c>
      <c r="J236" s="1364" t="s">
        <v>1024</v>
      </c>
      <c r="K236" s="1364" t="s">
        <v>554</v>
      </c>
      <c r="L236" s="134"/>
      <c r="M236" s="134"/>
      <c r="N236" s="134"/>
      <c r="O236" s="134"/>
      <c r="P236" s="134"/>
    </row>
    <row r="237" spans="1:16" ht="33.75">
      <c r="A237" s="1365" t="s">
        <v>794</v>
      </c>
      <c r="B237" s="1366"/>
      <c r="C237" s="1366">
        <v>51401</v>
      </c>
      <c r="D237" s="1366">
        <v>53603</v>
      </c>
      <c r="E237" s="1366">
        <v>105004</v>
      </c>
      <c r="F237" s="1288"/>
      <c r="G237" s="1364" t="s">
        <v>766</v>
      </c>
      <c r="H237" s="1283"/>
      <c r="I237" s="1283">
        <v>1583398</v>
      </c>
      <c r="J237" s="1283">
        <v>2488595</v>
      </c>
      <c r="K237" s="1283">
        <v>4071993</v>
      </c>
      <c r="L237" s="134"/>
      <c r="M237" s="134"/>
      <c r="N237" s="134"/>
      <c r="O237" s="134"/>
      <c r="P237" s="134"/>
    </row>
    <row r="238" spans="1:16" ht="33.75">
      <c r="A238" s="1364" t="s">
        <v>790</v>
      </c>
      <c r="B238" s="1276"/>
      <c r="C238" s="1276">
        <v>46933</v>
      </c>
      <c r="D238" s="1276">
        <v>52560</v>
      </c>
      <c r="E238" s="1276">
        <v>99493</v>
      </c>
      <c r="F238" s="1288"/>
      <c r="G238" s="1364" t="s">
        <v>767</v>
      </c>
      <c r="H238" s="1283"/>
      <c r="I238" s="1283">
        <v>371392</v>
      </c>
      <c r="J238" s="1283">
        <v>301700</v>
      </c>
      <c r="K238" s="1283">
        <v>673092</v>
      </c>
      <c r="L238" s="134"/>
      <c r="M238" s="134"/>
      <c r="N238" s="134"/>
      <c r="O238" s="134"/>
      <c r="P238" s="134"/>
    </row>
    <row r="239" spans="1:16" ht="33.75">
      <c r="A239" s="1364" t="s">
        <v>802</v>
      </c>
      <c r="B239" s="1276"/>
      <c r="C239" s="1276">
        <v>26726</v>
      </c>
      <c r="D239" s="1276">
        <v>52156</v>
      </c>
      <c r="E239" s="1276">
        <v>78882</v>
      </c>
      <c r="F239" s="1288"/>
      <c r="G239" s="1364" t="s">
        <v>826</v>
      </c>
      <c r="H239" s="1369">
        <v>118388</v>
      </c>
      <c r="I239" s="1369">
        <v>1054225</v>
      </c>
      <c r="J239" s="1369">
        <v>1054171</v>
      </c>
      <c r="K239" s="1369">
        <v>2226784</v>
      </c>
      <c r="L239" s="134"/>
      <c r="M239" s="134"/>
      <c r="N239" s="134"/>
      <c r="O239" s="134"/>
      <c r="P239" s="134"/>
    </row>
    <row r="240" spans="1:16" ht="33.75">
      <c r="A240" s="1364" t="s">
        <v>789</v>
      </c>
      <c r="B240" s="1276"/>
      <c r="C240" s="1276">
        <v>36860</v>
      </c>
      <c r="D240" s="1276">
        <v>37477</v>
      </c>
      <c r="E240" s="1276">
        <v>74337</v>
      </c>
      <c r="F240" s="1288"/>
      <c r="G240" s="1364" t="s">
        <v>768</v>
      </c>
      <c r="H240" s="1283"/>
      <c r="I240" s="1283">
        <v>1205445</v>
      </c>
      <c r="J240" s="1283">
        <v>1163251</v>
      </c>
      <c r="K240" s="1283">
        <v>2368696</v>
      </c>
      <c r="L240" s="134"/>
      <c r="M240" s="134"/>
      <c r="N240" s="134"/>
      <c r="O240" s="134"/>
      <c r="P240" s="134"/>
    </row>
    <row r="241" spans="1:16" ht="33.75">
      <c r="A241" s="1364" t="s">
        <v>800</v>
      </c>
      <c r="B241" s="1276"/>
      <c r="C241" s="1276">
        <v>32744</v>
      </c>
      <c r="D241" s="1276">
        <v>37259</v>
      </c>
      <c r="E241" s="1276">
        <v>70003</v>
      </c>
      <c r="F241" s="1288"/>
      <c r="G241" s="1364" t="s">
        <v>769</v>
      </c>
      <c r="H241" s="1283"/>
      <c r="I241" s="1283">
        <v>610149</v>
      </c>
      <c r="J241" s="1283">
        <v>664420</v>
      </c>
      <c r="K241" s="1283">
        <v>1274569</v>
      </c>
      <c r="L241" s="134"/>
      <c r="M241" s="134"/>
      <c r="N241" s="134"/>
      <c r="O241" s="134"/>
      <c r="P241" s="134"/>
    </row>
    <row r="242" spans="1:16" ht="33.75">
      <c r="A242" s="1364" t="s">
        <v>792</v>
      </c>
      <c r="B242" s="1276"/>
      <c r="C242" s="1276">
        <v>31200</v>
      </c>
      <c r="D242" s="1276">
        <v>35863</v>
      </c>
      <c r="E242" s="1276">
        <v>67063</v>
      </c>
      <c r="F242" s="1288"/>
      <c r="G242" s="1364" t="s">
        <v>554</v>
      </c>
      <c r="H242" s="1368">
        <v>118388</v>
      </c>
      <c r="I242" s="1368">
        <v>4824609</v>
      </c>
      <c r="J242" s="1368">
        <v>5672137</v>
      </c>
      <c r="K242" s="1368">
        <v>10615134</v>
      </c>
      <c r="L242" s="134"/>
      <c r="M242" s="134"/>
      <c r="N242" s="134"/>
      <c r="O242" s="134"/>
      <c r="P242" s="134"/>
    </row>
    <row r="243" spans="1:16" ht="33.75">
      <c r="A243" s="1364" t="s">
        <v>824</v>
      </c>
      <c r="B243" s="1276"/>
      <c r="C243" s="1276">
        <v>28496</v>
      </c>
      <c r="D243" s="1276">
        <v>35264</v>
      </c>
      <c r="E243" s="1276">
        <v>63760</v>
      </c>
      <c r="F243" s="1288"/>
      <c r="G243" s="138"/>
      <c r="H243" s="134"/>
      <c r="I243" s="134"/>
      <c r="J243" s="134"/>
      <c r="K243" s="134"/>
      <c r="L243" s="134"/>
      <c r="M243" s="134"/>
      <c r="N243" s="134"/>
      <c r="O243" s="134"/>
      <c r="P243" s="134"/>
    </row>
    <row r="244" spans="1:16" ht="33.75">
      <c r="A244" s="1364" t="s">
        <v>781</v>
      </c>
      <c r="B244" s="1276"/>
      <c r="C244" s="1276">
        <v>33299</v>
      </c>
      <c r="D244" s="1276">
        <v>29188</v>
      </c>
      <c r="E244" s="1276">
        <v>62487</v>
      </c>
      <c r="F244" s="1288"/>
      <c r="G244" s="138"/>
      <c r="H244" s="134"/>
      <c r="I244" s="134"/>
      <c r="J244" s="134"/>
      <c r="K244" s="134"/>
      <c r="L244" s="134"/>
      <c r="M244" s="134"/>
      <c r="N244" s="134"/>
      <c r="O244" s="134"/>
      <c r="P244" s="134"/>
    </row>
    <row r="245" spans="1:16" ht="33.75">
      <c r="A245" s="1364" t="s">
        <v>780</v>
      </c>
      <c r="B245" s="1276"/>
      <c r="C245" s="1276">
        <v>32335</v>
      </c>
      <c r="D245" s="1276">
        <v>24944</v>
      </c>
      <c r="E245" s="1276">
        <v>57279</v>
      </c>
      <c r="F245" s="1288"/>
      <c r="G245" s="138"/>
      <c r="H245" s="134"/>
      <c r="I245" s="134"/>
      <c r="J245" s="134"/>
      <c r="K245" s="134"/>
      <c r="L245" s="134"/>
      <c r="M245" s="134"/>
      <c r="N245" s="134"/>
      <c r="O245" s="134"/>
      <c r="P245" s="134"/>
    </row>
    <row r="246" spans="1:16" ht="33.75">
      <c r="A246" s="1364" t="s">
        <v>825</v>
      </c>
      <c r="B246" s="1276"/>
      <c r="C246" s="1276">
        <v>22400</v>
      </c>
      <c r="D246" s="1276">
        <v>29099</v>
      </c>
      <c r="E246" s="1276">
        <v>51499</v>
      </c>
      <c r="F246" s="1288"/>
      <c r="G246" s="138"/>
      <c r="H246" s="134"/>
      <c r="I246" s="134"/>
      <c r="J246" s="134"/>
      <c r="K246" s="134"/>
      <c r="L246" s="134"/>
      <c r="M246" s="134"/>
      <c r="N246" s="134"/>
      <c r="O246" s="134"/>
      <c r="P246" s="134"/>
    </row>
    <row r="247" spans="1:16" ht="33.75">
      <c r="A247" s="1364" t="s">
        <v>793</v>
      </c>
      <c r="B247" s="1276"/>
      <c r="C247" s="1276">
        <v>26773</v>
      </c>
      <c r="D247" s="1276">
        <v>21882</v>
      </c>
      <c r="E247" s="1276">
        <v>48655</v>
      </c>
      <c r="F247" s="1288"/>
      <c r="G247" s="138"/>
      <c r="H247" s="134"/>
      <c r="I247" s="134"/>
      <c r="J247" s="134"/>
      <c r="K247" s="134"/>
      <c r="L247" s="134"/>
      <c r="M247" s="134"/>
      <c r="N247" s="134"/>
      <c r="O247" s="134"/>
      <c r="P247" s="134"/>
    </row>
    <row r="248" spans="1:16" ht="33.75">
      <c r="A248" s="1364" t="s">
        <v>791</v>
      </c>
      <c r="B248" s="1276"/>
      <c r="C248" s="1276">
        <v>27226</v>
      </c>
      <c r="D248" s="1276">
        <v>20554</v>
      </c>
      <c r="E248" s="1276">
        <v>47780</v>
      </c>
      <c r="F248" s="1288"/>
      <c r="G248" s="138"/>
      <c r="H248" s="134"/>
      <c r="I248" s="134"/>
      <c r="J248" s="134"/>
      <c r="K248" s="134"/>
      <c r="L248" s="134"/>
      <c r="M248" s="134"/>
      <c r="N248" s="134"/>
      <c r="O248" s="134"/>
      <c r="P248" s="134"/>
    </row>
    <row r="249" spans="1:16" ht="33.75">
      <c r="A249" s="1364" t="s">
        <v>805</v>
      </c>
      <c r="B249" s="1276"/>
      <c r="C249" s="1276">
        <v>29404</v>
      </c>
      <c r="D249" s="1276">
        <v>17671</v>
      </c>
      <c r="E249" s="1276">
        <v>47075</v>
      </c>
      <c r="F249" s="1288"/>
      <c r="G249" s="138"/>
      <c r="H249" s="134"/>
      <c r="I249" s="134"/>
      <c r="J249" s="134"/>
      <c r="K249" s="134"/>
      <c r="L249" s="134"/>
      <c r="M249" s="134"/>
      <c r="N249" s="134"/>
      <c r="O249" s="134"/>
      <c r="P249" s="134"/>
    </row>
    <row r="250" spans="1:16" ht="33.75">
      <c r="A250" s="1364" t="s">
        <v>803</v>
      </c>
      <c r="B250" s="1276"/>
      <c r="C250" s="1276">
        <v>7442</v>
      </c>
      <c r="D250" s="1276">
        <v>7416</v>
      </c>
      <c r="E250" s="1276">
        <v>14858</v>
      </c>
      <c r="F250" s="1288"/>
      <c r="G250" s="138"/>
      <c r="H250" s="134"/>
      <c r="I250" s="134"/>
      <c r="J250" s="134"/>
      <c r="K250" s="134"/>
      <c r="L250" s="134"/>
      <c r="M250" s="134"/>
      <c r="N250" s="134"/>
      <c r="O250" s="134"/>
      <c r="P250" s="134"/>
    </row>
    <row r="251" spans="1:16" ht="33.75">
      <c r="A251" s="1364" t="s">
        <v>826</v>
      </c>
      <c r="B251" s="1276">
        <v>118388</v>
      </c>
      <c r="C251" s="1276">
        <v>1054225</v>
      </c>
      <c r="D251" s="1276">
        <v>1054171</v>
      </c>
      <c r="E251" s="1276">
        <v>2226784</v>
      </c>
      <c r="F251" s="1288"/>
      <c r="G251" s="138"/>
      <c r="H251" s="134"/>
      <c r="I251" s="134"/>
      <c r="J251" s="134"/>
      <c r="K251" s="134"/>
      <c r="L251" s="134"/>
      <c r="M251" s="134"/>
      <c r="N251" s="134"/>
      <c r="O251" s="134"/>
      <c r="P251" s="134"/>
    </row>
    <row r="252" spans="1:16" ht="33.75">
      <c r="A252" s="1349"/>
      <c r="B252" s="1367">
        <f>SUM(B219:B251)</f>
        <v>118388</v>
      </c>
      <c r="C252" s="1367">
        <f>SUM(C219:C251)</f>
        <v>4824609</v>
      </c>
      <c r="D252" s="1367">
        <f>SUM(D219:D251)</f>
        <v>5672137</v>
      </c>
      <c r="E252" s="1367">
        <f>SUM(E219:E251)</f>
        <v>10615134</v>
      </c>
      <c r="F252" s="1288"/>
      <c r="G252" s="138"/>
      <c r="H252" s="134"/>
      <c r="I252" s="134"/>
      <c r="J252" s="134"/>
      <c r="K252" s="134"/>
      <c r="L252" s="134"/>
      <c r="M252" s="134"/>
      <c r="N252" s="134"/>
      <c r="O252" s="134"/>
      <c r="P252" s="134"/>
    </row>
    <row r="253" spans="1:16">
      <c r="A253" s="136"/>
      <c r="B253" s="136"/>
      <c r="C253" s="136"/>
      <c r="D253" s="136"/>
      <c r="E253" s="136"/>
      <c r="F253" s="138"/>
      <c r="G253" s="138"/>
      <c r="H253" s="134"/>
      <c r="I253" s="134"/>
      <c r="J253" s="134"/>
      <c r="K253" s="134"/>
      <c r="L253" s="134"/>
      <c r="M253" s="134"/>
      <c r="N253" s="134"/>
      <c r="O253" s="134"/>
      <c r="P253" s="134"/>
    </row>
    <row r="254" spans="1:16">
      <c r="A254" s="136"/>
      <c r="B254" s="136"/>
      <c r="C254" s="136"/>
      <c r="D254" s="136"/>
      <c r="E254" s="136"/>
      <c r="F254" s="138"/>
      <c r="G254" s="138"/>
      <c r="H254" s="134"/>
      <c r="I254" s="134"/>
      <c r="J254" s="134"/>
      <c r="K254" s="134"/>
      <c r="L254" s="134"/>
      <c r="M254" s="134"/>
      <c r="N254" s="134"/>
      <c r="O254" s="134"/>
      <c r="P254" s="134"/>
    </row>
    <row r="255" spans="1:16">
      <c r="A255" s="136"/>
      <c r="B255" s="136"/>
      <c r="C255" s="136"/>
      <c r="D255" s="136"/>
      <c r="E255" s="136"/>
      <c r="F255" s="138"/>
      <c r="G255" s="138"/>
      <c r="H255" s="134"/>
      <c r="I255" s="134"/>
      <c r="J255" s="134"/>
      <c r="K255" s="134"/>
      <c r="L255" s="134"/>
      <c r="M255" s="134"/>
      <c r="N255" s="134"/>
      <c r="O255" s="134"/>
      <c r="P255" s="134"/>
    </row>
    <row r="256" spans="1:16">
      <c r="A256" s="136"/>
      <c r="B256" s="136"/>
      <c r="C256" s="136"/>
      <c r="D256" s="136"/>
      <c r="E256" s="136"/>
      <c r="F256" s="138"/>
      <c r="G256" s="138"/>
      <c r="H256" s="134"/>
      <c r="I256" s="134"/>
      <c r="J256" s="134"/>
      <c r="K256" s="134"/>
      <c r="L256" s="134"/>
      <c r="M256" s="134"/>
      <c r="N256" s="134"/>
      <c r="O256" s="134"/>
      <c r="P256" s="134"/>
    </row>
    <row r="257" spans="1:16">
      <c r="A257" s="136"/>
      <c r="B257" s="136"/>
      <c r="C257" s="136"/>
      <c r="D257" s="136"/>
      <c r="E257" s="136"/>
      <c r="F257" s="138"/>
      <c r="H257" s="138"/>
      <c r="I257" s="138"/>
      <c r="J257" s="134"/>
      <c r="K257" s="134"/>
      <c r="L257" s="134"/>
      <c r="M257" s="134"/>
      <c r="N257" s="134"/>
      <c r="O257" s="134"/>
      <c r="P257" s="134"/>
    </row>
    <row r="258" spans="1:16">
      <c r="A258" s="136"/>
      <c r="C258" s="136"/>
      <c r="D258" s="136"/>
      <c r="E258" s="136"/>
      <c r="H258" s="138"/>
      <c r="I258" s="138"/>
      <c r="J258" s="134"/>
      <c r="K258" s="134"/>
      <c r="L258" s="134"/>
      <c r="M258" s="134"/>
      <c r="N258" s="134"/>
      <c r="O258" s="134"/>
      <c r="P258" s="134"/>
    </row>
    <row r="259" spans="1:16">
      <c r="A259" s="136"/>
      <c r="C259" s="136"/>
      <c r="D259" s="136"/>
      <c r="E259" s="136"/>
      <c r="M259" s="134"/>
      <c r="N259" s="134"/>
      <c r="O259" s="134"/>
      <c r="P259" s="134"/>
    </row>
  </sheetData>
  <sortState ref="A219:E251">
    <sortCondition descending="1" ref="E219:E251"/>
  </sortState>
  <mergeCells count="46">
    <mergeCell ref="K109:L109"/>
    <mergeCell ref="H10:I10"/>
    <mergeCell ref="A35:E35"/>
    <mergeCell ref="H5:M5"/>
    <mergeCell ref="A1:N1"/>
    <mergeCell ref="A6:A7"/>
    <mergeCell ref="A9:B9"/>
    <mergeCell ref="C9:D9"/>
    <mergeCell ref="E9:F9"/>
    <mergeCell ref="H6:H7"/>
    <mergeCell ref="I6:J6"/>
    <mergeCell ref="A16:E16"/>
    <mergeCell ref="H13:I13"/>
    <mergeCell ref="H16:I16"/>
    <mergeCell ref="A20:B20"/>
    <mergeCell ref="A19:B19"/>
    <mergeCell ref="A18:B18"/>
    <mergeCell ref="A87:B87"/>
    <mergeCell ref="A55:B55"/>
    <mergeCell ref="A17:B17"/>
    <mergeCell ref="K73:M73"/>
    <mergeCell ref="I54:I55"/>
    <mergeCell ref="J54:J55"/>
    <mergeCell ref="I56:I64"/>
    <mergeCell ref="J56:J64"/>
    <mergeCell ref="I51:M51"/>
    <mergeCell ref="D49:D50"/>
    <mergeCell ref="I52:M52"/>
    <mergeCell ref="A24:E24"/>
    <mergeCell ref="A67:B67"/>
    <mergeCell ref="A42:B42"/>
    <mergeCell ref="C42:D42"/>
    <mergeCell ref="A48:B48"/>
    <mergeCell ref="D48:G48"/>
    <mergeCell ref="A21:B21"/>
    <mergeCell ref="A26:B26"/>
    <mergeCell ref="A27:B27"/>
    <mergeCell ref="A28:B28"/>
    <mergeCell ref="A29:B29"/>
    <mergeCell ref="A22:B22"/>
    <mergeCell ref="A41:D41"/>
    <mergeCell ref="A134:D134"/>
    <mergeCell ref="A164:D164"/>
    <mergeCell ref="A189:D189"/>
    <mergeCell ref="A107:D107"/>
    <mergeCell ref="F106:H106"/>
  </mergeCells>
  <pageMargins left="0.70866141732283472" right="0.70866141732283472" top="0.74803149606299213" bottom="0.74803149606299213" header="0.31496062992125984" footer="0.31496062992125984"/>
  <pageSetup paperSize="119" scale="10" orientation="landscape" r:id="rId1"/>
  <rowBreaks count="1" manualBreakCount="1">
    <brk id="156" max="12" man="1"/>
  </rowBreaks>
  <drawing r:id="rId2"/>
  <tableParts count="1">
    <tablePart r:id="rId3"/>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tabColor theme="1"/>
    <pageSetUpPr fitToPage="1"/>
  </sheetPr>
  <dimension ref="L1:M1"/>
  <sheetViews>
    <sheetView showGridLines="0" view="pageBreakPreview" zoomScale="70" zoomScaleNormal="100" zoomScaleSheetLayoutView="70" workbookViewId="0">
      <selection activeCell="Q44" sqref="Q44"/>
    </sheetView>
  </sheetViews>
  <sheetFormatPr baseColWidth="10" defaultColWidth="11.42578125" defaultRowHeight="15"/>
  <cols>
    <col min="7" max="7" width="35.7109375" customWidth="1"/>
    <col min="9" max="9" width="29"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3"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tabColor theme="1"/>
    <pageSetUpPr fitToPage="1"/>
  </sheetPr>
  <dimension ref="A5:P46"/>
  <sheetViews>
    <sheetView showGridLines="0" view="pageBreakPreview" zoomScale="70" zoomScaleNormal="100" zoomScaleSheetLayoutView="70" workbookViewId="0">
      <selection activeCell="Q44" sqref="Q44"/>
    </sheetView>
  </sheetViews>
  <sheetFormatPr baseColWidth="10" defaultColWidth="11.42578125" defaultRowHeight="15"/>
  <cols>
    <col min="1" max="3" width="14.85546875" customWidth="1"/>
    <col min="4" max="4" width="30" customWidth="1"/>
    <col min="5" max="5" width="24.7109375" customWidth="1"/>
    <col min="6" max="7" width="14.85546875" customWidth="1"/>
    <col min="8" max="8" width="40.5703125" customWidth="1"/>
    <col min="9" max="13" width="14.85546875" customWidth="1"/>
  </cols>
  <sheetData>
    <row r="5" spans="1:13" ht="34.5" customHeight="1"/>
    <row r="6" spans="1:13">
      <c r="A6" s="1457" t="s">
        <v>839</v>
      </c>
      <c r="B6" s="1458"/>
      <c r="C6" s="1458"/>
      <c r="D6" s="1458"/>
      <c r="E6" s="1458"/>
      <c r="F6" s="1458"/>
      <c r="G6" s="1458"/>
      <c r="H6" s="1458"/>
      <c r="I6" s="1458"/>
      <c r="J6" s="1458"/>
      <c r="K6" s="1458"/>
      <c r="L6" s="1458"/>
      <c r="M6" s="1458"/>
    </row>
    <row r="7" spans="1:13">
      <c r="A7" s="1458"/>
      <c r="B7" s="1458"/>
      <c r="C7" s="1458"/>
      <c r="D7" s="1458"/>
      <c r="E7" s="1458"/>
      <c r="F7" s="1458"/>
      <c r="G7" s="1458"/>
      <c r="H7" s="1458"/>
      <c r="I7" s="1458"/>
      <c r="J7" s="1458"/>
      <c r="K7" s="1458"/>
      <c r="L7" s="1458"/>
      <c r="M7" s="1458"/>
    </row>
    <row r="8" spans="1:13">
      <c r="A8" s="1458"/>
      <c r="B8" s="1458"/>
      <c r="C8" s="1458"/>
      <c r="D8" s="1458"/>
      <c r="E8" s="1458"/>
      <c r="F8" s="1458"/>
      <c r="G8" s="1458"/>
      <c r="H8" s="1458"/>
      <c r="I8" s="1458"/>
      <c r="J8" s="1458"/>
      <c r="K8" s="1458"/>
      <c r="L8" s="1458"/>
      <c r="M8" s="1458"/>
    </row>
    <row r="9" spans="1:13">
      <c r="A9" s="1458"/>
      <c r="B9" s="1458"/>
      <c r="C9" s="1458"/>
      <c r="D9" s="1458"/>
      <c r="E9" s="1458"/>
      <c r="F9" s="1458"/>
      <c r="G9" s="1458"/>
      <c r="H9" s="1458"/>
      <c r="I9" s="1458"/>
      <c r="J9" s="1458"/>
      <c r="K9" s="1458"/>
      <c r="L9" s="1458"/>
      <c r="M9" s="1458"/>
    </row>
    <row r="10" spans="1:13">
      <c r="A10" s="1458"/>
      <c r="B10" s="1458"/>
      <c r="C10" s="1458"/>
      <c r="D10" s="1458"/>
      <c r="E10" s="1458"/>
      <c r="F10" s="1458"/>
      <c r="G10" s="1458"/>
      <c r="H10" s="1458"/>
      <c r="I10" s="1458"/>
      <c r="J10" s="1458"/>
      <c r="K10" s="1458"/>
      <c r="L10" s="1458"/>
      <c r="M10" s="1458"/>
    </row>
    <row r="11" spans="1:13">
      <c r="A11" s="1458"/>
      <c r="B11" s="1458"/>
      <c r="C11" s="1458"/>
      <c r="D11" s="1458"/>
      <c r="E11" s="1458"/>
      <c r="F11" s="1458"/>
      <c r="G11" s="1458"/>
      <c r="H11" s="1458"/>
      <c r="I11" s="1458"/>
      <c r="J11" s="1458"/>
      <c r="K11" s="1458"/>
      <c r="L11" s="1458"/>
      <c r="M11" s="1458"/>
    </row>
    <row r="12" spans="1:13">
      <c r="A12" s="1458"/>
      <c r="B12" s="1458"/>
      <c r="C12" s="1458"/>
      <c r="D12" s="1458"/>
      <c r="E12" s="1458"/>
      <c r="F12" s="1458"/>
      <c r="G12" s="1458"/>
      <c r="H12" s="1458"/>
      <c r="I12" s="1458"/>
      <c r="J12" s="1458"/>
      <c r="K12" s="1458"/>
      <c r="L12" s="1458"/>
      <c r="M12" s="1458"/>
    </row>
    <row r="13" spans="1:13">
      <c r="A13" s="1458"/>
      <c r="B13" s="1458"/>
      <c r="C13" s="1458"/>
      <c r="D13" s="1458"/>
      <c r="E13" s="1458"/>
      <c r="F13" s="1458"/>
      <c r="G13" s="1458"/>
      <c r="H13" s="1458"/>
      <c r="I13" s="1458"/>
      <c r="J13" s="1458"/>
      <c r="K13" s="1458"/>
      <c r="L13" s="1458"/>
      <c r="M13" s="1458"/>
    </row>
    <row r="14" spans="1:13">
      <c r="A14" s="1458"/>
      <c r="B14" s="1458"/>
      <c r="C14" s="1458"/>
      <c r="D14" s="1458"/>
      <c r="E14" s="1458"/>
      <c r="F14" s="1458"/>
      <c r="G14" s="1458"/>
      <c r="H14" s="1458"/>
      <c r="I14" s="1458"/>
      <c r="J14" s="1458"/>
      <c r="K14" s="1458"/>
      <c r="L14" s="1458"/>
      <c r="M14" s="1458"/>
    </row>
    <row r="15" spans="1:13">
      <c r="A15" s="1458"/>
      <c r="B15" s="1458"/>
      <c r="C15" s="1458"/>
      <c r="D15" s="1458"/>
      <c r="E15" s="1458"/>
      <c r="F15" s="1458"/>
      <c r="G15" s="1458"/>
      <c r="H15" s="1458"/>
      <c r="I15" s="1458"/>
      <c r="J15" s="1458"/>
      <c r="K15" s="1458"/>
      <c r="L15" s="1458"/>
      <c r="M15" s="1458"/>
    </row>
    <row r="16" spans="1:13">
      <c r="A16" s="1458"/>
      <c r="B16" s="1458"/>
      <c r="C16" s="1458"/>
      <c r="D16" s="1458"/>
      <c r="E16" s="1458"/>
      <c r="F16" s="1458"/>
      <c r="G16" s="1458"/>
      <c r="H16" s="1458"/>
      <c r="I16" s="1458"/>
      <c r="J16" s="1458"/>
      <c r="K16" s="1458"/>
      <c r="L16" s="1458"/>
      <c r="M16" s="1458"/>
    </row>
    <row r="17" spans="1:16">
      <c r="A17" s="1458"/>
      <c r="B17" s="1458"/>
      <c r="C17" s="1458"/>
      <c r="D17" s="1458"/>
      <c r="E17" s="1458"/>
      <c r="F17" s="1458"/>
      <c r="G17" s="1458"/>
      <c r="H17" s="1458"/>
      <c r="I17" s="1458"/>
      <c r="J17" s="1458"/>
      <c r="K17" s="1458"/>
      <c r="L17" s="1458"/>
      <c r="M17" s="1458"/>
    </row>
    <row r="18" spans="1:16">
      <c r="A18" s="1458"/>
      <c r="B18" s="1458"/>
      <c r="C18" s="1458"/>
      <c r="D18" s="1458"/>
      <c r="E18" s="1458"/>
      <c r="F18" s="1458"/>
      <c r="G18" s="1458"/>
      <c r="H18" s="1458"/>
      <c r="I18" s="1458"/>
      <c r="J18" s="1458"/>
      <c r="K18" s="1458"/>
      <c r="L18" s="1458"/>
      <c r="M18" s="1458"/>
    </row>
    <row r="19" spans="1:16">
      <c r="A19" s="1458"/>
      <c r="B19" s="1458"/>
      <c r="C19" s="1458"/>
      <c r="D19" s="1458"/>
      <c r="E19" s="1458"/>
      <c r="F19" s="1458"/>
      <c r="G19" s="1458"/>
      <c r="H19" s="1458"/>
      <c r="I19" s="1458"/>
      <c r="J19" s="1458"/>
      <c r="K19" s="1458"/>
      <c r="L19" s="1458"/>
      <c r="M19" s="1458"/>
    </row>
    <row r="20" spans="1:16">
      <c r="A20" s="1458"/>
      <c r="B20" s="1458"/>
      <c r="C20" s="1458"/>
      <c r="D20" s="1458"/>
      <c r="E20" s="1458"/>
      <c r="F20" s="1458"/>
      <c r="G20" s="1458"/>
      <c r="H20" s="1458"/>
      <c r="I20" s="1458"/>
      <c r="J20" s="1458"/>
      <c r="K20" s="1458"/>
      <c r="L20" s="1458"/>
      <c r="M20" s="1458"/>
    </row>
    <row r="21" spans="1:16">
      <c r="A21" s="1458"/>
      <c r="B21" s="1458"/>
      <c r="C21" s="1458"/>
      <c r="D21" s="1458"/>
      <c r="E21" s="1458"/>
      <c r="F21" s="1458"/>
      <c r="G21" s="1458"/>
      <c r="H21" s="1458"/>
      <c r="I21" s="1458"/>
      <c r="J21" s="1458"/>
      <c r="K21" s="1458"/>
      <c r="L21" s="1458"/>
      <c r="M21" s="1458"/>
    </row>
    <row r="22" spans="1:16">
      <c r="A22" s="1458"/>
      <c r="B22" s="1458"/>
      <c r="C22" s="1458"/>
      <c r="D22" s="1458"/>
      <c r="E22" s="1458"/>
      <c r="F22" s="1458"/>
      <c r="G22" s="1458"/>
      <c r="H22" s="1458"/>
      <c r="I22" s="1458"/>
      <c r="J22" s="1458"/>
      <c r="K22" s="1458"/>
      <c r="L22" s="1458"/>
      <c r="M22" s="1458"/>
    </row>
    <row r="23" spans="1:16">
      <c r="A23" s="1458"/>
      <c r="B23" s="1458"/>
      <c r="C23" s="1458"/>
      <c r="D23" s="1458"/>
      <c r="E23" s="1458"/>
      <c r="F23" s="1458"/>
      <c r="G23" s="1458"/>
      <c r="H23" s="1458"/>
      <c r="I23" s="1458"/>
      <c r="J23" s="1458"/>
      <c r="K23" s="1458"/>
      <c r="L23" s="1458"/>
      <c r="M23" s="1458"/>
    </row>
    <row r="24" spans="1:16">
      <c r="A24" s="1458"/>
      <c r="B24" s="1458"/>
      <c r="C24" s="1458"/>
      <c r="D24" s="1458"/>
      <c r="E24" s="1458"/>
      <c r="F24" s="1458"/>
      <c r="G24" s="1458"/>
      <c r="H24" s="1458"/>
      <c r="I24" s="1458"/>
      <c r="J24" s="1458"/>
      <c r="K24" s="1458"/>
      <c r="L24" s="1458"/>
      <c r="M24" s="1458"/>
    </row>
    <row r="25" spans="1:16">
      <c r="A25" s="1458"/>
      <c r="B25" s="1458"/>
      <c r="C25" s="1458"/>
      <c r="D25" s="1458"/>
      <c r="E25" s="1458"/>
      <c r="F25" s="1458"/>
      <c r="G25" s="1458"/>
      <c r="H25" s="1458"/>
      <c r="I25" s="1458"/>
      <c r="J25" s="1458"/>
      <c r="K25" s="1458"/>
      <c r="L25" s="1458"/>
      <c r="M25" s="1458"/>
    </row>
    <row r="26" spans="1:16">
      <c r="A26" s="1458"/>
      <c r="B26" s="1458"/>
      <c r="C26" s="1458"/>
      <c r="D26" s="1458"/>
      <c r="E26" s="1458"/>
      <c r="F26" s="1458"/>
      <c r="G26" s="1458"/>
      <c r="H26" s="1458"/>
      <c r="I26" s="1458"/>
      <c r="J26" s="1458"/>
      <c r="K26" s="1458"/>
      <c r="L26" s="1458"/>
      <c r="M26" s="1458"/>
      <c r="P26" t="s">
        <v>361</v>
      </c>
    </row>
    <row r="27" spans="1:16">
      <c r="A27" s="1458"/>
      <c r="B27" s="1458"/>
      <c r="C27" s="1458"/>
      <c r="D27" s="1458"/>
      <c r="E27" s="1458"/>
      <c r="F27" s="1458"/>
      <c r="G27" s="1458"/>
      <c r="H27" s="1458"/>
      <c r="I27" s="1458"/>
      <c r="J27" s="1458"/>
      <c r="K27" s="1458"/>
      <c r="L27" s="1458"/>
      <c r="M27" s="1458"/>
    </row>
    <row r="28" spans="1:16">
      <c r="A28" s="1458"/>
      <c r="B28" s="1458"/>
      <c r="C28" s="1458"/>
      <c r="D28" s="1458"/>
      <c r="E28" s="1458"/>
      <c r="F28" s="1458"/>
      <c r="G28" s="1458"/>
      <c r="H28" s="1458"/>
      <c r="I28" s="1458"/>
      <c r="J28" s="1458"/>
      <c r="K28" s="1458"/>
      <c r="L28" s="1458"/>
      <c r="M28" s="1458"/>
    </row>
    <row r="29" spans="1:16">
      <c r="A29" s="1458"/>
      <c r="B29" s="1458"/>
      <c r="C29" s="1458"/>
      <c r="D29" s="1458"/>
      <c r="E29" s="1458"/>
      <c r="F29" s="1458"/>
      <c r="G29" s="1458"/>
      <c r="H29" s="1458"/>
      <c r="I29" s="1458"/>
      <c r="J29" s="1458"/>
      <c r="K29" s="1458"/>
      <c r="L29" s="1458"/>
      <c r="M29" s="1458"/>
    </row>
    <row r="30" spans="1:16">
      <c r="A30" s="1458"/>
      <c r="B30" s="1458"/>
      <c r="C30" s="1458"/>
      <c r="D30" s="1458"/>
      <c r="E30" s="1458"/>
      <c r="F30" s="1458"/>
      <c r="G30" s="1458"/>
      <c r="H30" s="1458"/>
      <c r="I30" s="1458"/>
      <c r="J30" s="1458"/>
      <c r="K30" s="1458"/>
      <c r="L30" s="1458"/>
      <c r="M30" s="1458"/>
    </row>
    <row r="31" spans="1:16">
      <c r="A31" s="1458"/>
      <c r="B31" s="1458"/>
      <c r="C31" s="1458"/>
      <c r="D31" s="1458"/>
      <c r="E31" s="1458"/>
      <c r="F31" s="1458"/>
      <c r="G31" s="1458"/>
      <c r="H31" s="1458"/>
      <c r="I31" s="1458"/>
      <c r="J31" s="1458"/>
      <c r="K31" s="1458"/>
      <c r="L31" s="1458"/>
      <c r="M31" s="1458"/>
    </row>
    <row r="32" spans="1:16">
      <c r="A32" s="1458"/>
      <c r="B32" s="1458"/>
      <c r="C32" s="1458"/>
      <c r="D32" s="1458"/>
      <c r="E32" s="1458"/>
      <c r="F32" s="1458"/>
      <c r="G32" s="1458"/>
      <c r="H32" s="1458"/>
      <c r="I32" s="1458"/>
      <c r="J32" s="1458"/>
      <c r="K32" s="1458"/>
      <c r="L32" s="1458"/>
      <c r="M32" s="1458"/>
    </row>
    <row r="33" spans="1:13">
      <c r="A33" s="1458"/>
      <c r="B33" s="1458"/>
      <c r="C33" s="1458"/>
      <c r="D33" s="1458"/>
      <c r="E33" s="1458"/>
      <c r="F33" s="1458"/>
      <c r="G33" s="1458"/>
      <c r="H33" s="1458"/>
      <c r="I33" s="1458"/>
      <c r="J33" s="1458"/>
      <c r="K33" s="1458"/>
      <c r="L33" s="1458"/>
      <c r="M33" s="1458"/>
    </row>
    <row r="34" spans="1:13">
      <c r="A34" s="1458"/>
      <c r="B34" s="1458"/>
      <c r="C34" s="1458"/>
      <c r="D34" s="1458"/>
      <c r="E34" s="1458"/>
      <c r="F34" s="1458"/>
      <c r="G34" s="1458"/>
      <c r="H34" s="1458"/>
      <c r="I34" s="1458"/>
      <c r="J34" s="1458"/>
      <c r="K34" s="1458"/>
      <c r="L34" s="1458"/>
      <c r="M34" s="1458"/>
    </row>
    <row r="35" spans="1:13">
      <c r="A35" s="1458"/>
      <c r="B35" s="1458"/>
      <c r="C35" s="1458"/>
      <c r="D35" s="1458"/>
      <c r="E35" s="1458"/>
      <c r="F35" s="1458"/>
      <c r="G35" s="1458"/>
      <c r="H35" s="1458"/>
      <c r="I35" s="1458"/>
      <c r="J35" s="1458"/>
      <c r="K35" s="1458"/>
      <c r="L35" s="1458"/>
      <c r="M35" s="1458"/>
    </row>
    <row r="36" spans="1:13">
      <c r="A36" s="1458"/>
      <c r="B36" s="1458"/>
      <c r="C36" s="1458"/>
      <c r="D36" s="1458"/>
      <c r="E36" s="1458"/>
      <c r="F36" s="1458"/>
      <c r="G36" s="1458"/>
      <c r="H36" s="1458"/>
      <c r="I36" s="1458"/>
      <c r="J36" s="1458"/>
      <c r="K36" s="1458"/>
      <c r="L36" s="1458"/>
      <c r="M36" s="1458"/>
    </row>
    <row r="37" spans="1:13">
      <c r="A37" s="1458"/>
      <c r="B37" s="1458"/>
      <c r="C37" s="1458"/>
      <c r="D37" s="1458"/>
      <c r="E37" s="1458"/>
      <c r="F37" s="1458"/>
      <c r="G37" s="1458"/>
      <c r="H37" s="1458"/>
      <c r="I37" s="1458"/>
      <c r="J37" s="1458"/>
      <c r="K37" s="1458"/>
      <c r="L37" s="1458"/>
      <c r="M37" s="1458"/>
    </row>
    <row r="38" spans="1:13">
      <c r="A38" s="1458"/>
      <c r="B38" s="1458"/>
      <c r="C38" s="1458"/>
      <c r="D38" s="1458"/>
      <c r="E38" s="1458"/>
      <c r="F38" s="1458"/>
      <c r="G38" s="1458"/>
      <c r="H38" s="1458"/>
      <c r="I38" s="1458"/>
      <c r="J38" s="1458"/>
      <c r="K38" s="1458"/>
      <c r="L38" s="1458"/>
      <c r="M38" s="1458"/>
    </row>
    <row r="39" spans="1:13">
      <c r="A39" s="1458"/>
      <c r="B39" s="1458"/>
      <c r="C39" s="1458"/>
      <c r="D39" s="1458"/>
      <c r="E39" s="1458"/>
      <c r="F39" s="1458"/>
      <c r="G39" s="1458"/>
      <c r="H39" s="1458"/>
      <c r="I39" s="1458"/>
      <c r="J39" s="1458"/>
      <c r="K39" s="1458"/>
      <c r="L39" s="1458"/>
      <c r="M39" s="1458"/>
    </row>
    <row r="40" spans="1:13">
      <c r="A40" s="1458"/>
      <c r="B40" s="1458"/>
      <c r="C40" s="1458"/>
      <c r="D40" s="1458"/>
      <c r="E40" s="1458"/>
      <c r="F40" s="1458"/>
      <c r="G40" s="1458"/>
      <c r="H40" s="1458"/>
      <c r="I40" s="1458"/>
      <c r="J40" s="1458"/>
      <c r="K40" s="1458"/>
      <c r="L40" s="1458"/>
      <c r="M40" s="1458"/>
    </row>
    <row r="41" spans="1:13">
      <c r="A41" s="1458"/>
      <c r="B41" s="1458"/>
      <c r="C41" s="1458"/>
      <c r="D41" s="1458"/>
      <c r="E41" s="1458"/>
      <c r="F41" s="1458"/>
      <c r="G41" s="1458"/>
      <c r="H41" s="1458"/>
      <c r="I41" s="1458"/>
      <c r="J41" s="1458"/>
      <c r="K41" s="1458"/>
      <c r="L41" s="1458"/>
      <c r="M41" s="1458"/>
    </row>
    <row r="42" spans="1:13">
      <c r="A42" s="1458"/>
      <c r="B42" s="1458"/>
      <c r="C42" s="1458"/>
      <c r="D42" s="1458"/>
      <c r="E42" s="1458"/>
      <c r="F42" s="1458"/>
      <c r="G42" s="1458"/>
      <c r="H42" s="1458"/>
      <c r="I42" s="1458"/>
      <c r="J42" s="1458"/>
      <c r="K42" s="1458"/>
      <c r="L42" s="1458"/>
      <c r="M42" s="1458"/>
    </row>
    <row r="43" spans="1:13" ht="48" customHeight="1">
      <c r="A43" s="1458"/>
      <c r="B43" s="1458"/>
      <c r="C43" s="1458"/>
      <c r="D43" s="1458"/>
      <c r="E43" s="1458"/>
      <c r="F43" s="1458"/>
      <c r="G43" s="1458"/>
      <c r="H43" s="1458"/>
      <c r="I43" s="1458"/>
      <c r="J43" s="1458"/>
      <c r="K43" s="1458"/>
      <c r="L43" s="1458"/>
      <c r="M43" s="1458"/>
    </row>
    <row r="44" spans="1:13" ht="162" customHeight="1">
      <c r="A44" s="1458"/>
      <c r="B44" s="1458"/>
      <c r="C44" s="1458"/>
      <c r="D44" s="1458"/>
      <c r="E44" s="1458"/>
      <c r="F44" s="1458"/>
      <c r="G44" s="1458"/>
      <c r="H44" s="1458"/>
      <c r="I44" s="1458"/>
      <c r="J44" s="1458"/>
      <c r="K44" s="1458"/>
      <c r="L44" s="1458"/>
      <c r="M44" s="1458"/>
    </row>
    <row r="45" spans="1:13">
      <c r="A45" s="1458"/>
      <c r="B45" s="1458"/>
      <c r="C45" s="1458"/>
      <c r="D45" s="1458"/>
      <c r="E45" s="1458"/>
      <c r="F45" s="1458"/>
      <c r="G45" s="1458"/>
      <c r="H45" s="1458"/>
      <c r="I45" s="1458"/>
      <c r="J45" s="1458"/>
      <c r="K45" s="1458"/>
      <c r="L45" s="1458"/>
      <c r="M45" s="1458"/>
    </row>
    <row r="46" spans="1:13" ht="63" customHeight="1">
      <c r="A46" s="1458"/>
      <c r="B46" s="1458"/>
      <c r="C46" s="1458"/>
      <c r="D46" s="1458"/>
      <c r="E46" s="1458"/>
      <c r="F46" s="1458"/>
      <c r="G46" s="1458"/>
      <c r="H46" s="1458"/>
      <c r="I46" s="1458"/>
      <c r="J46" s="1458"/>
      <c r="K46" s="1458"/>
      <c r="L46" s="1458"/>
      <c r="M46" s="1458"/>
    </row>
  </sheetData>
  <mergeCells count="1">
    <mergeCell ref="A6:M46"/>
  </mergeCells>
  <pageMargins left="0.70866141732283472" right="0.70866141732283472" top="0.74803149606299213" bottom="0.74803149606299213" header="0.31496062992125984" footer="0.31496062992125984"/>
  <pageSetup paperSize="119" scale="53"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tabColor theme="1"/>
    <pageSetUpPr fitToPage="1"/>
  </sheetPr>
  <dimension ref="A4:N114"/>
  <sheetViews>
    <sheetView showGridLines="0" view="pageBreakPreview" zoomScale="40" zoomScaleNormal="100" zoomScaleSheetLayoutView="40" workbookViewId="0">
      <selection activeCell="AB52" sqref="AB52"/>
    </sheetView>
  </sheetViews>
  <sheetFormatPr baseColWidth="10" defaultColWidth="11.42578125" defaultRowHeight="15"/>
  <cols>
    <col min="2" max="2" width="22" customWidth="1"/>
    <col min="3" max="3" width="39.7109375" customWidth="1"/>
    <col min="4" max="4" width="49.85546875" customWidth="1"/>
    <col min="5" max="5" width="34.7109375" customWidth="1"/>
    <col min="6" max="11" width="32.5703125" customWidth="1"/>
    <col min="12" max="12" width="27.5703125" customWidth="1"/>
    <col min="13" max="13" width="15.5703125" customWidth="1"/>
    <col min="14" max="14" width="4" style="91" customWidth="1"/>
  </cols>
  <sheetData>
    <row r="4" spans="1:13" ht="123" customHeight="1"/>
    <row r="6" spans="1:13" ht="35.25" customHeight="1">
      <c r="A6" s="1459" t="s">
        <v>986</v>
      </c>
      <c r="B6" s="1460"/>
      <c r="C6" s="1460"/>
      <c r="D6" s="1460"/>
      <c r="E6" s="1460"/>
      <c r="F6" s="1460"/>
      <c r="G6" s="1460"/>
      <c r="H6" s="1460"/>
      <c r="I6" s="1460"/>
      <c r="J6" s="1460"/>
      <c r="K6" s="1460"/>
      <c r="L6" s="1460"/>
      <c r="M6" s="1460"/>
    </row>
    <row r="7" spans="1:13">
      <c r="A7" s="1460"/>
      <c r="B7" s="1460"/>
      <c r="C7" s="1460"/>
      <c r="D7" s="1460"/>
      <c r="E7" s="1460"/>
      <c r="F7" s="1460"/>
      <c r="G7" s="1460"/>
      <c r="H7" s="1460"/>
      <c r="I7" s="1460"/>
      <c r="J7" s="1460"/>
      <c r="K7" s="1460"/>
      <c r="L7" s="1460"/>
      <c r="M7" s="1460"/>
    </row>
    <row r="8" spans="1:13">
      <c r="A8" s="1460"/>
      <c r="B8" s="1460"/>
      <c r="C8" s="1460"/>
      <c r="D8" s="1460"/>
      <c r="E8" s="1460"/>
      <c r="F8" s="1460"/>
      <c r="G8" s="1460"/>
      <c r="H8" s="1460"/>
      <c r="I8" s="1460"/>
      <c r="J8" s="1460"/>
      <c r="K8" s="1460"/>
      <c r="L8" s="1460"/>
      <c r="M8" s="1460"/>
    </row>
    <row r="9" spans="1:13">
      <c r="A9" s="1460"/>
      <c r="B9" s="1460"/>
      <c r="C9" s="1460"/>
      <c r="D9" s="1460"/>
      <c r="E9" s="1460"/>
      <c r="F9" s="1460"/>
      <c r="G9" s="1460"/>
      <c r="H9" s="1460"/>
      <c r="I9" s="1460"/>
      <c r="J9" s="1460"/>
      <c r="K9" s="1460"/>
      <c r="L9" s="1460"/>
      <c r="M9" s="1460"/>
    </row>
    <row r="10" spans="1:13">
      <c r="A10" s="1460"/>
      <c r="B10" s="1460"/>
      <c r="C10" s="1460"/>
      <c r="D10" s="1460"/>
      <c r="E10" s="1460"/>
      <c r="F10" s="1460"/>
      <c r="G10" s="1460"/>
      <c r="H10" s="1460"/>
      <c r="I10" s="1460"/>
      <c r="J10" s="1460"/>
      <c r="K10" s="1460"/>
      <c r="L10" s="1460"/>
      <c r="M10" s="1460"/>
    </row>
    <row r="11" spans="1:13">
      <c r="A11" s="1460"/>
      <c r="B11" s="1460"/>
      <c r="C11" s="1460"/>
      <c r="D11" s="1460"/>
      <c r="E11" s="1460"/>
      <c r="F11" s="1460"/>
      <c r="G11" s="1460"/>
      <c r="H11" s="1460"/>
      <c r="I11" s="1460"/>
      <c r="J11" s="1460"/>
      <c r="K11" s="1460"/>
      <c r="L11" s="1460"/>
      <c r="M11" s="1460"/>
    </row>
    <row r="12" spans="1:13">
      <c r="A12" s="1460"/>
      <c r="B12" s="1460"/>
      <c r="C12" s="1460"/>
      <c r="D12" s="1460"/>
      <c r="E12" s="1460"/>
      <c r="F12" s="1460"/>
      <c r="G12" s="1460"/>
      <c r="H12" s="1460"/>
      <c r="I12" s="1460"/>
      <c r="J12" s="1460"/>
      <c r="K12" s="1460"/>
      <c r="L12" s="1460"/>
      <c r="M12" s="1460"/>
    </row>
    <row r="13" spans="1:13">
      <c r="A13" s="1460"/>
      <c r="B13" s="1460"/>
      <c r="C13" s="1460"/>
      <c r="D13" s="1460"/>
      <c r="E13" s="1460"/>
      <c r="F13" s="1460"/>
      <c r="G13" s="1460"/>
      <c r="H13" s="1460"/>
      <c r="I13" s="1460"/>
      <c r="J13" s="1460"/>
      <c r="K13" s="1460"/>
      <c r="L13" s="1460"/>
      <c r="M13" s="1460"/>
    </row>
    <row r="14" spans="1:13">
      <c r="A14" s="1460"/>
      <c r="B14" s="1460"/>
      <c r="C14" s="1460"/>
      <c r="D14" s="1460"/>
      <c r="E14" s="1460"/>
      <c r="F14" s="1460"/>
      <c r="G14" s="1460"/>
      <c r="H14" s="1460"/>
      <c r="I14" s="1460"/>
      <c r="J14" s="1460"/>
      <c r="K14" s="1460"/>
      <c r="L14" s="1460"/>
      <c r="M14" s="1460"/>
    </row>
    <row r="15" spans="1:13">
      <c r="A15" s="1460"/>
      <c r="B15" s="1460"/>
      <c r="C15" s="1460"/>
      <c r="D15" s="1460"/>
      <c r="E15" s="1460"/>
      <c r="F15" s="1460"/>
      <c r="G15" s="1460"/>
      <c r="H15" s="1460"/>
      <c r="I15" s="1460"/>
      <c r="J15" s="1460"/>
      <c r="K15" s="1460"/>
      <c r="L15" s="1460"/>
      <c r="M15" s="1460"/>
    </row>
    <row r="16" spans="1:13">
      <c r="A16" s="1460"/>
      <c r="B16" s="1460"/>
      <c r="C16" s="1460"/>
      <c r="D16" s="1460"/>
      <c r="E16" s="1460"/>
      <c r="F16" s="1460"/>
      <c r="G16" s="1460"/>
      <c r="H16" s="1460"/>
      <c r="I16" s="1460"/>
      <c r="J16" s="1460"/>
      <c r="K16" s="1460"/>
      <c r="L16" s="1460"/>
      <c r="M16" s="1460"/>
    </row>
    <row r="17" spans="1:13">
      <c r="A17" s="1460"/>
      <c r="B17" s="1460"/>
      <c r="C17" s="1460"/>
      <c r="D17" s="1460"/>
      <c r="E17" s="1460"/>
      <c r="F17" s="1460"/>
      <c r="G17" s="1460"/>
      <c r="H17" s="1460"/>
      <c r="I17" s="1460"/>
      <c r="J17" s="1460"/>
      <c r="K17" s="1460"/>
      <c r="L17" s="1460"/>
      <c r="M17" s="1460"/>
    </row>
    <row r="18" spans="1:13">
      <c r="A18" s="1460"/>
      <c r="B18" s="1460"/>
      <c r="C18" s="1460"/>
      <c r="D18" s="1460"/>
      <c r="E18" s="1460"/>
      <c r="F18" s="1460"/>
      <c r="G18" s="1460"/>
      <c r="H18" s="1460"/>
      <c r="I18" s="1460"/>
      <c r="J18" s="1460"/>
      <c r="K18" s="1460"/>
      <c r="L18" s="1460"/>
      <c r="M18" s="1460"/>
    </row>
    <row r="19" spans="1:13">
      <c r="A19" s="1460"/>
      <c r="B19" s="1460"/>
      <c r="C19" s="1460"/>
      <c r="D19" s="1460"/>
      <c r="E19" s="1460"/>
      <c r="F19" s="1460"/>
      <c r="G19" s="1460"/>
      <c r="H19" s="1460"/>
      <c r="I19" s="1460"/>
      <c r="J19" s="1460"/>
      <c r="K19" s="1460"/>
      <c r="L19" s="1460"/>
      <c r="M19" s="1460"/>
    </row>
    <row r="20" spans="1:13">
      <c r="A20" s="1460"/>
      <c r="B20" s="1460"/>
      <c r="C20" s="1460"/>
      <c r="D20" s="1460"/>
      <c r="E20" s="1460"/>
      <c r="F20" s="1460"/>
      <c r="G20" s="1460"/>
      <c r="H20" s="1460"/>
      <c r="I20" s="1460"/>
      <c r="J20" s="1460"/>
      <c r="K20" s="1460"/>
      <c r="L20" s="1460"/>
      <c r="M20" s="1460"/>
    </row>
    <row r="21" spans="1:13">
      <c r="A21" s="1460"/>
      <c r="B21" s="1460"/>
      <c r="C21" s="1460"/>
      <c r="D21" s="1460"/>
      <c r="E21" s="1460"/>
      <c r="F21" s="1460"/>
      <c r="G21" s="1460"/>
      <c r="H21" s="1460"/>
      <c r="I21" s="1460"/>
      <c r="J21" s="1460"/>
      <c r="K21" s="1460"/>
      <c r="L21" s="1460"/>
      <c r="M21" s="1460"/>
    </row>
    <row r="22" spans="1:13">
      <c r="A22" s="1460"/>
      <c r="B22" s="1460"/>
      <c r="C22" s="1460"/>
      <c r="D22" s="1460"/>
      <c r="E22" s="1460"/>
      <c r="F22" s="1460"/>
      <c r="G22" s="1460"/>
      <c r="H22" s="1460"/>
      <c r="I22" s="1460"/>
      <c r="J22" s="1460"/>
      <c r="K22" s="1460"/>
      <c r="L22" s="1460"/>
      <c r="M22" s="1460"/>
    </row>
    <row r="23" spans="1:13">
      <c r="A23" s="1460"/>
      <c r="B23" s="1460"/>
      <c r="C23" s="1460"/>
      <c r="D23" s="1460"/>
      <c r="E23" s="1460"/>
      <c r="F23" s="1460"/>
      <c r="G23" s="1460"/>
      <c r="H23" s="1460"/>
      <c r="I23" s="1460"/>
      <c r="J23" s="1460"/>
      <c r="K23" s="1460"/>
      <c r="L23" s="1460"/>
      <c r="M23" s="1460"/>
    </row>
    <row r="24" spans="1:13">
      <c r="A24" s="1460"/>
      <c r="B24" s="1460"/>
      <c r="C24" s="1460"/>
      <c r="D24" s="1460"/>
      <c r="E24" s="1460"/>
      <c r="F24" s="1460"/>
      <c r="G24" s="1460"/>
      <c r="H24" s="1460"/>
      <c r="I24" s="1460"/>
      <c r="J24" s="1460"/>
      <c r="K24" s="1460"/>
      <c r="L24" s="1460"/>
      <c r="M24" s="1460"/>
    </row>
    <row r="25" spans="1:13">
      <c r="A25" s="1460"/>
      <c r="B25" s="1460"/>
      <c r="C25" s="1460"/>
      <c r="D25" s="1460"/>
      <c r="E25" s="1460"/>
      <c r="F25" s="1460"/>
      <c r="G25" s="1460"/>
      <c r="H25" s="1460"/>
      <c r="I25" s="1460"/>
      <c r="J25" s="1460"/>
      <c r="K25" s="1460"/>
      <c r="L25" s="1460"/>
      <c r="M25" s="1460"/>
    </row>
    <row r="26" spans="1:13">
      <c r="A26" s="1460"/>
      <c r="B26" s="1460"/>
      <c r="C26" s="1460"/>
      <c r="D26" s="1460"/>
      <c r="E26" s="1460"/>
      <c r="F26" s="1460"/>
      <c r="G26" s="1460"/>
      <c r="H26" s="1460"/>
      <c r="I26" s="1460"/>
      <c r="J26" s="1460"/>
      <c r="K26" s="1460"/>
      <c r="L26" s="1460"/>
      <c r="M26" s="1460"/>
    </row>
    <row r="27" spans="1:13">
      <c r="A27" s="1460"/>
      <c r="B27" s="1460"/>
      <c r="C27" s="1460"/>
      <c r="D27" s="1460"/>
      <c r="E27" s="1460"/>
      <c r="F27" s="1460"/>
      <c r="G27" s="1460"/>
      <c r="H27" s="1460"/>
      <c r="I27" s="1460"/>
      <c r="J27" s="1460"/>
      <c r="K27" s="1460"/>
      <c r="L27" s="1460"/>
      <c r="M27" s="1460"/>
    </row>
    <row r="28" spans="1:13">
      <c r="A28" s="1460"/>
      <c r="B28" s="1460"/>
      <c r="C28" s="1460"/>
      <c r="D28" s="1460"/>
      <c r="E28" s="1460"/>
      <c r="F28" s="1460"/>
      <c r="G28" s="1460"/>
      <c r="H28" s="1460"/>
      <c r="I28" s="1460"/>
      <c r="J28" s="1460"/>
      <c r="K28" s="1460"/>
      <c r="L28" s="1460"/>
      <c r="M28" s="1460"/>
    </row>
    <row r="29" spans="1:13">
      <c r="A29" s="1460"/>
      <c r="B29" s="1460"/>
      <c r="C29" s="1460"/>
      <c r="D29" s="1460"/>
      <c r="E29" s="1460"/>
      <c r="F29" s="1460"/>
      <c r="G29" s="1460"/>
      <c r="H29" s="1460"/>
      <c r="I29" s="1460"/>
      <c r="J29" s="1460"/>
      <c r="K29" s="1460"/>
      <c r="L29" s="1460"/>
      <c r="M29" s="1460"/>
    </row>
    <row r="30" spans="1:13">
      <c r="A30" s="1460"/>
      <c r="B30" s="1460"/>
      <c r="C30" s="1460"/>
      <c r="D30" s="1460"/>
      <c r="E30" s="1460"/>
      <c r="F30" s="1460"/>
      <c r="G30" s="1460"/>
      <c r="H30" s="1460"/>
      <c r="I30" s="1460"/>
      <c r="J30" s="1460"/>
      <c r="K30" s="1460"/>
      <c r="L30" s="1460"/>
      <c r="M30" s="1460"/>
    </row>
    <row r="31" spans="1:13">
      <c r="A31" s="1460"/>
      <c r="B31" s="1460"/>
      <c r="C31" s="1460"/>
      <c r="D31" s="1460"/>
      <c r="E31" s="1460"/>
      <c r="F31" s="1460"/>
      <c r="G31" s="1460"/>
      <c r="H31" s="1460"/>
      <c r="I31" s="1460"/>
      <c r="J31" s="1460"/>
      <c r="K31" s="1460"/>
      <c r="L31" s="1460"/>
      <c r="M31" s="1460"/>
    </row>
    <row r="32" spans="1:13">
      <c r="A32" s="1460"/>
      <c r="B32" s="1460"/>
      <c r="C32" s="1460"/>
      <c r="D32" s="1460"/>
      <c r="E32" s="1460"/>
      <c r="F32" s="1460"/>
      <c r="G32" s="1460"/>
      <c r="H32" s="1460"/>
      <c r="I32" s="1460"/>
      <c r="J32" s="1460"/>
      <c r="K32" s="1460"/>
      <c r="L32" s="1460"/>
      <c r="M32" s="1460"/>
    </row>
    <row r="33" spans="1:13">
      <c r="A33" s="1460"/>
      <c r="B33" s="1460"/>
      <c r="C33" s="1460"/>
      <c r="D33" s="1460"/>
      <c r="E33" s="1460"/>
      <c r="F33" s="1460"/>
      <c r="G33" s="1460"/>
      <c r="H33" s="1460"/>
      <c r="I33" s="1460"/>
      <c r="J33" s="1460"/>
      <c r="K33" s="1460"/>
      <c r="L33" s="1460"/>
      <c r="M33" s="1460"/>
    </row>
    <row r="34" spans="1:13">
      <c r="A34" s="1460"/>
      <c r="B34" s="1460"/>
      <c r="C34" s="1460"/>
      <c r="D34" s="1460"/>
      <c r="E34" s="1460"/>
      <c r="F34" s="1460"/>
      <c r="G34" s="1460"/>
      <c r="H34" s="1460"/>
      <c r="I34" s="1460"/>
      <c r="J34" s="1460"/>
      <c r="K34" s="1460"/>
      <c r="L34" s="1460"/>
      <c r="M34" s="1460"/>
    </row>
    <row r="35" spans="1:13">
      <c r="A35" s="1460"/>
      <c r="B35" s="1460"/>
      <c r="C35" s="1460"/>
      <c r="D35" s="1460"/>
      <c r="E35" s="1460"/>
      <c r="F35" s="1460"/>
      <c r="G35" s="1460"/>
      <c r="H35" s="1460"/>
      <c r="I35" s="1460"/>
      <c r="J35" s="1460"/>
      <c r="K35" s="1460"/>
      <c r="L35" s="1460"/>
      <c r="M35" s="1460"/>
    </row>
    <row r="36" spans="1:13">
      <c r="A36" s="1460"/>
      <c r="B36" s="1460"/>
      <c r="C36" s="1460"/>
      <c r="D36" s="1460"/>
      <c r="E36" s="1460"/>
      <c r="F36" s="1460"/>
      <c r="G36" s="1460"/>
      <c r="H36" s="1460"/>
      <c r="I36" s="1460"/>
      <c r="J36" s="1460"/>
      <c r="K36" s="1460"/>
      <c r="L36" s="1460"/>
      <c r="M36" s="1460"/>
    </row>
    <row r="37" spans="1:13">
      <c r="A37" s="1460"/>
      <c r="B37" s="1460"/>
      <c r="C37" s="1460"/>
      <c r="D37" s="1460"/>
      <c r="E37" s="1460"/>
      <c r="F37" s="1460"/>
      <c r="G37" s="1460"/>
      <c r="H37" s="1460"/>
      <c r="I37" s="1460"/>
      <c r="J37" s="1460"/>
      <c r="K37" s="1460"/>
      <c r="L37" s="1460"/>
      <c r="M37" s="1460"/>
    </row>
    <row r="38" spans="1:13">
      <c r="A38" s="1460"/>
      <c r="B38" s="1460"/>
      <c r="C38" s="1460"/>
      <c r="D38" s="1460"/>
      <c r="E38" s="1460"/>
      <c r="F38" s="1460"/>
      <c r="G38" s="1460"/>
      <c r="H38" s="1460"/>
      <c r="I38" s="1460"/>
      <c r="J38" s="1460"/>
      <c r="K38" s="1460"/>
      <c r="L38" s="1460"/>
      <c r="M38" s="1460"/>
    </row>
    <row r="39" spans="1:13">
      <c r="A39" s="1460"/>
      <c r="B39" s="1460"/>
      <c r="C39" s="1460"/>
      <c r="D39" s="1460"/>
      <c r="E39" s="1460"/>
      <c r="F39" s="1460"/>
      <c r="G39" s="1460"/>
      <c r="H39" s="1460"/>
      <c r="I39" s="1460"/>
      <c r="J39" s="1460"/>
      <c r="K39" s="1460"/>
      <c r="L39" s="1460"/>
      <c r="M39" s="1460"/>
    </row>
    <row r="40" spans="1:13">
      <c r="A40" s="1460"/>
      <c r="B40" s="1460"/>
      <c r="C40" s="1460"/>
      <c r="D40" s="1460"/>
      <c r="E40" s="1460"/>
      <c r="F40" s="1460"/>
      <c r="G40" s="1460"/>
      <c r="H40" s="1460"/>
      <c r="I40" s="1460"/>
      <c r="J40" s="1460"/>
      <c r="K40" s="1460"/>
      <c r="L40" s="1460"/>
      <c r="M40" s="1460"/>
    </row>
    <row r="41" spans="1:13">
      <c r="A41" s="1460"/>
      <c r="B41" s="1460"/>
      <c r="C41" s="1460"/>
      <c r="D41" s="1460"/>
      <c r="E41" s="1460"/>
      <c r="F41" s="1460"/>
      <c r="G41" s="1460"/>
      <c r="H41" s="1460"/>
      <c r="I41" s="1460"/>
      <c r="J41" s="1460"/>
      <c r="K41" s="1460"/>
      <c r="L41" s="1460"/>
      <c r="M41" s="1460"/>
    </row>
    <row r="42" spans="1:13">
      <c r="A42" s="1460"/>
      <c r="B42" s="1460"/>
      <c r="C42" s="1460"/>
      <c r="D42" s="1460"/>
      <c r="E42" s="1460"/>
      <c r="F42" s="1460"/>
      <c r="G42" s="1460"/>
      <c r="H42" s="1460"/>
      <c r="I42" s="1460"/>
      <c r="J42" s="1460"/>
      <c r="K42" s="1460"/>
      <c r="L42" s="1460"/>
      <c r="M42" s="1460"/>
    </row>
    <row r="43" spans="1:13">
      <c r="A43" s="1460"/>
      <c r="B43" s="1460"/>
      <c r="C43" s="1460"/>
      <c r="D43" s="1460"/>
      <c r="E43" s="1460"/>
      <c r="F43" s="1460"/>
      <c r="G43" s="1460"/>
      <c r="H43" s="1460"/>
      <c r="I43" s="1460"/>
      <c r="J43" s="1460"/>
      <c r="K43" s="1460"/>
      <c r="L43" s="1460"/>
      <c r="M43" s="1460"/>
    </row>
    <row r="44" spans="1:13">
      <c r="A44" s="1460"/>
      <c r="B44" s="1460"/>
      <c r="C44" s="1460"/>
      <c r="D44" s="1460"/>
      <c r="E44" s="1460"/>
      <c r="F44" s="1460"/>
      <c r="G44" s="1460"/>
      <c r="H44" s="1460"/>
      <c r="I44" s="1460"/>
      <c r="J44" s="1460"/>
      <c r="K44" s="1460"/>
      <c r="L44" s="1460"/>
      <c r="M44" s="1460"/>
    </row>
    <row r="45" spans="1:13">
      <c r="A45" s="1460"/>
      <c r="B45" s="1460"/>
      <c r="C45" s="1460"/>
      <c r="D45" s="1460"/>
      <c r="E45" s="1460"/>
      <c r="F45" s="1460"/>
      <c r="G45" s="1460"/>
      <c r="H45" s="1460"/>
      <c r="I45" s="1460"/>
      <c r="J45" s="1460"/>
      <c r="K45" s="1460"/>
      <c r="L45" s="1460"/>
      <c r="M45" s="1460"/>
    </row>
    <row r="46" spans="1:13">
      <c r="A46" s="1460"/>
      <c r="B46" s="1460"/>
      <c r="C46" s="1460"/>
      <c r="D46" s="1460"/>
      <c r="E46" s="1460"/>
      <c r="F46" s="1460"/>
      <c r="G46" s="1460"/>
      <c r="H46" s="1460"/>
      <c r="I46" s="1460"/>
      <c r="J46" s="1460"/>
      <c r="K46" s="1460"/>
      <c r="L46" s="1460"/>
      <c r="M46" s="1460"/>
    </row>
    <row r="47" spans="1:13">
      <c r="A47" s="1460"/>
      <c r="B47" s="1460"/>
      <c r="C47" s="1460"/>
      <c r="D47" s="1460"/>
      <c r="E47" s="1460"/>
      <c r="F47" s="1460"/>
      <c r="G47" s="1460"/>
      <c r="H47" s="1460"/>
      <c r="I47" s="1460"/>
      <c r="J47" s="1460"/>
      <c r="K47" s="1460"/>
      <c r="L47" s="1460"/>
      <c r="M47" s="1460"/>
    </row>
    <row r="48" spans="1:13">
      <c r="A48" s="1460"/>
      <c r="B48" s="1460"/>
      <c r="C48" s="1460"/>
      <c r="D48" s="1460"/>
      <c r="E48" s="1460"/>
      <c r="F48" s="1460"/>
      <c r="G48" s="1460"/>
      <c r="H48" s="1460"/>
      <c r="I48" s="1460"/>
      <c r="J48" s="1460"/>
      <c r="K48" s="1460"/>
      <c r="L48" s="1460"/>
      <c r="M48" s="1460"/>
    </row>
    <row r="49" spans="1:13">
      <c r="A49" s="1460"/>
      <c r="B49" s="1460"/>
      <c r="C49" s="1460"/>
      <c r="D49" s="1460"/>
      <c r="E49" s="1460"/>
      <c r="F49" s="1460"/>
      <c r="G49" s="1460"/>
      <c r="H49" s="1460"/>
      <c r="I49" s="1460"/>
      <c r="J49" s="1460"/>
      <c r="K49" s="1460"/>
      <c r="L49" s="1460"/>
      <c r="M49" s="1460"/>
    </row>
    <row r="50" spans="1:13">
      <c r="A50" s="1460"/>
      <c r="B50" s="1460"/>
      <c r="C50" s="1460"/>
      <c r="D50" s="1460"/>
      <c r="E50" s="1460"/>
      <c r="F50" s="1460"/>
      <c r="G50" s="1460"/>
      <c r="H50" s="1460"/>
      <c r="I50" s="1460"/>
      <c r="J50" s="1460"/>
      <c r="K50" s="1460"/>
      <c r="L50" s="1460"/>
      <c r="M50" s="1460"/>
    </row>
    <row r="51" spans="1:13">
      <c r="A51" s="1460"/>
      <c r="B51" s="1460"/>
      <c r="C51" s="1460"/>
      <c r="D51" s="1460"/>
      <c r="E51" s="1460"/>
      <c r="F51" s="1460"/>
      <c r="G51" s="1460"/>
      <c r="H51" s="1460"/>
      <c r="I51" s="1460"/>
      <c r="J51" s="1460"/>
      <c r="K51" s="1460"/>
      <c r="L51" s="1460"/>
      <c r="M51" s="1460"/>
    </row>
    <row r="52" spans="1:13">
      <c r="A52" s="1460"/>
      <c r="B52" s="1460"/>
      <c r="C52" s="1460"/>
      <c r="D52" s="1460"/>
      <c r="E52" s="1460"/>
      <c r="F52" s="1460"/>
      <c r="G52" s="1460"/>
      <c r="H52" s="1460"/>
      <c r="I52" s="1460"/>
      <c r="J52" s="1460"/>
      <c r="K52" s="1460"/>
      <c r="L52" s="1460"/>
      <c r="M52" s="1460"/>
    </row>
    <row r="53" spans="1:13">
      <c r="A53" s="1460"/>
      <c r="B53" s="1460"/>
      <c r="C53" s="1460"/>
      <c r="D53" s="1460"/>
      <c r="E53" s="1460"/>
      <c r="F53" s="1460"/>
      <c r="G53" s="1460"/>
      <c r="H53" s="1460"/>
      <c r="I53" s="1460"/>
      <c r="J53" s="1460"/>
      <c r="K53" s="1460"/>
      <c r="L53" s="1460"/>
      <c r="M53" s="1460"/>
    </row>
    <row r="54" spans="1:13">
      <c r="A54" s="1460"/>
      <c r="B54" s="1460"/>
      <c r="C54" s="1460"/>
      <c r="D54" s="1460"/>
      <c r="E54" s="1460"/>
      <c r="F54" s="1460"/>
      <c r="G54" s="1460"/>
      <c r="H54" s="1460"/>
      <c r="I54" s="1460"/>
      <c r="J54" s="1460"/>
      <c r="K54" s="1460"/>
      <c r="L54" s="1460"/>
      <c r="M54" s="1460"/>
    </row>
    <row r="55" spans="1:13">
      <c r="A55" s="1460"/>
      <c r="B55" s="1460"/>
      <c r="C55" s="1460"/>
      <c r="D55" s="1460"/>
      <c r="E55" s="1460"/>
      <c r="F55" s="1460"/>
      <c r="G55" s="1460"/>
      <c r="H55" s="1460"/>
      <c r="I55" s="1460"/>
      <c r="J55" s="1460"/>
      <c r="K55" s="1460"/>
      <c r="L55" s="1460"/>
      <c r="M55" s="1460"/>
    </row>
    <row r="56" spans="1:13">
      <c r="A56" s="1460"/>
      <c r="B56" s="1460"/>
      <c r="C56" s="1460"/>
      <c r="D56" s="1460"/>
      <c r="E56" s="1460"/>
      <c r="F56" s="1460"/>
      <c r="G56" s="1460"/>
      <c r="H56" s="1460"/>
      <c r="I56" s="1460"/>
      <c r="J56" s="1460"/>
      <c r="K56" s="1460"/>
      <c r="L56" s="1460"/>
      <c r="M56" s="1460"/>
    </row>
    <row r="57" spans="1:13">
      <c r="A57" s="1460"/>
      <c r="B57" s="1460"/>
      <c r="C57" s="1460"/>
      <c r="D57" s="1460"/>
      <c r="E57" s="1460"/>
      <c r="F57" s="1460"/>
      <c r="G57" s="1460"/>
      <c r="H57" s="1460"/>
      <c r="I57" s="1460"/>
      <c r="J57" s="1460"/>
      <c r="K57" s="1460"/>
      <c r="L57" s="1460"/>
      <c r="M57" s="1460"/>
    </row>
    <row r="58" spans="1:13">
      <c r="A58" s="1460"/>
      <c r="B58" s="1460"/>
      <c r="C58" s="1460"/>
      <c r="D58" s="1460"/>
      <c r="E58" s="1460"/>
      <c r="F58" s="1460"/>
      <c r="G58" s="1460"/>
      <c r="H58" s="1460"/>
      <c r="I58" s="1460"/>
      <c r="J58" s="1460"/>
      <c r="K58" s="1460"/>
      <c r="L58" s="1460"/>
      <c r="M58" s="1460"/>
    </row>
    <row r="59" spans="1:13">
      <c r="A59" s="1460"/>
      <c r="B59" s="1460"/>
      <c r="C59" s="1460"/>
      <c r="D59" s="1460"/>
      <c r="E59" s="1460"/>
      <c r="F59" s="1460"/>
      <c r="G59" s="1460"/>
      <c r="H59" s="1460"/>
      <c r="I59" s="1460"/>
      <c r="J59" s="1460"/>
      <c r="K59" s="1460"/>
      <c r="L59" s="1460"/>
      <c r="M59" s="1460"/>
    </row>
    <row r="60" spans="1:13">
      <c r="A60" s="1460"/>
      <c r="B60" s="1460"/>
      <c r="C60" s="1460"/>
      <c r="D60" s="1460"/>
      <c r="E60" s="1460"/>
      <c r="F60" s="1460"/>
      <c r="G60" s="1460"/>
      <c r="H60" s="1460"/>
      <c r="I60" s="1460"/>
      <c r="J60" s="1460"/>
      <c r="K60" s="1460"/>
      <c r="L60" s="1460"/>
      <c r="M60" s="1460"/>
    </row>
    <row r="61" spans="1:13">
      <c r="A61" s="1460"/>
      <c r="B61" s="1460"/>
      <c r="C61" s="1460"/>
      <c r="D61" s="1460"/>
      <c r="E61" s="1460"/>
      <c r="F61" s="1460"/>
      <c r="G61" s="1460"/>
      <c r="H61" s="1460"/>
      <c r="I61" s="1460"/>
      <c r="J61" s="1460"/>
      <c r="K61" s="1460"/>
      <c r="L61" s="1460"/>
      <c r="M61" s="1460"/>
    </row>
    <row r="62" spans="1:13">
      <c r="A62" s="1460"/>
      <c r="B62" s="1460"/>
      <c r="C62" s="1460"/>
      <c r="D62" s="1460"/>
      <c r="E62" s="1460"/>
      <c r="F62" s="1460"/>
      <c r="G62" s="1460"/>
      <c r="H62" s="1460"/>
      <c r="I62" s="1460"/>
      <c r="J62" s="1460"/>
      <c r="K62" s="1460"/>
      <c r="L62" s="1460"/>
      <c r="M62" s="1460"/>
    </row>
    <row r="63" spans="1:13">
      <c r="A63" s="1460"/>
      <c r="B63" s="1460"/>
      <c r="C63" s="1460"/>
      <c r="D63" s="1460"/>
      <c r="E63" s="1460"/>
      <c r="F63" s="1460"/>
      <c r="G63" s="1460"/>
      <c r="H63" s="1460"/>
      <c r="I63" s="1460"/>
      <c r="J63" s="1460"/>
      <c r="K63" s="1460"/>
      <c r="L63" s="1460"/>
      <c r="M63" s="1460"/>
    </row>
    <row r="64" spans="1:13">
      <c r="A64" s="1460"/>
      <c r="B64" s="1460"/>
      <c r="C64" s="1460"/>
      <c r="D64" s="1460"/>
      <c r="E64" s="1460"/>
      <c r="F64" s="1460"/>
      <c r="G64" s="1460"/>
      <c r="H64" s="1460"/>
      <c r="I64" s="1460"/>
      <c r="J64" s="1460"/>
      <c r="K64" s="1460"/>
      <c r="L64" s="1460"/>
      <c r="M64" s="1460"/>
    </row>
    <row r="65" spans="1:14">
      <c r="A65" s="1460"/>
      <c r="B65" s="1460"/>
      <c r="C65" s="1460"/>
      <c r="D65" s="1460"/>
      <c r="E65" s="1460"/>
      <c r="F65" s="1460"/>
      <c r="G65" s="1460"/>
      <c r="H65" s="1460"/>
      <c r="I65" s="1460"/>
      <c r="J65" s="1460"/>
      <c r="K65" s="1460"/>
      <c r="L65" s="1460"/>
      <c r="M65" s="1460"/>
    </row>
    <row r="66" spans="1:14">
      <c r="A66" s="1460"/>
      <c r="B66" s="1460"/>
      <c r="C66" s="1460"/>
      <c r="D66" s="1460"/>
      <c r="E66" s="1460"/>
      <c r="F66" s="1460"/>
      <c r="G66" s="1460"/>
      <c r="H66" s="1460"/>
      <c r="I66" s="1460"/>
      <c r="J66" s="1460"/>
      <c r="K66" s="1460"/>
      <c r="L66" s="1460"/>
      <c r="M66" s="1460"/>
    </row>
    <row r="67" spans="1:14">
      <c r="A67" s="1460"/>
      <c r="B67" s="1460"/>
      <c r="C67" s="1460"/>
      <c r="D67" s="1460"/>
      <c r="E67" s="1460"/>
      <c r="F67" s="1460"/>
      <c r="G67" s="1460"/>
      <c r="H67" s="1460"/>
      <c r="I67" s="1460"/>
      <c r="J67" s="1460"/>
      <c r="K67" s="1460"/>
      <c r="L67" s="1460"/>
      <c r="M67" s="1460"/>
    </row>
    <row r="68" spans="1:14">
      <c r="A68" s="1460"/>
      <c r="B68" s="1460"/>
      <c r="C68" s="1460"/>
      <c r="D68" s="1460"/>
      <c r="E68" s="1460"/>
      <c r="F68" s="1460"/>
      <c r="G68" s="1460"/>
      <c r="H68" s="1460"/>
      <c r="I68" s="1460"/>
      <c r="J68" s="1460"/>
      <c r="K68" s="1460"/>
      <c r="L68" s="1460"/>
      <c r="M68" s="1460"/>
    </row>
    <row r="69" spans="1:14">
      <c r="A69" s="1460"/>
      <c r="B69" s="1460"/>
      <c r="C69" s="1460"/>
      <c r="D69" s="1460"/>
      <c r="E69" s="1460"/>
      <c r="F69" s="1460"/>
      <c r="G69" s="1460"/>
      <c r="H69" s="1460"/>
      <c r="I69" s="1460"/>
      <c r="J69" s="1460"/>
      <c r="K69" s="1460"/>
      <c r="L69" s="1460"/>
      <c r="M69" s="1460"/>
    </row>
    <row r="70" spans="1:14">
      <c r="A70" s="1460"/>
      <c r="B70" s="1460"/>
      <c r="C70" s="1460"/>
      <c r="D70" s="1460"/>
      <c r="E70" s="1460"/>
      <c r="F70" s="1460"/>
      <c r="G70" s="1460"/>
      <c r="H70" s="1460"/>
      <c r="I70" s="1460"/>
      <c r="J70" s="1460"/>
      <c r="K70" s="1460"/>
      <c r="L70" s="1460"/>
      <c r="M70" s="1460"/>
    </row>
    <row r="71" spans="1:14">
      <c r="A71" s="1460"/>
      <c r="B71" s="1460"/>
      <c r="C71" s="1460"/>
      <c r="D71" s="1460"/>
      <c r="E71" s="1460"/>
      <c r="F71" s="1460"/>
      <c r="G71" s="1460"/>
      <c r="H71" s="1460"/>
      <c r="I71" s="1460"/>
      <c r="J71" s="1460"/>
      <c r="K71" s="1460"/>
      <c r="L71" s="1460"/>
      <c r="M71" s="1460"/>
    </row>
    <row r="72" spans="1:14">
      <c r="A72" s="1460"/>
      <c r="B72" s="1460"/>
      <c r="C72" s="1460"/>
      <c r="D72" s="1460"/>
      <c r="E72" s="1460"/>
      <c r="F72" s="1460"/>
      <c r="G72" s="1460"/>
      <c r="H72" s="1460"/>
      <c r="I72" s="1460"/>
      <c r="J72" s="1460"/>
      <c r="K72" s="1460"/>
      <c r="L72" s="1460"/>
      <c r="M72" s="1460"/>
    </row>
    <row r="73" spans="1:14">
      <c r="A73" s="1460"/>
      <c r="B73" s="1460"/>
      <c r="C73" s="1460"/>
      <c r="D73" s="1460"/>
      <c r="E73" s="1460"/>
      <c r="F73" s="1460"/>
      <c r="G73" s="1460"/>
      <c r="H73" s="1460"/>
      <c r="I73" s="1460"/>
      <c r="J73" s="1460"/>
      <c r="K73" s="1460"/>
      <c r="L73" s="1460"/>
      <c r="M73" s="1460"/>
    </row>
    <row r="74" spans="1:14">
      <c r="A74" s="1460"/>
      <c r="B74" s="1460"/>
      <c r="C74" s="1460"/>
      <c r="D74" s="1460"/>
      <c r="E74" s="1460"/>
      <c r="F74" s="1460"/>
      <c r="G74" s="1460"/>
      <c r="H74" s="1460"/>
      <c r="I74" s="1460"/>
      <c r="J74" s="1460"/>
      <c r="K74" s="1460"/>
      <c r="L74" s="1460"/>
      <c r="M74" s="1460"/>
    </row>
    <row r="75" spans="1:14">
      <c r="A75" s="1460"/>
      <c r="B75" s="1460"/>
      <c r="C75" s="1460"/>
      <c r="D75" s="1460"/>
      <c r="E75" s="1460"/>
      <c r="F75" s="1460"/>
      <c r="G75" s="1460"/>
      <c r="H75" s="1460"/>
      <c r="I75" s="1460"/>
      <c r="J75" s="1460"/>
      <c r="K75" s="1460"/>
      <c r="L75" s="1460"/>
      <c r="M75" s="1460"/>
    </row>
    <row r="76" spans="1:14">
      <c r="A76" s="1460"/>
      <c r="B76" s="1460"/>
      <c r="C76" s="1460"/>
      <c r="D76" s="1460"/>
      <c r="E76" s="1460"/>
      <c r="F76" s="1460"/>
      <c r="G76" s="1460"/>
      <c r="H76" s="1460"/>
      <c r="I76" s="1460"/>
      <c r="J76" s="1460"/>
      <c r="K76" s="1460"/>
      <c r="L76" s="1460"/>
      <c r="M76" s="1460"/>
    </row>
    <row r="77" spans="1:14">
      <c r="A77" s="1460"/>
      <c r="B77" s="1460"/>
      <c r="C77" s="1460"/>
      <c r="D77" s="1460"/>
      <c r="E77" s="1460"/>
      <c r="F77" s="1460"/>
      <c r="G77" s="1460"/>
      <c r="H77" s="1460"/>
      <c r="I77" s="1460"/>
      <c r="J77" s="1460"/>
      <c r="K77" s="1460"/>
      <c r="L77" s="1460"/>
      <c r="M77" s="1460"/>
    </row>
    <row r="78" spans="1:14">
      <c r="A78" s="1460"/>
      <c r="B78" s="1460"/>
      <c r="C78" s="1460"/>
      <c r="D78" s="1460"/>
      <c r="E78" s="1460"/>
      <c r="F78" s="1460"/>
      <c r="G78" s="1460"/>
      <c r="H78" s="1460"/>
      <c r="I78" s="1460"/>
      <c r="J78" s="1460"/>
      <c r="K78" s="1460"/>
      <c r="L78" s="1460"/>
      <c r="M78" s="1460"/>
    </row>
    <row r="79" spans="1:14">
      <c r="A79" s="1460"/>
      <c r="B79" s="1460"/>
      <c r="C79" s="1460"/>
      <c r="D79" s="1460"/>
      <c r="E79" s="1460"/>
      <c r="F79" s="1460"/>
      <c r="G79" s="1460"/>
      <c r="H79" s="1460"/>
      <c r="I79" s="1460"/>
      <c r="J79" s="1460"/>
      <c r="K79" s="1460"/>
      <c r="L79" s="1460"/>
      <c r="M79" s="1460"/>
      <c r="N79" s="12"/>
    </row>
    <row r="80" spans="1:14">
      <c r="A80" s="1460"/>
      <c r="B80" s="1460"/>
      <c r="C80" s="1460"/>
      <c r="D80" s="1460"/>
      <c r="E80" s="1460"/>
      <c r="F80" s="1460"/>
      <c r="G80" s="1460"/>
      <c r="H80" s="1460"/>
      <c r="I80" s="1460"/>
      <c r="J80" s="1460"/>
      <c r="K80" s="1460"/>
      <c r="L80" s="1460"/>
      <c r="M80" s="1460"/>
      <c r="N80" s="12"/>
    </row>
    <row r="81" spans="1:14">
      <c r="A81" s="1460"/>
      <c r="B81" s="1460"/>
      <c r="C81" s="1460"/>
      <c r="D81" s="1460"/>
      <c r="E81" s="1460"/>
      <c r="F81" s="1460"/>
      <c r="G81" s="1460"/>
      <c r="H81" s="1460"/>
      <c r="I81" s="1460"/>
      <c r="J81" s="1460"/>
      <c r="K81" s="1460"/>
      <c r="L81" s="1460"/>
      <c r="M81" s="1460"/>
      <c r="N81" s="12"/>
    </row>
    <row r="82" spans="1:14">
      <c r="A82" s="1460"/>
      <c r="B82" s="1460"/>
      <c r="C82" s="1460"/>
      <c r="D82" s="1460"/>
      <c r="E82" s="1460"/>
      <c r="F82" s="1460"/>
      <c r="G82" s="1460"/>
      <c r="H82" s="1460"/>
      <c r="I82" s="1460"/>
      <c r="J82" s="1460"/>
      <c r="K82" s="1460"/>
      <c r="L82" s="1460"/>
      <c r="M82" s="1460"/>
      <c r="N82" s="12"/>
    </row>
    <row r="83" spans="1:14">
      <c r="A83" s="1460"/>
      <c r="B83" s="1460"/>
      <c r="C83" s="1460"/>
      <c r="D83" s="1460"/>
      <c r="E83" s="1460"/>
      <c r="F83" s="1460"/>
      <c r="G83" s="1460"/>
      <c r="H83" s="1460"/>
      <c r="I83" s="1460"/>
      <c r="J83" s="1460"/>
      <c r="K83" s="1460"/>
      <c r="L83" s="1460"/>
      <c r="M83" s="1460"/>
    </row>
    <row r="84" spans="1:14">
      <c r="A84" s="1460"/>
      <c r="B84" s="1460"/>
      <c r="C84" s="1460"/>
      <c r="D84" s="1460"/>
      <c r="E84" s="1460"/>
      <c r="F84" s="1460"/>
      <c r="G84" s="1460"/>
      <c r="H84" s="1460"/>
      <c r="I84" s="1460"/>
      <c r="J84" s="1460"/>
      <c r="K84" s="1460"/>
      <c r="L84" s="1460"/>
      <c r="M84" s="1460"/>
    </row>
    <row r="85" spans="1:14">
      <c r="A85" s="1460"/>
      <c r="B85" s="1460"/>
      <c r="C85" s="1460"/>
      <c r="D85" s="1460"/>
      <c r="E85" s="1460"/>
      <c r="F85" s="1460"/>
      <c r="G85" s="1460"/>
      <c r="H85" s="1460"/>
      <c r="I85" s="1460"/>
      <c r="J85" s="1460"/>
      <c r="K85" s="1460"/>
      <c r="L85" s="1460"/>
      <c r="M85" s="1460"/>
    </row>
    <row r="86" spans="1:14">
      <c r="A86" s="1460"/>
      <c r="B86" s="1460"/>
      <c r="C86" s="1460"/>
      <c r="D86" s="1460"/>
      <c r="E86" s="1460"/>
      <c r="F86" s="1460"/>
      <c r="G86" s="1460"/>
      <c r="H86" s="1460"/>
      <c r="I86" s="1460"/>
      <c r="J86" s="1460"/>
      <c r="K86" s="1460"/>
      <c r="L86" s="1460"/>
      <c r="M86" s="1460"/>
    </row>
    <row r="87" spans="1:14">
      <c r="A87" s="1460"/>
      <c r="B87" s="1460"/>
      <c r="C87" s="1460"/>
      <c r="D87" s="1460"/>
      <c r="E87" s="1460"/>
      <c r="F87" s="1460"/>
      <c r="G87" s="1460"/>
      <c r="H87" s="1460"/>
      <c r="I87" s="1460"/>
      <c r="J87" s="1460"/>
      <c r="K87" s="1460"/>
      <c r="L87" s="1460"/>
      <c r="M87" s="1460"/>
    </row>
    <row r="88" spans="1:14">
      <c r="A88" s="1460"/>
      <c r="B88" s="1460"/>
      <c r="C88" s="1460"/>
      <c r="D88" s="1460"/>
      <c r="E88" s="1460"/>
      <c r="F88" s="1460"/>
      <c r="G88" s="1460"/>
      <c r="H88" s="1460"/>
      <c r="I88" s="1460"/>
      <c r="J88" s="1460"/>
      <c r="K88" s="1460"/>
      <c r="L88" s="1460"/>
      <c r="M88" s="1460"/>
    </row>
    <row r="89" spans="1:14">
      <c r="A89" s="1460"/>
      <c r="B89" s="1460"/>
      <c r="C89" s="1460"/>
      <c r="D89" s="1460"/>
      <c r="E89" s="1460"/>
      <c r="F89" s="1460"/>
      <c r="G89" s="1460"/>
      <c r="H89" s="1460"/>
      <c r="I89" s="1460"/>
      <c r="J89" s="1460"/>
      <c r="K89" s="1460"/>
      <c r="L89" s="1460"/>
      <c r="M89" s="1460"/>
    </row>
    <row r="90" spans="1:14">
      <c r="A90" s="1460"/>
      <c r="B90" s="1460"/>
      <c r="C90" s="1460"/>
      <c r="D90" s="1460"/>
      <c r="E90" s="1460"/>
      <c r="F90" s="1460"/>
      <c r="G90" s="1460"/>
      <c r="H90" s="1460"/>
      <c r="I90" s="1460"/>
      <c r="J90" s="1460"/>
      <c r="K90" s="1460"/>
      <c r="L90" s="1460"/>
      <c r="M90" s="1460"/>
    </row>
    <row r="91" spans="1:14">
      <c r="A91" s="1460"/>
      <c r="B91" s="1460"/>
      <c r="C91" s="1460"/>
      <c r="D91" s="1460"/>
      <c r="E91" s="1460"/>
      <c r="F91" s="1460"/>
      <c r="G91" s="1460"/>
      <c r="H91" s="1460"/>
      <c r="I91" s="1460"/>
      <c r="J91" s="1460"/>
      <c r="K91" s="1460"/>
      <c r="L91" s="1460"/>
      <c r="M91" s="1460"/>
    </row>
    <row r="92" spans="1:14">
      <c r="A92" s="1460"/>
      <c r="B92" s="1460"/>
      <c r="C92" s="1460"/>
      <c r="D92" s="1460"/>
      <c r="E92" s="1460"/>
      <c r="F92" s="1460"/>
      <c r="G92" s="1460"/>
      <c r="H92" s="1460"/>
      <c r="I92" s="1460"/>
      <c r="J92" s="1460"/>
      <c r="K92" s="1460"/>
      <c r="L92" s="1460"/>
      <c r="M92" s="1460"/>
    </row>
    <row r="93" spans="1:14" ht="221.25" customHeight="1">
      <c r="A93" s="1460"/>
      <c r="B93" s="1460"/>
      <c r="C93" s="1460"/>
      <c r="D93" s="1460"/>
      <c r="E93" s="1460"/>
      <c r="F93" s="1460"/>
      <c r="G93" s="1460"/>
      <c r="H93" s="1460"/>
      <c r="I93" s="1460"/>
      <c r="J93" s="1460"/>
      <c r="K93" s="1460"/>
      <c r="L93" s="1460"/>
      <c r="M93" s="1460"/>
    </row>
    <row r="94" spans="1:14">
      <c r="A94" s="1460"/>
      <c r="B94" s="1460"/>
      <c r="C94" s="1460"/>
      <c r="D94" s="1460"/>
      <c r="E94" s="1460"/>
      <c r="F94" s="1460"/>
      <c r="G94" s="1460"/>
      <c r="H94" s="1460"/>
      <c r="I94" s="1460"/>
      <c r="J94" s="1460"/>
      <c r="K94" s="1460"/>
      <c r="L94" s="1460"/>
      <c r="M94" s="1460"/>
    </row>
    <row r="95" spans="1:14">
      <c r="A95" s="1460"/>
      <c r="B95" s="1460"/>
      <c r="C95" s="1460"/>
      <c r="D95" s="1460"/>
      <c r="E95" s="1460"/>
      <c r="F95" s="1460"/>
      <c r="G95" s="1460"/>
      <c r="H95" s="1460"/>
      <c r="I95" s="1460"/>
      <c r="J95" s="1460"/>
      <c r="K95" s="1460"/>
      <c r="L95" s="1460"/>
      <c r="M95" s="1460"/>
    </row>
    <row r="96" spans="1:14" ht="19.5" customHeight="1">
      <c r="A96" s="1460"/>
      <c r="B96" s="1460"/>
      <c r="C96" s="1460"/>
      <c r="D96" s="1460"/>
      <c r="E96" s="1460"/>
      <c r="F96" s="1460"/>
      <c r="G96" s="1460"/>
      <c r="H96" s="1460"/>
      <c r="I96" s="1460"/>
      <c r="J96" s="1460"/>
      <c r="K96" s="1460"/>
      <c r="L96" s="1460"/>
      <c r="M96" s="1460"/>
    </row>
    <row r="97" spans="1:13" ht="13.5" customHeight="1">
      <c r="A97" s="1460"/>
      <c r="B97" s="1460"/>
      <c r="C97" s="1460"/>
      <c r="D97" s="1460"/>
      <c r="E97" s="1460"/>
      <c r="F97" s="1460"/>
      <c r="G97" s="1460"/>
      <c r="H97" s="1460"/>
      <c r="I97" s="1460"/>
      <c r="J97" s="1460"/>
      <c r="K97" s="1460"/>
      <c r="L97" s="1460"/>
      <c r="M97" s="1460"/>
    </row>
    <row r="98" spans="1:13">
      <c r="A98" s="1460"/>
      <c r="B98" s="1460"/>
      <c r="C98" s="1460"/>
      <c r="D98" s="1460"/>
      <c r="E98" s="1460"/>
      <c r="F98" s="1460"/>
      <c r="G98" s="1460"/>
      <c r="H98" s="1460"/>
      <c r="I98" s="1460"/>
      <c r="J98" s="1460"/>
      <c r="K98" s="1460"/>
      <c r="L98" s="1460"/>
      <c r="M98" s="1460"/>
    </row>
    <row r="99" spans="1:13" ht="35.25" customHeight="1">
      <c r="A99" s="1460"/>
      <c r="B99" s="1460"/>
      <c r="C99" s="1460"/>
      <c r="D99" s="1460"/>
      <c r="E99" s="1460"/>
      <c r="F99" s="1460"/>
      <c r="G99" s="1460"/>
      <c r="H99" s="1460"/>
      <c r="I99" s="1460"/>
      <c r="J99" s="1460"/>
      <c r="K99" s="1460"/>
      <c r="L99" s="1460"/>
      <c r="M99" s="1460"/>
    </row>
    <row r="100" spans="1:13" ht="409.5" customHeight="1"/>
    <row r="102" spans="1:13">
      <c r="G102" t="s">
        <v>0</v>
      </c>
    </row>
    <row r="111" spans="1:13">
      <c r="L111" s="39"/>
    </row>
    <row r="112" spans="1:13">
      <c r="G112" s="51"/>
      <c r="H112" s="51"/>
      <c r="I112" s="51"/>
      <c r="J112" s="51"/>
      <c r="K112" s="51"/>
    </row>
    <row r="114" spans="7:11">
      <c r="G114" s="39"/>
      <c r="H114" s="39"/>
      <c r="I114" s="39"/>
      <c r="J114" s="39"/>
      <c r="K114" s="39"/>
    </row>
  </sheetData>
  <mergeCells count="1">
    <mergeCell ref="A6:M99"/>
  </mergeCells>
  <pageMargins left="0.70866141732283472" right="0.70866141732283472" top="0.74803149606299213" bottom="0.74803149606299213" header="0.31496062992125984" footer="0.31496062992125984"/>
  <pageSetup scale="28"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tabColor theme="6" tint="-0.249977111117893"/>
    <pageSetUpPr fitToPage="1"/>
  </sheetPr>
  <dimension ref="A1:R42"/>
  <sheetViews>
    <sheetView showGridLines="0" view="pageBreakPreview" zoomScale="40" zoomScaleNormal="100" zoomScaleSheetLayoutView="40" workbookViewId="0">
      <selection activeCell="R33" sqref="R33"/>
    </sheetView>
  </sheetViews>
  <sheetFormatPr baseColWidth="10" defaultColWidth="11.42578125" defaultRowHeight="18"/>
  <cols>
    <col min="1" max="1" width="30.140625" style="188" customWidth="1"/>
    <col min="2" max="2" width="29.28515625" style="188" customWidth="1"/>
    <col min="3" max="3" width="28.7109375" style="188" customWidth="1"/>
    <col min="4" max="4" width="26.140625" style="188" customWidth="1"/>
    <col min="5" max="5" width="49.85546875" style="188" customWidth="1"/>
    <col min="6" max="6" width="46.85546875" style="188" customWidth="1"/>
    <col min="7" max="7" width="54.5703125" style="188" customWidth="1"/>
    <col min="8" max="8" width="31.7109375" style="188" customWidth="1"/>
    <col min="9" max="9" width="45.42578125" style="188" customWidth="1"/>
    <col min="10" max="10" width="23.42578125" style="188" customWidth="1"/>
    <col min="11" max="11" width="22.5703125" style="188" customWidth="1"/>
    <col min="12" max="12" width="21" style="188" customWidth="1"/>
    <col min="13" max="13" width="6.85546875" style="188" customWidth="1"/>
    <col min="14" max="14" width="6.7109375" style="193" customWidth="1"/>
    <col min="15" max="15" width="22" style="193" customWidth="1"/>
    <col min="16" max="16" width="19" style="193" customWidth="1"/>
    <col min="17" max="18" width="11.42578125" style="193"/>
    <col min="19" max="16384" width="11.42578125" style="188"/>
  </cols>
  <sheetData>
    <row r="1" spans="1:18" s="324" customFormat="1" ht="81.75" customHeight="1">
      <c r="A1" s="1423" t="s">
        <v>838</v>
      </c>
      <c r="B1" s="1423"/>
      <c r="C1" s="1423"/>
      <c r="D1" s="1423"/>
      <c r="E1" s="1423"/>
      <c r="F1" s="1423"/>
      <c r="G1" s="1423"/>
      <c r="H1" s="1423"/>
      <c r="I1" s="1423"/>
      <c r="J1" s="1423"/>
      <c r="K1" s="1423"/>
      <c r="L1" s="1423"/>
      <c r="M1" s="358"/>
      <c r="N1" s="345"/>
      <c r="O1" s="345"/>
      <c r="P1" s="345"/>
      <c r="Q1" s="345"/>
      <c r="R1" s="345"/>
    </row>
    <row r="2" spans="1:18" s="324" customFormat="1" ht="37.5" customHeight="1">
      <c r="A2" s="1464" t="str">
        <f>+'Resumen '!O4</f>
        <v>Período:  Diciembre 2008 - Octubre  2025</v>
      </c>
      <c r="B2" s="1464"/>
      <c r="C2" s="1464"/>
      <c r="D2" s="1464"/>
      <c r="E2" s="1464"/>
      <c r="F2" s="1464"/>
      <c r="G2" s="1464"/>
      <c r="H2" s="1464"/>
      <c r="I2" s="1464"/>
      <c r="J2" s="1464"/>
      <c r="K2" s="1464"/>
      <c r="L2" s="1464"/>
      <c r="M2" s="358"/>
      <c r="N2" s="345"/>
      <c r="O2" s="345"/>
      <c r="P2" s="345"/>
      <c r="Q2" s="345"/>
      <c r="R2" s="345"/>
    </row>
    <row r="3" spans="1:18" ht="15.75" customHeight="1">
      <c r="A3" s="1461" t="s">
        <v>363</v>
      </c>
      <c r="B3" s="1461"/>
      <c r="C3" s="1461"/>
      <c r="D3" s="1461"/>
      <c r="E3" s="1461"/>
      <c r="F3" s="1461"/>
      <c r="G3" s="1461"/>
      <c r="H3" s="1461"/>
      <c r="I3" s="1461"/>
      <c r="J3" s="1461"/>
      <c r="K3" s="1461"/>
      <c r="L3" s="1461"/>
      <c r="M3" s="1461"/>
      <c r="O3" s="618"/>
    </row>
    <row r="4" spans="1:18" ht="324" customHeight="1">
      <c r="A4" s="1465" t="s">
        <v>1045</v>
      </c>
      <c r="B4" s="1465"/>
      <c r="C4" s="1465"/>
      <c r="D4" s="1465"/>
      <c r="E4" s="1465"/>
      <c r="F4" s="1465"/>
      <c r="G4" s="1465"/>
      <c r="H4" s="1465"/>
      <c r="I4" s="1465"/>
      <c r="J4" s="1465"/>
      <c r="K4" s="1465"/>
      <c r="L4" s="1465"/>
      <c r="M4" s="1069"/>
      <c r="O4" s="618"/>
    </row>
    <row r="5" spans="1:18" ht="12.75" customHeight="1">
      <c r="A5" s="1069"/>
      <c r="B5" s="1069"/>
      <c r="C5" s="1069"/>
      <c r="D5" s="1069"/>
      <c r="E5" s="1069"/>
      <c r="F5" s="1069"/>
      <c r="G5" s="1069"/>
      <c r="H5" s="1069"/>
      <c r="I5" s="1069"/>
      <c r="J5" s="1069"/>
      <c r="K5" s="1069"/>
      <c r="L5" s="1069"/>
      <c r="M5" s="1069"/>
      <c r="O5" s="618"/>
    </row>
    <row r="6" spans="1:18" ht="63" customHeight="1">
      <c r="A6" s="572" t="s">
        <v>12</v>
      </c>
      <c r="B6" s="573" t="s">
        <v>40</v>
      </c>
      <c r="C6" s="573" t="s">
        <v>362</v>
      </c>
      <c r="D6" s="574" t="s">
        <v>364</v>
      </c>
    </row>
    <row r="7" spans="1:18" ht="23.25">
      <c r="A7" s="575" t="s">
        <v>263</v>
      </c>
      <c r="B7" s="576">
        <v>929743</v>
      </c>
      <c r="C7" s="576">
        <v>1983720</v>
      </c>
      <c r="D7" s="912">
        <f t="shared" ref="D7:D20" si="0">B7/C7</f>
        <v>0.46868660899723752</v>
      </c>
      <c r="O7" s="619"/>
    </row>
    <row r="8" spans="1:18" ht="23.25">
      <c r="A8" s="575" t="s">
        <v>264</v>
      </c>
      <c r="B8" s="576">
        <v>1118293</v>
      </c>
      <c r="C8" s="576">
        <v>2193890</v>
      </c>
      <c r="D8" s="912">
        <f t="shared" si="0"/>
        <v>0.50973066106322562</v>
      </c>
      <c r="N8" s="238"/>
    </row>
    <row r="9" spans="1:18" ht="23.25">
      <c r="A9" s="575" t="s">
        <v>265</v>
      </c>
      <c r="B9" s="576">
        <v>1189601</v>
      </c>
      <c r="C9" s="576">
        <v>2374783</v>
      </c>
      <c r="D9" s="912">
        <f t="shared" si="0"/>
        <v>0.50093040079872564</v>
      </c>
      <c r="O9" s="620"/>
    </row>
    <row r="10" spans="1:18" ht="23.25">
      <c r="A10" s="575" t="s">
        <v>266</v>
      </c>
      <c r="B10" s="576">
        <v>1242780</v>
      </c>
      <c r="C10" s="576">
        <v>2552974</v>
      </c>
      <c r="D10" s="912">
        <f t="shared" si="0"/>
        <v>0.4867969669883046</v>
      </c>
    </row>
    <row r="11" spans="1:18" ht="23.25">
      <c r="A11" s="575" t="s">
        <v>267</v>
      </c>
      <c r="B11" s="576">
        <v>1291137</v>
      </c>
      <c r="C11" s="576">
        <v>2714449</v>
      </c>
      <c r="D11" s="912">
        <f t="shared" si="0"/>
        <v>0.47565343832210516</v>
      </c>
      <c r="O11" s="238"/>
    </row>
    <row r="12" spans="1:18" ht="23.25">
      <c r="A12" s="575" t="s">
        <v>268</v>
      </c>
      <c r="B12" s="576">
        <v>1376966</v>
      </c>
      <c r="C12" s="576">
        <v>2881130</v>
      </c>
      <c r="D12" s="912">
        <f t="shared" si="0"/>
        <v>0.47792567499557465</v>
      </c>
      <c r="N12" s="618"/>
      <c r="O12" s="621"/>
      <c r="P12" s="622"/>
    </row>
    <row r="13" spans="1:18" ht="23.25">
      <c r="A13" s="575" t="s">
        <v>269</v>
      </c>
      <c r="B13" s="576">
        <v>1508392</v>
      </c>
      <c r="C13" s="576">
        <v>3069900</v>
      </c>
      <c r="D13" s="912">
        <f t="shared" si="0"/>
        <v>0.49134890387309033</v>
      </c>
      <c r="O13" s="623"/>
      <c r="P13" s="624"/>
    </row>
    <row r="14" spans="1:18" ht="23.25">
      <c r="A14" s="575" t="s">
        <v>270</v>
      </c>
      <c r="B14" s="576">
        <v>1617107</v>
      </c>
      <c r="C14" s="576">
        <v>3269757</v>
      </c>
      <c r="D14" s="912">
        <f t="shared" si="0"/>
        <v>0.49456488662613152</v>
      </c>
      <c r="E14" s="190"/>
      <c r="O14" s="623"/>
      <c r="P14" s="624"/>
    </row>
    <row r="15" spans="1:18" ht="23.25">
      <c r="A15" s="575" t="s">
        <v>271</v>
      </c>
      <c r="B15" s="576">
        <v>1725802</v>
      </c>
      <c r="C15" s="576">
        <v>3473894</v>
      </c>
      <c r="D15" s="912">
        <f t="shared" si="0"/>
        <v>0.49679178466585339</v>
      </c>
      <c r="E15" s="190"/>
      <c r="N15" s="625"/>
      <c r="O15" s="623"/>
      <c r="P15" s="624"/>
    </row>
    <row r="16" spans="1:18" ht="23.25">
      <c r="A16" s="575" t="s">
        <v>272</v>
      </c>
      <c r="B16" s="576">
        <v>1837104</v>
      </c>
      <c r="C16" s="576">
        <v>3703355</v>
      </c>
      <c r="D16" s="912">
        <f t="shared" si="0"/>
        <v>0.49606478449946062</v>
      </c>
      <c r="E16" s="190"/>
      <c r="O16" s="623"/>
      <c r="P16" s="624"/>
    </row>
    <row r="17" spans="1:16" ht="23.25">
      <c r="A17" s="575" t="s">
        <v>365</v>
      </c>
      <c r="B17" s="576">
        <v>1935968</v>
      </c>
      <c r="C17" s="576">
        <v>3919943</v>
      </c>
      <c r="D17" s="912">
        <f t="shared" si="0"/>
        <v>0.49387656912358163</v>
      </c>
      <c r="E17" s="359"/>
      <c r="O17" s="623"/>
      <c r="P17" s="624"/>
    </row>
    <row r="18" spans="1:16" ht="23.25">
      <c r="A18" s="575" t="s">
        <v>366</v>
      </c>
      <c r="B18" s="576">
        <v>1924919</v>
      </c>
      <c r="C18" s="576">
        <v>4133143</v>
      </c>
      <c r="D18" s="912">
        <f t="shared" si="0"/>
        <v>0.46572765568479002</v>
      </c>
      <c r="E18" s="359"/>
      <c r="F18" s="359"/>
      <c r="G18" s="359"/>
      <c r="H18" s="359"/>
      <c r="I18" s="359"/>
      <c r="J18" s="359"/>
      <c r="K18" s="359"/>
      <c r="L18" s="359"/>
      <c r="O18" s="623"/>
      <c r="P18" s="624"/>
    </row>
    <row r="19" spans="1:16" ht="23.25">
      <c r="A19" s="575" t="s">
        <v>320</v>
      </c>
      <c r="B19" s="576">
        <v>1747440</v>
      </c>
      <c r="C19" s="576">
        <v>4295419</v>
      </c>
      <c r="D19" s="912">
        <f t="shared" si="0"/>
        <v>0.40681479501766882</v>
      </c>
      <c r="E19" s="359"/>
      <c r="F19" s="359"/>
      <c r="G19" s="359"/>
      <c r="H19" s="359"/>
      <c r="I19" s="359"/>
      <c r="J19" s="359"/>
      <c r="K19" s="359"/>
      <c r="L19" s="359"/>
      <c r="O19" s="623"/>
      <c r="P19" s="624"/>
    </row>
    <row r="20" spans="1:16" ht="23.25">
      <c r="A20" s="575" t="s">
        <v>276</v>
      </c>
      <c r="B20" s="576">
        <v>1972032</v>
      </c>
      <c r="C20" s="576">
        <v>4511974</v>
      </c>
      <c r="D20" s="912">
        <f t="shared" si="0"/>
        <v>0.43706634834331937</v>
      </c>
      <c r="E20" s="359"/>
      <c r="F20" s="359"/>
      <c r="G20" s="359"/>
      <c r="H20" s="359"/>
      <c r="I20" s="359"/>
      <c r="J20" s="359"/>
      <c r="K20" s="359"/>
      <c r="L20" s="359"/>
      <c r="O20" s="623"/>
      <c r="P20" s="624"/>
    </row>
    <row r="21" spans="1:16" ht="23.25">
      <c r="A21" s="575" t="s">
        <v>342</v>
      </c>
      <c r="B21" s="576">
        <v>2020997</v>
      </c>
      <c r="C21" s="576">
        <v>4788859</v>
      </c>
      <c r="D21" s="912">
        <v>0.42202056899148627</v>
      </c>
      <c r="E21" s="359"/>
      <c r="F21" s="190"/>
      <c r="G21" s="190"/>
      <c r="H21" s="190"/>
      <c r="I21" s="190"/>
      <c r="J21" s="190"/>
      <c r="K21" s="190"/>
      <c r="L21" s="359"/>
      <c r="O21" s="623"/>
      <c r="P21" s="624"/>
    </row>
    <row r="22" spans="1:16" ht="23.25">
      <c r="A22" s="575" t="s">
        <v>343</v>
      </c>
      <c r="B22" s="577">
        <v>2050266</v>
      </c>
      <c r="C22" s="577">
        <v>5038132</v>
      </c>
      <c r="D22" s="913">
        <f>B22/C22</f>
        <v>0.40694963927106315</v>
      </c>
      <c r="E22" s="359"/>
      <c r="F22" s="359"/>
      <c r="G22" s="359"/>
      <c r="H22" s="359"/>
      <c r="I22" s="359"/>
      <c r="J22" s="359"/>
      <c r="K22" s="359"/>
      <c r="L22" s="359"/>
      <c r="O22" s="623"/>
      <c r="P22" s="624"/>
    </row>
    <row r="23" spans="1:16" ht="23.25">
      <c r="A23" s="575" t="s">
        <v>279</v>
      </c>
      <c r="B23" s="577">
        <v>2219499</v>
      </c>
      <c r="C23" s="577">
        <v>5310546</v>
      </c>
      <c r="D23" s="913">
        <f>B23/C23</f>
        <v>0.41794177095914431</v>
      </c>
      <c r="E23" s="359"/>
      <c r="F23" s="359"/>
      <c r="G23" s="359"/>
      <c r="H23" s="359"/>
      <c r="I23" s="359"/>
      <c r="J23" s="359"/>
      <c r="K23" s="359"/>
      <c r="L23" s="359"/>
      <c r="O23" s="623"/>
      <c r="P23" s="624"/>
    </row>
    <row r="24" spans="1:16" ht="24" customHeight="1">
      <c r="A24" s="878" t="str">
        <f>+'Resumen '!O6</f>
        <v>Oct. 2025</v>
      </c>
      <c r="B24" s="577">
        <f>+'Resumen '!D45</f>
        <v>2281237</v>
      </c>
      <c r="C24" s="577">
        <f>+'Resumen '!B45</f>
        <v>5536809</v>
      </c>
      <c r="D24" s="913">
        <f>B24/C24</f>
        <v>0.41201294825232365</v>
      </c>
      <c r="E24" s="359"/>
      <c r="F24" s="359"/>
      <c r="G24" s="359"/>
      <c r="H24" s="359"/>
      <c r="I24" s="359"/>
      <c r="J24" s="359"/>
      <c r="K24" s="359"/>
      <c r="L24" s="359"/>
      <c r="O24" s="623"/>
      <c r="P24" s="624"/>
    </row>
    <row r="25" spans="1:16" ht="20.25">
      <c r="A25" s="1462" t="s">
        <v>367</v>
      </c>
      <c r="B25" s="1463"/>
      <c r="C25" s="1463"/>
      <c r="D25" s="1463"/>
      <c r="E25" s="359"/>
      <c r="F25" s="359"/>
      <c r="G25" s="359"/>
      <c r="H25" s="359"/>
      <c r="I25" s="359"/>
      <c r="J25" s="359"/>
      <c r="K25" s="359"/>
      <c r="L25" s="359"/>
      <c r="O25" s="623"/>
      <c r="P25" s="624"/>
    </row>
    <row r="26" spans="1:16">
      <c r="E26" s="359"/>
      <c r="F26" s="359"/>
      <c r="G26" s="359"/>
      <c r="H26" s="359"/>
      <c r="I26" s="359"/>
      <c r="J26" s="359"/>
      <c r="K26" s="359"/>
      <c r="L26" s="359"/>
      <c r="O26" s="623"/>
      <c r="P26" s="624"/>
    </row>
    <row r="27" spans="1:16">
      <c r="B27" s="359"/>
      <c r="C27" s="359"/>
      <c r="D27" s="359"/>
      <c r="E27" s="359"/>
      <c r="F27" s="359"/>
      <c r="G27" s="359"/>
      <c r="H27" s="359"/>
      <c r="I27" s="359"/>
      <c r="J27" s="359"/>
      <c r="K27" s="359"/>
      <c r="L27" s="359"/>
      <c r="O27" s="623"/>
      <c r="P27" s="624"/>
    </row>
    <row r="28" spans="1:16">
      <c r="B28" s="359"/>
      <c r="C28" s="359"/>
      <c r="D28" s="359"/>
      <c r="E28" s="359"/>
      <c r="F28" s="359"/>
      <c r="G28" s="359"/>
      <c r="H28" s="359"/>
      <c r="I28" s="359"/>
      <c r="J28" s="359"/>
      <c r="K28" s="359"/>
      <c r="L28" s="359"/>
      <c r="O28" s="623"/>
      <c r="P28" s="624"/>
    </row>
    <row r="29" spans="1:16">
      <c r="B29" s="359"/>
      <c r="C29" s="359"/>
      <c r="D29" s="359"/>
      <c r="E29" s="359"/>
      <c r="F29" s="359"/>
      <c r="G29" s="359"/>
      <c r="H29" s="359"/>
      <c r="I29" s="359"/>
      <c r="J29" s="359"/>
      <c r="K29" s="359"/>
      <c r="L29" s="359"/>
      <c r="O29" s="623"/>
      <c r="P29" s="624"/>
    </row>
    <row r="30" spans="1:16">
      <c r="B30" s="359"/>
      <c r="C30" s="359"/>
      <c r="D30" s="359"/>
      <c r="E30" s="359"/>
      <c r="F30" s="359"/>
      <c r="G30" s="359"/>
      <c r="H30" s="359"/>
      <c r="I30" s="359"/>
      <c r="J30" s="359"/>
      <c r="K30" s="359"/>
      <c r="L30" s="359"/>
      <c r="O30" s="623"/>
      <c r="P30" s="624"/>
    </row>
    <row r="31" spans="1:16">
      <c r="B31" s="359"/>
      <c r="C31" s="359"/>
      <c r="D31" s="359"/>
      <c r="E31" s="359"/>
      <c r="F31" s="359"/>
      <c r="G31" s="359"/>
      <c r="H31" s="359"/>
      <c r="I31" s="359"/>
      <c r="J31" s="359"/>
      <c r="K31" s="359"/>
      <c r="L31" s="359"/>
      <c r="O31" s="626"/>
      <c r="P31" s="626"/>
    </row>
    <row r="32" spans="1:16">
      <c r="B32" s="359"/>
      <c r="C32" s="359"/>
      <c r="D32" s="359"/>
      <c r="E32" s="359"/>
      <c r="F32" s="359"/>
      <c r="G32" s="359"/>
      <c r="H32" s="359"/>
      <c r="I32" s="359"/>
      <c r="J32" s="359"/>
      <c r="K32" s="359"/>
      <c r="L32" s="359"/>
      <c r="O32" s="238"/>
    </row>
    <row r="33" spans="2:15">
      <c r="B33" s="359"/>
      <c r="C33" s="359"/>
      <c r="D33" s="359"/>
      <c r="E33" s="359"/>
      <c r="F33" s="359"/>
      <c r="G33" s="359"/>
      <c r="H33" s="359"/>
      <c r="I33" s="359"/>
      <c r="J33" s="359"/>
      <c r="K33" s="359"/>
      <c r="L33" s="359"/>
      <c r="O33" s="238"/>
    </row>
    <row r="34" spans="2:15">
      <c r="B34" s="359"/>
      <c r="C34" s="359"/>
      <c r="D34" s="359"/>
      <c r="E34" s="359"/>
      <c r="F34" s="359"/>
      <c r="G34" s="359"/>
      <c r="H34" s="359"/>
      <c r="I34" s="359"/>
      <c r="J34" s="359"/>
      <c r="K34" s="359"/>
      <c r="L34" s="359"/>
    </row>
    <row r="35" spans="2:15">
      <c r="B35" s="359"/>
      <c r="C35" s="359"/>
      <c r="D35" s="359"/>
      <c r="E35" s="359"/>
      <c r="F35" s="359"/>
      <c r="G35" s="359"/>
      <c r="H35" s="359"/>
      <c r="I35" s="359"/>
      <c r="J35" s="359"/>
      <c r="K35" s="359"/>
      <c r="L35" s="359"/>
      <c r="O35" s="618"/>
    </row>
    <row r="36" spans="2:15">
      <c r="B36" s="359"/>
      <c r="C36" s="359"/>
      <c r="D36" s="359"/>
      <c r="E36" s="359"/>
      <c r="F36" s="359"/>
      <c r="G36" s="359"/>
      <c r="H36" s="359"/>
      <c r="I36" s="359"/>
      <c r="J36" s="359"/>
      <c r="K36" s="359"/>
      <c r="L36" s="359"/>
      <c r="O36" s="618"/>
    </row>
    <row r="37" spans="2:15">
      <c r="B37" s="359"/>
      <c r="C37" s="359"/>
      <c r="D37" s="359"/>
      <c r="E37" s="359"/>
      <c r="F37" s="359"/>
      <c r="G37" s="359"/>
      <c r="H37" s="359"/>
      <c r="I37" s="359"/>
      <c r="J37" s="359"/>
      <c r="K37" s="359"/>
      <c r="L37" s="359"/>
      <c r="O37" s="618"/>
    </row>
    <row r="38" spans="2:15">
      <c r="B38" s="359"/>
      <c r="C38" s="359"/>
      <c r="D38" s="359"/>
      <c r="E38" s="359"/>
    </row>
    <row r="39" spans="2:15">
      <c r="B39" s="359"/>
      <c r="C39" s="359"/>
      <c r="D39" s="359"/>
    </row>
    <row r="40" spans="2:15">
      <c r="B40" s="359"/>
      <c r="C40" s="359"/>
      <c r="D40" s="359"/>
    </row>
    <row r="41" spans="2:15">
      <c r="B41" s="359"/>
      <c r="C41" s="359"/>
      <c r="D41" s="359"/>
    </row>
    <row r="42" spans="2:15">
      <c r="B42" s="359"/>
      <c r="C42" s="359"/>
      <c r="D42" s="359"/>
    </row>
  </sheetData>
  <mergeCells count="5">
    <mergeCell ref="A3:M3"/>
    <mergeCell ref="A25:D25"/>
    <mergeCell ref="A1:L1"/>
    <mergeCell ref="A2:L2"/>
    <mergeCell ref="A4:L4"/>
  </mergeCells>
  <pageMargins left="0.70866141732283472" right="0.70866141732283472" top="0.74803149606299213" bottom="0.74803149606299213" header="0.31496062992125984" footer="0.31496062992125984"/>
  <pageSetup scale="28"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tabColor theme="6" tint="-0.249977111117893"/>
    <pageSetUpPr fitToPage="1"/>
  </sheetPr>
  <dimension ref="A1:N46"/>
  <sheetViews>
    <sheetView showGridLines="0" view="pageBreakPreview" zoomScale="40" zoomScaleNormal="85" zoomScaleSheetLayoutView="40" workbookViewId="0">
      <selection activeCell="G19" sqref="G19"/>
    </sheetView>
  </sheetViews>
  <sheetFormatPr baseColWidth="10" defaultColWidth="11.42578125" defaultRowHeight="14.25"/>
  <cols>
    <col min="1" max="1" width="32.7109375" style="188" customWidth="1"/>
    <col min="2" max="2" width="33.140625" style="188" customWidth="1"/>
    <col min="3" max="3" width="33.28515625" style="188" customWidth="1"/>
    <col min="4" max="4" width="36.42578125" style="188" customWidth="1"/>
    <col min="5" max="5" width="27" style="188" customWidth="1"/>
    <col min="6" max="8" width="39.42578125" style="188" customWidth="1"/>
    <col min="9" max="9" width="27.42578125" style="188" customWidth="1"/>
    <col min="10" max="10" width="22.28515625" style="188" customWidth="1"/>
    <col min="11" max="14" width="15" style="188" customWidth="1"/>
    <col min="15" max="16384" width="11.42578125" style="188"/>
  </cols>
  <sheetData>
    <row r="1" spans="1:14" s="324" customFormat="1" ht="62.25" customHeight="1">
      <c r="A1" s="1466" t="s">
        <v>368</v>
      </c>
      <c r="B1" s="1466"/>
      <c r="C1" s="1466"/>
      <c r="D1" s="1466"/>
      <c r="E1" s="1466"/>
      <c r="F1" s="1466"/>
      <c r="G1" s="1466"/>
      <c r="H1" s="1466"/>
      <c r="I1" s="1466"/>
      <c r="J1" s="1466"/>
      <c r="K1" s="1466"/>
      <c r="L1" s="1466"/>
      <c r="M1" s="1466"/>
      <c r="N1" s="1466"/>
    </row>
    <row r="2" spans="1:14" s="324" customFormat="1" ht="39.75" customHeight="1">
      <c r="A2" s="1423" t="str">
        <f>+'Resumen '!O4</f>
        <v>Período:  Diciembre 2008 - Octubre  2025</v>
      </c>
      <c r="B2" s="1423"/>
      <c r="C2" s="1423"/>
      <c r="D2" s="1423"/>
      <c r="E2" s="1423"/>
      <c r="F2" s="1423"/>
      <c r="G2" s="1423"/>
      <c r="H2" s="1423"/>
      <c r="I2" s="1423"/>
      <c r="J2" s="1423"/>
      <c r="K2" s="1423"/>
      <c r="L2" s="1423"/>
      <c r="M2" s="1423"/>
      <c r="N2" s="1423"/>
    </row>
    <row r="3" spans="1:14" ht="12" customHeight="1">
      <c r="A3" s="276"/>
      <c r="B3" s="276"/>
      <c r="C3" s="276"/>
      <c r="D3" s="276"/>
      <c r="E3" s="276"/>
      <c r="F3" s="276"/>
      <c r="G3" s="276"/>
      <c r="H3" s="276"/>
      <c r="I3" s="276"/>
      <c r="J3" s="276"/>
      <c r="K3" s="276"/>
      <c r="L3" s="276"/>
      <c r="M3" s="276"/>
      <c r="N3" s="276"/>
    </row>
    <row r="4" spans="1:14" ht="228.75" customHeight="1">
      <c r="A4" s="1468" t="s">
        <v>1046</v>
      </c>
      <c r="B4" s="1469"/>
      <c r="C4" s="1469"/>
      <c r="D4" s="1469"/>
      <c r="E4" s="1469"/>
      <c r="F4" s="1469"/>
      <c r="G4" s="1469"/>
      <c r="H4" s="1469"/>
      <c r="I4" s="1469"/>
      <c r="J4" s="1469"/>
      <c r="K4" s="1469"/>
      <c r="L4" s="1469"/>
      <c r="M4" s="1469"/>
      <c r="N4" s="1469"/>
    </row>
    <row r="5" spans="1:14" ht="67.5" customHeight="1">
      <c r="A5" s="469" t="s">
        <v>210</v>
      </c>
      <c r="B5" s="470" t="s">
        <v>369</v>
      </c>
      <c r="C5" s="470" t="s">
        <v>370</v>
      </c>
      <c r="D5" s="471" t="s">
        <v>371</v>
      </c>
      <c r="G5" s="277"/>
      <c r="H5" s="278"/>
      <c r="I5" s="278"/>
      <c r="J5" s="278"/>
      <c r="K5" s="278"/>
    </row>
    <row r="6" spans="1:14" ht="26.25">
      <c r="A6" s="472" t="s">
        <v>263</v>
      </c>
      <c r="B6" s="473">
        <f>+'2. SVDS'!B7</f>
        <v>929743</v>
      </c>
      <c r="C6" s="473">
        <v>1566047</v>
      </c>
      <c r="D6" s="888">
        <f t="shared" ref="D6:D22" si="0">B6/C6</f>
        <v>0.59368780119626041</v>
      </c>
      <c r="G6" s="279"/>
      <c r="H6" s="280"/>
      <c r="I6" s="281"/>
      <c r="J6" s="282"/>
      <c r="K6" s="283"/>
    </row>
    <row r="7" spans="1:14" ht="26.25">
      <c r="A7" s="472" t="s">
        <v>264</v>
      </c>
      <c r="B7" s="473">
        <f>+'2. SVDS'!B8</f>
        <v>1118293</v>
      </c>
      <c r="C7" s="473">
        <v>1560994</v>
      </c>
      <c r="D7" s="888">
        <f t="shared" si="0"/>
        <v>0.71639801306090867</v>
      </c>
      <c r="G7" s="279"/>
      <c r="H7" s="280"/>
      <c r="I7" s="281"/>
      <c r="J7" s="282"/>
      <c r="K7" s="283"/>
    </row>
    <row r="8" spans="1:14" ht="26.25">
      <c r="A8" s="472" t="s">
        <v>265</v>
      </c>
      <c r="B8" s="473">
        <f>+'2. SVDS'!B9</f>
        <v>1189601</v>
      </c>
      <c r="C8" s="473">
        <v>1631129</v>
      </c>
      <c r="D8" s="888">
        <f t="shared" si="0"/>
        <v>0.72931141559006063</v>
      </c>
      <c r="G8" s="279"/>
      <c r="H8" s="280"/>
      <c r="I8" s="281"/>
      <c r="J8" s="282"/>
      <c r="K8" s="283"/>
    </row>
    <row r="9" spans="1:14" ht="26.25">
      <c r="A9" s="472" t="s">
        <v>266</v>
      </c>
      <c r="B9" s="473">
        <f>+'2. SVDS'!B10</f>
        <v>1242780</v>
      </c>
      <c r="C9" s="473">
        <v>1686216</v>
      </c>
      <c r="D9" s="888">
        <f t="shared" si="0"/>
        <v>0.73702301484507327</v>
      </c>
      <c r="G9" s="279"/>
      <c r="H9" s="280"/>
      <c r="I9" s="281"/>
      <c r="J9" s="282"/>
      <c r="K9" s="283"/>
    </row>
    <row r="10" spans="1:14" ht="26.25">
      <c r="A10" s="472" t="s">
        <v>267</v>
      </c>
      <c r="B10" s="473">
        <f>+'2. SVDS'!B11</f>
        <v>1291137</v>
      </c>
      <c r="C10" s="473">
        <v>1716228</v>
      </c>
      <c r="D10" s="888">
        <f t="shared" si="0"/>
        <v>0.75231088177095351</v>
      </c>
      <c r="E10" s="4"/>
      <c r="G10" s="279"/>
      <c r="H10" s="280"/>
      <c r="I10" s="280"/>
      <c r="J10" s="280"/>
      <c r="K10" s="280"/>
      <c r="L10" s="280"/>
    </row>
    <row r="11" spans="1:14" ht="26.25">
      <c r="A11" s="472" t="s">
        <v>268</v>
      </c>
      <c r="B11" s="473">
        <f>+'2. SVDS'!B12</f>
        <v>1376966</v>
      </c>
      <c r="C11" s="473">
        <v>1769801</v>
      </c>
      <c r="D11" s="888">
        <f t="shared" si="0"/>
        <v>0.77803436657567715</v>
      </c>
      <c r="E11" s="5"/>
      <c r="G11" s="279"/>
      <c r="H11" s="280"/>
      <c r="I11" s="280"/>
      <c r="J11" s="280"/>
      <c r="K11" s="280"/>
      <c r="L11" s="280"/>
    </row>
    <row r="12" spans="1:14" ht="26.25">
      <c r="A12" s="472" t="s">
        <v>269</v>
      </c>
      <c r="B12" s="473">
        <f>+'2. SVDS'!B13</f>
        <v>1508392</v>
      </c>
      <c r="C12" s="473">
        <v>1853784.4208326</v>
      </c>
      <c r="D12" s="888">
        <f t="shared" si="0"/>
        <v>0.81368253128512535</v>
      </c>
      <c r="E12" s="5"/>
      <c r="G12" s="279"/>
    </row>
    <row r="13" spans="1:14" ht="26.25">
      <c r="A13" s="472" t="s">
        <v>270</v>
      </c>
      <c r="B13" s="473">
        <f>+'2. SVDS'!B14</f>
        <v>1617107</v>
      </c>
      <c r="C13" s="473">
        <v>1939410.7036625701</v>
      </c>
      <c r="D13" s="888">
        <f t="shared" si="0"/>
        <v>0.83381358932695337</v>
      </c>
      <c r="E13" s="5"/>
      <c r="F13" s="5"/>
      <c r="G13" s="5"/>
    </row>
    <row r="14" spans="1:14" ht="26.25">
      <c r="A14" s="472" t="s">
        <v>271</v>
      </c>
      <c r="B14" s="473">
        <f>+'2. SVDS'!B15</f>
        <v>1725802</v>
      </c>
      <c r="C14" s="473">
        <v>2012995.43601726</v>
      </c>
      <c r="D14" s="888">
        <f t="shared" si="0"/>
        <v>0.85733030940920751</v>
      </c>
      <c r="E14" s="5"/>
      <c r="F14" s="5"/>
      <c r="G14" s="5"/>
    </row>
    <row r="15" spans="1:14" ht="26.25">
      <c r="A15" s="472" t="s">
        <v>272</v>
      </c>
      <c r="B15" s="473">
        <f>+'2. SVDS'!B16</f>
        <v>1837104</v>
      </c>
      <c r="C15" s="473">
        <v>2050906.62490762</v>
      </c>
      <c r="D15" s="888">
        <f t="shared" si="0"/>
        <v>0.89575214087708632</v>
      </c>
      <c r="E15" s="84"/>
      <c r="F15" s="5"/>
      <c r="G15" s="5"/>
    </row>
    <row r="16" spans="1:14" ht="26.25">
      <c r="A16" s="472" t="s">
        <v>365</v>
      </c>
      <c r="B16" s="473">
        <f>+'2. SVDS'!B17</f>
        <v>1935968</v>
      </c>
      <c r="C16" s="473">
        <v>2202518.1965998798</v>
      </c>
      <c r="D16" s="888">
        <f t="shared" si="0"/>
        <v>0.87897934418368728</v>
      </c>
      <c r="E16" s="5"/>
      <c r="F16" s="5"/>
      <c r="G16" s="5"/>
      <c r="I16" s="6"/>
      <c r="J16"/>
    </row>
    <row r="17" spans="1:9" ht="26.25">
      <c r="A17" s="472" t="s">
        <v>366</v>
      </c>
      <c r="B17" s="473">
        <f>+'2. SVDS'!B18</f>
        <v>1924919</v>
      </c>
      <c r="C17" s="473">
        <v>2299463.3115164302</v>
      </c>
      <c r="D17" s="888">
        <f t="shared" si="0"/>
        <v>0.8371166395042724</v>
      </c>
      <c r="E17" s="5"/>
      <c r="F17" s="5"/>
      <c r="G17" s="5"/>
      <c r="I17" s="6"/>
    </row>
    <row r="18" spans="1:9" ht="26.25">
      <c r="A18" s="472" t="s">
        <v>320</v>
      </c>
      <c r="B18" s="473">
        <f>+'2. SVDS'!B19</f>
        <v>1747440</v>
      </c>
      <c r="C18" s="473">
        <v>2045876.3979077199</v>
      </c>
      <c r="D18" s="888">
        <f t="shared" si="0"/>
        <v>0.85412784554681531</v>
      </c>
      <c r="E18" s="5"/>
      <c r="F18" s="5"/>
      <c r="G18" s="5"/>
      <c r="I18" s="6"/>
    </row>
    <row r="19" spans="1:9" ht="26.25">
      <c r="A19" s="472" t="s">
        <v>276</v>
      </c>
      <c r="B19" s="473">
        <f>+'2. SVDS'!B20</f>
        <v>1972032</v>
      </c>
      <c r="C19" s="474">
        <v>2170910.4636014798</v>
      </c>
      <c r="D19" s="888">
        <f t="shared" si="0"/>
        <v>0.90838937536302355</v>
      </c>
      <c r="E19" s="5"/>
      <c r="F19" s="5"/>
      <c r="G19" s="5"/>
      <c r="I19" s="6"/>
    </row>
    <row r="20" spans="1:9" ht="26.25">
      <c r="A20" s="472" t="s">
        <v>342</v>
      </c>
      <c r="B20" s="473">
        <f>+'2. SVDS'!B21</f>
        <v>2020997</v>
      </c>
      <c r="C20" s="474">
        <v>2253696.5098291901</v>
      </c>
      <c r="D20" s="888">
        <f t="shared" si="0"/>
        <v>0.89674762825682031</v>
      </c>
      <c r="E20" s="5"/>
      <c r="F20" s="5"/>
      <c r="G20" s="5"/>
      <c r="I20" s="6"/>
    </row>
    <row r="21" spans="1:9" ht="26.25">
      <c r="A21" s="472" t="s">
        <v>343</v>
      </c>
      <c r="B21" s="473">
        <f>+'2. SVDS'!B22</f>
        <v>2050266</v>
      </c>
      <c r="C21" s="474">
        <v>2308209</v>
      </c>
      <c r="D21" s="888">
        <f t="shared" si="0"/>
        <v>0.88824972088749332</v>
      </c>
      <c r="E21" s="5"/>
      <c r="F21" s="5"/>
      <c r="G21" s="5"/>
      <c r="I21" s="6"/>
    </row>
    <row r="22" spans="1:9" ht="26.25">
      <c r="A22" s="472" t="s">
        <v>279</v>
      </c>
      <c r="B22" s="473">
        <f>+'2. SVDS'!B23</f>
        <v>2219499</v>
      </c>
      <c r="C22" s="474">
        <v>2445484</v>
      </c>
      <c r="D22" s="888">
        <f t="shared" si="0"/>
        <v>0.90759088998333259</v>
      </c>
      <c r="E22" s="5"/>
      <c r="F22" s="5"/>
      <c r="G22" s="5"/>
      <c r="I22" s="6"/>
    </row>
    <row r="23" spans="1:9" ht="26.25">
      <c r="A23" s="1122" t="s">
        <v>1106</v>
      </c>
      <c r="B23" s="473">
        <f>+'2. SVDS'!B24</f>
        <v>2281237</v>
      </c>
      <c r="C23" s="474">
        <f>+'Resumen '!B68</f>
        <v>2517564.7648642301</v>
      </c>
      <c r="D23" s="888">
        <f>B23/C23</f>
        <v>0.90612842689789752</v>
      </c>
      <c r="E23" s="5"/>
      <c r="F23" s="5"/>
      <c r="G23" s="5"/>
      <c r="I23" s="6"/>
    </row>
    <row r="24" spans="1:9" ht="80.25" customHeight="1">
      <c r="A24" s="1467" t="s">
        <v>372</v>
      </c>
      <c r="B24" s="1467"/>
      <c r="C24" s="1467"/>
      <c r="D24" s="1467"/>
    </row>
    <row r="40" ht="50.25" customHeight="1"/>
    <row r="46" ht="68.25" customHeight="1"/>
  </sheetData>
  <mergeCells count="4">
    <mergeCell ref="A1:N1"/>
    <mergeCell ref="A24:D24"/>
    <mergeCell ref="A2:N2"/>
    <mergeCell ref="A4:N4"/>
  </mergeCells>
  <pageMargins left="0.70866141732283472" right="0.70866141732283472" top="0.74803149606299213" bottom="0.74803149606299213" header="0.31496062992125984" footer="0.31496062992125984"/>
  <pageSetup scale="30"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tabColor theme="6" tint="-0.249977111117893"/>
    <pageSetUpPr fitToPage="1"/>
  </sheetPr>
  <dimension ref="A1:K50"/>
  <sheetViews>
    <sheetView showGridLines="0" view="pageBreakPreview" zoomScale="55" zoomScaleNormal="100" zoomScaleSheetLayoutView="55" workbookViewId="0">
      <selection activeCell="M16" sqref="M16"/>
    </sheetView>
  </sheetViews>
  <sheetFormatPr baseColWidth="10" defaultColWidth="11.42578125" defaultRowHeight="23.25" customHeight="1"/>
  <cols>
    <col min="1" max="1" width="30.28515625" customWidth="1"/>
    <col min="2" max="2" width="25" customWidth="1"/>
    <col min="3" max="3" width="32.140625" customWidth="1"/>
    <col min="4" max="6" width="35.28515625" customWidth="1"/>
    <col min="7" max="7" width="28.85546875" customWidth="1"/>
    <col min="8" max="8" width="34.28515625" customWidth="1"/>
    <col min="9" max="9" width="23.28515625" customWidth="1"/>
    <col min="10" max="10" width="16.28515625" customWidth="1"/>
    <col min="11" max="11" width="25.42578125" customWidth="1"/>
  </cols>
  <sheetData>
    <row r="1" spans="1:11" s="323" customFormat="1" ht="61.5" customHeight="1">
      <c r="A1" s="1471" t="s">
        <v>373</v>
      </c>
      <c r="B1" s="1471"/>
      <c r="C1" s="1471"/>
      <c r="D1" s="1471"/>
      <c r="E1" s="1471"/>
      <c r="F1" s="1471"/>
      <c r="G1" s="1471"/>
      <c r="H1" s="1471"/>
      <c r="I1" s="1471"/>
      <c r="J1" s="1471"/>
    </row>
    <row r="2" spans="1:11" s="323" customFormat="1" ht="30.75" customHeight="1">
      <c r="A2" s="1472" t="str">
        <f>+'Resumen '!O3</f>
        <v>Período: Octubre 2025</v>
      </c>
      <c r="B2" s="1472"/>
      <c r="C2" s="1472"/>
      <c r="D2" s="1472"/>
      <c r="E2" s="1472"/>
      <c r="F2" s="1472"/>
      <c r="G2" s="1472"/>
      <c r="H2" s="1472"/>
      <c r="I2" s="1472"/>
      <c r="J2" s="1472"/>
    </row>
    <row r="3" spans="1:11" ht="9.75" customHeight="1">
      <c r="A3" s="1470"/>
      <c r="B3" s="1470"/>
      <c r="C3" s="1470"/>
      <c r="D3" s="1470"/>
      <c r="E3" s="1470"/>
      <c r="F3" s="1470"/>
      <c r="G3" s="1470"/>
      <c r="H3" s="249"/>
      <c r="I3" s="249"/>
      <c r="J3" s="249"/>
    </row>
    <row r="4" spans="1:11" ht="291.75" customHeight="1">
      <c r="A4" s="1473" t="s">
        <v>1047</v>
      </c>
      <c r="B4" s="1473"/>
      <c r="C4" s="1473"/>
      <c r="D4" s="1473"/>
      <c r="E4" s="1473"/>
      <c r="F4" s="1473"/>
      <c r="G4" s="1473"/>
      <c r="H4" s="1473"/>
      <c r="I4" s="1473"/>
      <c r="J4" s="1473"/>
    </row>
    <row r="5" spans="1:11" ht="15" customHeight="1">
      <c r="A5" s="1070"/>
      <c r="B5" s="1070"/>
      <c r="C5" s="1070"/>
      <c r="D5" s="1070"/>
      <c r="E5" s="1070"/>
      <c r="F5" s="1070"/>
      <c r="G5" s="1070"/>
      <c r="H5" s="1070"/>
      <c r="I5" s="1070"/>
      <c r="J5" s="1070"/>
    </row>
    <row r="6" spans="1:11" s="656" customFormat="1" ht="30.75" customHeight="1">
      <c r="A6" s="1246" t="s">
        <v>39</v>
      </c>
      <c r="B6" s="1246" t="s">
        <v>40</v>
      </c>
      <c r="C6" s="1246" t="s">
        <v>41</v>
      </c>
      <c r="D6" s="1247"/>
      <c r="E6" s="1247"/>
      <c r="F6" s="1247"/>
      <c r="G6" s="1248"/>
      <c r="H6" s="1248"/>
      <c r="I6" s="1248"/>
      <c r="J6" s="1248"/>
    </row>
    <row r="7" spans="1:11" s="656" customFormat="1" ht="30.75" customHeight="1">
      <c r="A7" s="1249" t="s">
        <v>374</v>
      </c>
      <c r="B7" s="1250">
        <f>+'Resumen '!I21</f>
        <v>36001</v>
      </c>
      <c r="C7" s="1251">
        <f>+Tabla5759[[#This Row],[Cotizantes]]/B17</f>
        <v>1.5781350206050489E-2</v>
      </c>
      <c r="D7" s="1252"/>
      <c r="E7" s="1252"/>
      <c r="F7" s="1252"/>
      <c r="G7" s="1248"/>
      <c r="H7" s="1248"/>
      <c r="I7" s="1248"/>
      <c r="J7" s="1248"/>
      <c r="K7" s="1253"/>
    </row>
    <row r="8" spans="1:11" s="656" customFormat="1" ht="30.75" customHeight="1">
      <c r="A8" s="1254" t="s">
        <v>375</v>
      </c>
      <c r="B8" s="1250">
        <f>+'Resumen '!I22</f>
        <v>254099</v>
      </c>
      <c r="C8" s="1251">
        <f>+Tabla5759[[#This Row],[Cotizantes]]/B17</f>
        <v>0.11138649776415165</v>
      </c>
      <c r="D8" s="1252"/>
      <c r="E8" s="1252"/>
      <c r="F8" s="1252"/>
      <c r="G8" s="1248"/>
      <c r="H8" s="1248"/>
      <c r="I8" s="1248"/>
      <c r="J8" s="1248"/>
      <c r="K8" s="1253"/>
    </row>
    <row r="9" spans="1:11" s="656" customFormat="1" ht="30.75" customHeight="1">
      <c r="A9" s="1254" t="s">
        <v>376</v>
      </c>
      <c r="B9" s="1250">
        <f>+'Resumen '!I23</f>
        <v>333806</v>
      </c>
      <c r="C9" s="1251">
        <f>+Tabla5759[[#This Row],[Cotizantes]]/B17</f>
        <v>0.14632675167025611</v>
      </c>
      <c r="D9" s="1252"/>
      <c r="E9" s="1252"/>
      <c r="F9" s="1252"/>
      <c r="G9" s="1248"/>
      <c r="H9" s="1248"/>
      <c r="I9" s="1248"/>
      <c r="J9" s="1248"/>
      <c r="K9" s="1253"/>
    </row>
    <row r="10" spans="1:11" s="656" customFormat="1" ht="30.75" customHeight="1">
      <c r="A10" s="1254" t="s">
        <v>377</v>
      </c>
      <c r="B10" s="1250">
        <f>+'Resumen '!I24</f>
        <v>348445</v>
      </c>
      <c r="C10" s="1251">
        <f>+Tabla5759[[#This Row],[Cotizantes]]/B17</f>
        <v>0.15274388412953147</v>
      </c>
      <c r="D10" s="1252"/>
      <c r="E10" s="1252"/>
      <c r="F10" s="1252"/>
      <c r="G10" s="1248"/>
      <c r="H10" s="1248"/>
      <c r="I10" s="1248"/>
      <c r="J10" s="1248"/>
      <c r="K10" s="1253"/>
    </row>
    <row r="11" spans="1:11" s="656" customFormat="1" ht="30.75" customHeight="1">
      <c r="A11" s="1254" t="s">
        <v>378</v>
      </c>
      <c r="B11" s="1250">
        <f>+'Resumen '!I25</f>
        <v>303508</v>
      </c>
      <c r="C11" s="1251">
        <f>+Tabla5759[[#This Row],[Cotizantes]]/B17</f>
        <v>0.13304536091602934</v>
      </c>
      <c r="D11" s="1252"/>
      <c r="E11" s="1252"/>
      <c r="F11" s="1252"/>
      <c r="G11" s="1248"/>
      <c r="H11" s="1248"/>
      <c r="I11" s="1248"/>
      <c r="J11" s="1248"/>
      <c r="K11" s="1253"/>
    </row>
    <row r="12" spans="1:11" s="656" customFormat="1" ht="30.75" customHeight="1">
      <c r="A12" s="1254" t="s">
        <v>379</v>
      </c>
      <c r="B12" s="1250">
        <f>+'Resumen '!I26</f>
        <v>257154</v>
      </c>
      <c r="C12" s="1251">
        <f>+Tabla5759[[#This Row],[Cotizantes]]/B17</f>
        <v>0.11272568347786749</v>
      </c>
      <c r="D12" s="1252"/>
      <c r="E12" s="1252"/>
      <c r="F12" s="1252"/>
      <c r="G12" s="1248"/>
      <c r="H12" s="1248"/>
      <c r="I12" s="1248"/>
      <c r="J12" s="1248"/>
    </row>
    <row r="13" spans="1:11" s="656" customFormat="1" ht="30.75" customHeight="1">
      <c r="A13" s="1254" t="s">
        <v>380</v>
      </c>
      <c r="B13" s="1250">
        <f>+'Resumen '!I27</f>
        <v>223461</v>
      </c>
      <c r="C13" s="1251">
        <f>+Tabla5759[[#This Row],[Cotizantes]]/B17</f>
        <v>9.7956065064699546E-2</v>
      </c>
      <c r="D13" s="1252"/>
      <c r="E13" s="1252"/>
      <c r="F13" s="1252"/>
      <c r="G13" s="1248"/>
      <c r="H13" s="1248"/>
      <c r="I13" s="1248"/>
      <c r="J13" s="1248"/>
    </row>
    <row r="14" spans="1:11" s="656" customFormat="1" ht="30.75" customHeight="1">
      <c r="A14" s="1254" t="s">
        <v>381</v>
      </c>
      <c r="B14" s="1250">
        <f>+'Resumen '!I28</f>
        <v>177364</v>
      </c>
      <c r="C14" s="1251">
        <f>+Tabla5759[[#This Row],[Cotizantes]]/B17</f>
        <v>7.7749045802781566E-2</v>
      </c>
      <c r="D14" s="1255"/>
      <c r="E14" s="1255"/>
      <c r="F14" s="1255"/>
      <c r="G14" s="1248"/>
      <c r="H14" s="1248"/>
      <c r="I14" s="1248"/>
      <c r="J14" s="1248"/>
      <c r="K14" s="1253"/>
    </row>
    <row r="15" spans="1:11" s="656" customFormat="1" ht="30.75" customHeight="1">
      <c r="A15" s="1254" t="s">
        <v>382</v>
      </c>
      <c r="B15" s="1250">
        <f>+'Resumen '!I29</f>
        <v>141265</v>
      </c>
      <c r="C15" s="1251">
        <f>+Tabla5759[[#This Row],[Cotizantes]]/B17</f>
        <v>6.1924736447813183E-2</v>
      </c>
      <c r="D15" s="1252"/>
      <c r="E15" s="1252"/>
      <c r="F15" s="1252"/>
      <c r="G15" s="1248"/>
      <c r="H15" s="1248"/>
      <c r="I15" s="1248"/>
      <c r="J15" s="1248"/>
      <c r="K15" s="1253"/>
    </row>
    <row r="16" spans="1:11" s="656" customFormat="1" ht="30.75" customHeight="1">
      <c r="A16" s="1254" t="s">
        <v>383</v>
      </c>
      <c r="B16" s="1250">
        <f>+'Resumen '!I30</f>
        <v>206134</v>
      </c>
      <c r="C16" s="1251">
        <f>+Tabla5759[[#This Row],[Cotizantes]]/B17</f>
        <v>9.0360624520819194E-2</v>
      </c>
      <c r="D16" s="1252"/>
      <c r="E16" s="1252"/>
      <c r="F16" s="1252"/>
      <c r="G16" s="1248"/>
      <c r="H16" s="1248"/>
      <c r="I16" s="1248"/>
      <c r="J16" s="1248"/>
      <c r="K16" s="1253"/>
    </row>
    <row r="17" spans="1:11" s="656" customFormat="1" ht="30.75" customHeight="1">
      <c r="A17" s="1256" t="s">
        <v>11</v>
      </c>
      <c r="B17" s="1257">
        <f>SUM(B7:B16)</f>
        <v>2281237</v>
      </c>
      <c r="C17" s="1258">
        <v>1</v>
      </c>
      <c r="D17" s="1252"/>
      <c r="E17" s="1252"/>
      <c r="F17" s="1252"/>
      <c r="G17" s="1248"/>
      <c r="H17" s="1248"/>
      <c r="I17" s="1248"/>
      <c r="J17" s="1248"/>
      <c r="K17" s="1253"/>
    </row>
    <row r="18" spans="1:11" s="656" customFormat="1" ht="30.75" customHeight="1">
      <c r="A18" s="1259" t="s">
        <v>384</v>
      </c>
      <c r="B18" s="1260"/>
      <c r="C18" s="1260"/>
      <c r="D18" s="657"/>
      <c r="E18" s="657"/>
      <c r="F18" s="657"/>
      <c r="K18" s="1253"/>
    </row>
    <row r="19" spans="1:11" ht="23.25" customHeight="1">
      <c r="G19" s="34"/>
      <c r="H19" s="34"/>
      <c r="I19" s="34"/>
      <c r="J19" s="34"/>
      <c r="K19" s="42"/>
    </row>
    <row r="20" spans="1:11" ht="23.25" customHeight="1">
      <c r="K20" s="42"/>
    </row>
    <row r="39" spans="1:10" ht="23.25" customHeight="1">
      <c r="A39" s="18"/>
      <c r="B39" s="18"/>
      <c r="C39" s="18"/>
      <c r="D39" s="18"/>
      <c r="E39" s="18"/>
      <c r="F39" s="18"/>
      <c r="G39" s="18"/>
      <c r="H39" s="18"/>
      <c r="I39" s="18"/>
      <c r="J39" s="18"/>
    </row>
    <row r="40" spans="1:10" ht="23.25" customHeight="1">
      <c r="A40" s="18"/>
      <c r="B40" s="18"/>
      <c r="C40" s="18"/>
      <c r="D40" s="18"/>
      <c r="E40" s="18"/>
      <c r="F40" s="18"/>
      <c r="G40" s="18"/>
      <c r="H40" s="18"/>
      <c r="I40" s="18"/>
      <c r="J40" s="18"/>
    </row>
    <row r="41" spans="1:10" ht="23.25" customHeight="1">
      <c r="A41" s="18"/>
      <c r="B41" s="18"/>
      <c r="C41" s="18"/>
      <c r="D41" s="18"/>
      <c r="E41" s="18"/>
      <c r="F41" s="18"/>
      <c r="G41" s="18"/>
      <c r="H41" s="18"/>
      <c r="I41" s="18"/>
      <c r="J41" s="18"/>
    </row>
    <row r="42" spans="1:10" ht="23.25" customHeight="1">
      <c r="A42" s="18"/>
      <c r="B42" s="18"/>
      <c r="C42" s="18"/>
      <c r="D42" s="18"/>
      <c r="E42" s="18"/>
      <c r="F42" s="18"/>
      <c r="G42" s="18"/>
      <c r="H42" s="18"/>
      <c r="I42" s="18"/>
      <c r="J42" s="18"/>
    </row>
    <row r="43" spans="1:10" ht="23.25" customHeight="1">
      <c r="A43" s="18"/>
      <c r="B43" s="18"/>
      <c r="C43" s="18"/>
      <c r="D43" s="18"/>
      <c r="E43" s="18"/>
      <c r="F43" s="18"/>
      <c r="G43" s="18"/>
      <c r="H43" s="18"/>
      <c r="I43" s="18"/>
      <c r="J43" s="18"/>
    </row>
    <row r="44" spans="1:10" ht="23.25" customHeight="1">
      <c r="A44" s="18"/>
      <c r="B44" s="18"/>
      <c r="C44" s="18"/>
      <c r="D44" s="18"/>
      <c r="E44" s="18"/>
      <c r="F44" s="18"/>
      <c r="G44" s="18"/>
      <c r="H44" s="18"/>
      <c r="I44" s="18"/>
      <c r="J44" s="18"/>
    </row>
    <row r="45" spans="1:10" ht="23.25" customHeight="1">
      <c r="A45" s="18"/>
      <c r="B45" s="18"/>
      <c r="C45" s="18"/>
      <c r="D45" s="18"/>
      <c r="E45" s="18"/>
      <c r="F45" s="18"/>
      <c r="G45" s="18"/>
      <c r="H45" s="18"/>
      <c r="I45" s="18"/>
      <c r="J45" s="18"/>
    </row>
    <row r="46" spans="1:10" ht="23.25" customHeight="1">
      <c r="A46" s="18"/>
      <c r="B46" s="18"/>
      <c r="C46" s="18"/>
      <c r="D46" s="18"/>
      <c r="E46" s="18"/>
      <c r="F46" s="18"/>
      <c r="G46" s="18"/>
      <c r="H46" s="18"/>
      <c r="I46" s="18"/>
      <c r="J46" s="18"/>
    </row>
    <row r="47" spans="1:10" ht="23.25" customHeight="1">
      <c r="A47" s="18"/>
      <c r="B47" s="18"/>
      <c r="C47" s="18"/>
      <c r="D47" s="18"/>
      <c r="E47" s="18"/>
      <c r="F47" s="18"/>
      <c r="G47" s="18"/>
      <c r="H47" s="18"/>
      <c r="I47" s="18"/>
      <c r="J47" s="18"/>
    </row>
    <row r="48" spans="1:10" ht="23.25" customHeight="1">
      <c r="A48" s="18"/>
      <c r="B48" s="18"/>
      <c r="C48" s="18"/>
      <c r="D48" s="18"/>
      <c r="E48" s="18"/>
      <c r="F48" s="18"/>
      <c r="G48" s="18"/>
      <c r="H48" s="18"/>
      <c r="I48" s="18"/>
      <c r="J48" s="18"/>
    </row>
    <row r="49" spans="1:10" ht="23.25" customHeight="1">
      <c r="A49" s="18"/>
      <c r="B49" s="18"/>
      <c r="C49" s="18"/>
      <c r="D49" s="18"/>
      <c r="E49" s="18"/>
      <c r="F49" s="18"/>
      <c r="G49" s="18"/>
      <c r="H49" s="18"/>
      <c r="I49" s="18"/>
      <c r="J49" s="18"/>
    </row>
    <row r="50" spans="1:10" ht="23.25" customHeight="1">
      <c r="A50" s="18"/>
      <c r="B50" s="18"/>
      <c r="C50" s="18"/>
      <c r="D50" s="18"/>
      <c r="E50" s="18"/>
      <c r="F50" s="18"/>
      <c r="G50" s="18"/>
      <c r="H50" s="18"/>
      <c r="I50" s="18"/>
      <c r="J50" s="18"/>
    </row>
  </sheetData>
  <mergeCells count="4">
    <mergeCell ref="A3:G3"/>
    <mergeCell ref="A1:J1"/>
    <mergeCell ref="A2:J2"/>
    <mergeCell ref="A4:J4"/>
  </mergeCells>
  <conditionalFormatting sqref="B7:B16">
    <cfRule type="cellIs" dxfId="22" priority="2" operator="equal">
      <formula>0</formula>
    </cfRule>
  </conditionalFormatting>
  <pageMargins left="0.70866141732283472" right="0.70866141732283472" top="0.74803149606299213" bottom="0.74803149606299213" header="0.31496062992125984" footer="0.31496062992125984"/>
  <pageSetup scale="33"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tabColor theme="6" tint="-0.249977111117893"/>
    <pageSetUpPr fitToPage="1"/>
  </sheetPr>
  <dimension ref="A1:J46"/>
  <sheetViews>
    <sheetView showGridLines="0" view="pageBreakPreview" zoomScale="70" zoomScaleNormal="100" zoomScaleSheetLayoutView="70" workbookViewId="0">
      <selection activeCell="L5" sqref="L5"/>
    </sheetView>
  </sheetViews>
  <sheetFormatPr baseColWidth="10" defaultColWidth="11.42578125" defaultRowHeight="23.25" customHeight="1"/>
  <cols>
    <col min="1" max="1" width="27.7109375" customWidth="1"/>
    <col min="2" max="2" width="22.85546875" customWidth="1"/>
    <col min="3" max="3" width="25.5703125" customWidth="1"/>
    <col min="4" max="4" width="29.5703125" customWidth="1"/>
    <col min="5" max="5" width="33" customWidth="1"/>
    <col min="6" max="6" width="54.85546875" customWidth="1"/>
    <col min="7" max="7" width="33.7109375" customWidth="1"/>
    <col min="9" max="9" width="19.140625" customWidth="1"/>
  </cols>
  <sheetData>
    <row r="1" spans="1:10" s="323" customFormat="1" ht="49.5" customHeight="1">
      <c r="A1" s="1474" t="s">
        <v>385</v>
      </c>
      <c r="B1" s="1475"/>
      <c r="C1" s="1475"/>
      <c r="D1" s="1475"/>
      <c r="E1" s="1475"/>
      <c r="F1" s="1475"/>
      <c r="G1" s="1475"/>
    </row>
    <row r="2" spans="1:10" s="323" customFormat="1" ht="29.25" customHeight="1" thickBot="1">
      <c r="A2" s="1476" t="str">
        <f>+'Resumen '!O3</f>
        <v>Período: Octubre 2025</v>
      </c>
      <c r="B2" s="1477"/>
      <c r="C2" s="1477"/>
      <c r="D2" s="1477"/>
      <c r="E2" s="1477"/>
      <c r="F2" s="1477"/>
      <c r="G2" s="1477"/>
    </row>
    <row r="3" spans="1:10" ht="294.75" customHeight="1">
      <c r="A3" s="1478" t="s">
        <v>1048</v>
      </c>
      <c r="B3" s="1478"/>
      <c r="C3" s="1478"/>
      <c r="D3" s="1478"/>
      <c r="E3" s="1478"/>
      <c r="F3" s="1478"/>
      <c r="G3" s="1478"/>
    </row>
    <row r="4" spans="1:10" ht="9" customHeight="1"/>
    <row r="5" spans="1:10" ht="66" customHeight="1">
      <c r="A5" s="475" t="s">
        <v>386</v>
      </c>
      <c r="B5" s="476" t="s">
        <v>40</v>
      </c>
      <c r="C5" s="477" t="s">
        <v>41</v>
      </c>
    </row>
    <row r="6" spans="1:10">
      <c r="A6" s="478" t="s">
        <v>387</v>
      </c>
      <c r="B6" s="761">
        <f>+'Resumen '!I35</f>
        <v>868991</v>
      </c>
      <c r="C6" s="479">
        <f>+Tabla20[[#This Row],[Cotizantes]]/B15</f>
        <v>0.38092973242148886</v>
      </c>
      <c r="I6" s="39"/>
    </row>
    <row r="7" spans="1:10">
      <c r="A7" s="478" t="s">
        <v>388</v>
      </c>
      <c r="B7" s="761">
        <f>+'Resumen '!I36</f>
        <v>891273</v>
      </c>
      <c r="C7" s="479">
        <f>+Tabla20[[#This Row],[Cotizantes]]/B15</f>
        <v>0.39069724013769724</v>
      </c>
    </row>
    <row r="8" spans="1:10">
      <c r="A8" s="478" t="s">
        <v>389</v>
      </c>
      <c r="B8" s="761">
        <f>+'Resumen '!I37</f>
        <v>250447</v>
      </c>
      <c r="C8" s="479">
        <f>+Tabla20[[#This Row],[Cotizantes]]/B15</f>
        <v>0.1097856119289666</v>
      </c>
      <c r="I8" s="1324"/>
      <c r="J8" s="42"/>
    </row>
    <row r="9" spans="1:10">
      <c r="A9" s="478" t="s">
        <v>390</v>
      </c>
      <c r="B9" s="761">
        <f>+'Resumen '!I38</f>
        <v>144987</v>
      </c>
      <c r="C9" s="479">
        <f>+Tabla20[[#This Row],[Cotizantes]]/B15</f>
        <v>6.3556307389368141E-2</v>
      </c>
      <c r="I9" s="1324"/>
      <c r="J9" s="42"/>
    </row>
    <row r="10" spans="1:10">
      <c r="A10" s="478" t="s">
        <v>391</v>
      </c>
      <c r="B10" s="761">
        <f>+'Resumen '!I39</f>
        <v>68249</v>
      </c>
      <c r="C10" s="479">
        <f>+Tabla20[[#This Row],[Cotizantes]]/B15</f>
        <v>2.9917540352010774E-2</v>
      </c>
      <c r="J10" s="42"/>
    </row>
    <row r="11" spans="1:10">
      <c r="A11" s="478" t="s">
        <v>392</v>
      </c>
      <c r="B11" s="761">
        <f>+'Resumen '!I40</f>
        <v>23645</v>
      </c>
      <c r="C11" s="479">
        <f>+Tabla20[[#This Row],[Cotizantes]]/B15</f>
        <v>1.0364990573096965E-2</v>
      </c>
    </row>
    <row r="12" spans="1:10">
      <c r="A12" s="478" t="s">
        <v>393</v>
      </c>
      <c r="B12" s="761">
        <f>+'Resumen '!I41</f>
        <v>12869</v>
      </c>
      <c r="C12" s="479">
        <f>+Tabla20[[#This Row],[Cotizantes]]/B15</f>
        <v>5.6412376267788045E-3</v>
      </c>
    </row>
    <row r="13" spans="1:10">
      <c r="A13" s="478" t="s">
        <v>394</v>
      </c>
      <c r="B13" s="761">
        <f>+'Resumen '!I42</f>
        <v>12000</v>
      </c>
      <c r="C13" s="479">
        <f>+Tabla20[[#This Row],[Cotizantes]]/B15</f>
        <v>5.2603039491293541E-3</v>
      </c>
    </row>
    <row r="14" spans="1:10">
      <c r="A14" s="483" t="s">
        <v>395</v>
      </c>
      <c r="B14" s="761">
        <f>+'Resumen '!I43</f>
        <v>8776</v>
      </c>
      <c r="C14" s="479">
        <f>+Tabla20[[#This Row],[Cotizantes]]/B15</f>
        <v>3.8470356214632675E-3</v>
      </c>
    </row>
    <row r="15" spans="1:10">
      <c r="A15" s="480" t="s">
        <v>11</v>
      </c>
      <c r="B15" s="481">
        <f>SUM(B6:B14)</f>
        <v>2281237</v>
      </c>
      <c r="C15" s="482">
        <f>SUM(C6:C14)</f>
        <v>1</v>
      </c>
    </row>
    <row r="16" spans="1:10" ht="23.25" customHeight="1">
      <c r="A16" s="239" t="s">
        <v>396</v>
      </c>
      <c r="D16" s="24"/>
      <c r="F16" s="18"/>
    </row>
    <row r="22" spans="1:7" ht="23.25" customHeight="1">
      <c r="E22" s="18"/>
      <c r="F22" s="18"/>
      <c r="G22" s="18"/>
    </row>
    <row r="23" spans="1:7" ht="23.25" customHeight="1">
      <c r="E23" s="18"/>
      <c r="F23" s="18"/>
      <c r="G23" s="18"/>
    </row>
    <row r="24" spans="1:7" ht="23.25" customHeight="1">
      <c r="E24" s="18"/>
      <c r="F24" s="18"/>
      <c r="G24" s="18"/>
    </row>
    <row r="25" spans="1:7" ht="23.25" customHeight="1">
      <c r="E25" s="18"/>
      <c r="F25" s="18"/>
      <c r="G25" s="18"/>
    </row>
    <row r="26" spans="1:7" ht="23.25" customHeight="1">
      <c r="A26" s="18"/>
      <c r="B26" s="18"/>
      <c r="C26" s="18"/>
      <c r="D26" s="18"/>
      <c r="E26" s="18"/>
      <c r="F26" s="18"/>
      <c r="G26" s="18"/>
    </row>
    <row r="27" spans="1:7" ht="23.25" customHeight="1">
      <c r="A27" s="18"/>
      <c r="B27" s="18"/>
      <c r="C27" s="18"/>
      <c r="D27" s="18"/>
      <c r="E27" s="18"/>
      <c r="F27" s="18"/>
      <c r="G27" s="18"/>
    </row>
    <row r="28" spans="1:7" ht="23.25" customHeight="1">
      <c r="A28" s="18"/>
      <c r="B28" s="18"/>
      <c r="C28" s="18"/>
      <c r="D28" s="18"/>
      <c r="E28" s="18"/>
      <c r="F28" s="18"/>
      <c r="G28" s="18"/>
    </row>
    <row r="29" spans="1:7" ht="23.25" customHeight="1">
      <c r="A29" s="18"/>
      <c r="B29" s="18"/>
      <c r="C29" s="18"/>
      <c r="D29" s="18"/>
      <c r="E29" s="18"/>
      <c r="F29" s="18"/>
      <c r="G29" s="18"/>
    </row>
    <row r="30" spans="1:7" ht="23.25" customHeight="1">
      <c r="A30" s="18"/>
      <c r="B30" s="18"/>
      <c r="C30" s="18"/>
      <c r="D30" s="18"/>
      <c r="E30" s="18"/>
      <c r="F30" s="18"/>
      <c r="G30" s="18"/>
    </row>
    <row r="31" spans="1:7" ht="23.25" customHeight="1">
      <c r="A31" s="18"/>
      <c r="B31" s="18"/>
      <c r="C31" s="18"/>
      <c r="D31" s="18"/>
      <c r="E31" s="18"/>
      <c r="F31" s="18"/>
      <c r="G31" s="18"/>
    </row>
    <row r="32" spans="1:7" ht="23.25" customHeight="1">
      <c r="A32" s="18"/>
      <c r="B32" s="18"/>
      <c r="C32" s="18"/>
      <c r="D32" s="18"/>
      <c r="E32" s="18"/>
      <c r="F32" s="18"/>
      <c r="G32" s="18"/>
    </row>
    <row r="33" spans="1:7" ht="23.25" customHeight="1">
      <c r="A33" s="18"/>
      <c r="B33" s="18"/>
      <c r="C33" s="18"/>
      <c r="D33" s="18"/>
      <c r="E33" s="18"/>
      <c r="F33" s="18"/>
      <c r="G33" s="18"/>
    </row>
    <row r="34" spans="1:7" ht="23.25" customHeight="1">
      <c r="A34" s="18"/>
      <c r="B34" s="18"/>
      <c r="C34" s="18"/>
      <c r="D34" s="18"/>
      <c r="E34" s="18"/>
      <c r="F34" s="18"/>
      <c r="G34" s="18"/>
    </row>
    <row r="35" spans="1:7" ht="23.25" customHeight="1">
      <c r="A35" s="18"/>
      <c r="B35" s="18"/>
      <c r="C35" s="18"/>
      <c r="D35" s="18"/>
      <c r="E35" s="18"/>
      <c r="F35" s="18"/>
      <c r="G35" s="18"/>
    </row>
    <row r="36" spans="1:7" ht="23.25" customHeight="1">
      <c r="A36" s="18"/>
      <c r="B36" s="18"/>
      <c r="C36" s="18"/>
      <c r="D36" s="18"/>
      <c r="E36" s="18"/>
      <c r="F36" s="18"/>
      <c r="G36" s="18"/>
    </row>
    <row r="37" spans="1:7" ht="23.25" customHeight="1">
      <c r="A37" s="18"/>
      <c r="B37" s="18"/>
      <c r="C37" s="18"/>
      <c r="D37" s="18"/>
      <c r="E37" s="18"/>
      <c r="F37" s="18"/>
      <c r="G37" s="18"/>
    </row>
    <row r="38" spans="1:7" ht="23.25" customHeight="1">
      <c r="A38" s="18"/>
      <c r="B38" s="18"/>
      <c r="C38" s="18"/>
      <c r="D38" s="18"/>
      <c r="E38" s="18"/>
      <c r="F38" s="18"/>
      <c r="G38" s="18"/>
    </row>
    <row r="39" spans="1:7" ht="23.25" customHeight="1">
      <c r="A39" s="18"/>
      <c r="B39" s="18"/>
      <c r="C39" s="18"/>
      <c r="D39" s="18"/>
      <c r="E39" s="18"/>
      <c r="F39" s="18"/>
      <c r="G39" s="18"/>
    </row>
    <row r="40" spans="1:7" ht="23.25" customHeight="1">
      <c r="A40" s="18"/>
      <c r="B40" s="18"/>
      <c r="C40" s="18"/>
      <c r="D40" s="18"/>
      <c r="E40" s="18"/>
      <c r="F40" s="18"/>
      <c r="G40" s="18"/>
    </row>
    <row r="41" spans="1:7" ht="23.25" customHeight="1">
      <c r="A41" s="18"/>
      <c r="B41" s="18"/>
      <c r="C41" s="18"/>
      <c r="D41" s="18"/>
      <c r="E41" s="18"/>
      <c r="F41" s="18"/>
      <c r="G41" s="18"/>
    </row>
    <row r="42" spans="1:7" ht="23.25" customHeight="1">
      <c r="A42" s="18"/>
      <c r="B42" s="18"/>
      <c r="C42" s="18"/>
      <c r="D42" s="18"/>
      <c r="E42" s="18"/>
      <c r="F42" s="18"/>
      <c r="G42" s="18"/>
    </row>
    <row r="43" spans="1:7" ht="23.25" customHeight="1">
      <c r="A43" s="18"/>
      <c r="B43" s="18"/>
      <c r="C43" s="18"/>
      <c r="D43" s="18"/>
    </row>
    <row r="44" spans="1:7" ht="23.25" customHeight="1">
      <c r="A44" s="18"/>
      <c r="B44" s="18"/>
      <c r="C44" s="18"/>
      <c r="D44" s="18"/>
    </row>
    <row r="45" spans="1:7" ht="23.25" customHeight="1">
      <c r="A45" s="19"/>
      <c r="B45" s="18"/>
      <c r="C45" s="18"/>
      <c r="D45" s="18"/>
    </row>
    <row r="46" spans="1:7" ht="23.25" customHeight="1">
      <c r="A46" s="18"/>
      <c r="B46" s="18"/>
      <c r="C46" s="18"/>
      <c r="D46" s="18"/>
    </row>
  </sheetData>
  <mergeCells count="3">
    <mergeCell ref="A1:G1"/>
    <mergeCell ref="A2:G2"/>
    <mergeCell ref="A3:G3"/>
  </mergeCells>
  <conditionalFormatting sqref="B5:B15">
    <cfRule type="cellIs" dxfId="21" priority="2" operator="equal">
      <formula>0</formula>
    </cfRule>
  </conditionalFormatting>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0">
    <tabColor theme="6" tint="-0.249977111117893"/>
    <pageSetUpPr fitToPage="1"/>
  </sheetPr>
  <dimension ref="B1:S66"/>
  <sheetViews>
    <sheetView showGridLines="0" view="pageBreakPreview" zoomScale="40" zoomScaleNormal="70" zoomScaleSheetLayoutView="40" workbookViewId="0">
      <pane xSplit="1" ySplit="2" topLeftCell="B3" activePane="bottomRight" state="frozen"/>
      <selection activeCell="K32" sqref="K32"/>
      <selection pane="topRight" activeCell="K32" sqref="K32"/>
      <selection pane="bottomLeft" activeCell="K32" sqref="K32"/>
      <selection pane="bottomRight" activeCell="Y5" sqref="Y5"/>
    </sheetView>
  </sheetViews>
  <sheetFormatPr baseColWidth="10" defaultColWidth="11.42578125" defaultRowHeight="14.25"/>
  <cols>
    <col min="1" max="1" width="0.5703125" style="188" customWidth="1"/>
    <col min="2" max="2" width="23.140625" style="188" customWidth="1"/>
    <col min="3" max="8" width="34.5703125" style="188" customWidth="1"/>
    <col min="9" max="15" width="20.7109375" style="188" customWidth="1"/>
    <col min="16" max="16" width="20.7109375" style="614" customWidth="1"/>
    <col min="17" max="17" width="26.140625" style="614" customWidth="1"/>
    <col min="18" max="18" width="20.7109375" style="614" customWidth="1"/>
    <col min="19" max="19" width="9.5703125" style="614" customWidth="1"/>
    <col min="20" max="16384" width="11.42578125" style="188"/>
  </cols>
  <sheetData>
    <row r="1" spans="2:19" s="613" customFormat="1" ht="95.25" customHeight="1">
      <c r="B1" s="1466" t="s">
        <v>397</v>
      </c>
      <c r="C1" s="1466"/>
      <c r="D1" s="1466"/>
      <c r="E1" s="1466"/>
      <c r="F1" s="1466"/>
      <c r="G1" s="1466"/>
      <c r="H1" s="1466"/>
      <c r="I1" s="1466"/>
      <c r="J1" s="1466"/>
      <c r="K1" s="1466"/>
      <c r="L1" s="1466"/>
      <c r="M1" s="1466"/>
      <c r="N1" s="1466"/>
      <c r="O1" s="1466"/>
      <c r="P1" s="1466"/>
      <c r="Q1" s="1466"/>
      <c r="R1" s="1466"/>
      <c r="S1" s="1466"/>
    </row>
    <row r="2" spans="2:19" s="613" customFormat="1" ht="36" customHeight="1">
      <c r="B2" s="1479" t="str">
        <f>+'Resumen '!O4</f>
        <v>Período:  Diciembre 2008 - Octubre  2025</v>
      </c>
      <c r="C2" s="1479"/>
      <c r="D2" s="1479"/>
      <c r="E2" s="1479"/>
      <c r="F2" s="1479"/>
      <c r="G2" s="1479"/>
      <c r="H2" s="1479"/>
      <c r="I2" s="1479"/>
      <c r="J2" s="1479"/>
      <c r="K2" s="1479"/>
      <c r="L2" s="1479"/>
      <c r="M2" s="1479"/>
      <c r="N2" s="1479"/>
      <c r="O2" s="1479"/>
      <c r="P2" s="1479"/>
      <c r="Q2" s="1479"/>
      <c r="R2" s="1479"/>
      <c r="S2" s="1479"/>
    </row>
    <row r="3" spans="2:19" ht="18" customHeight="1">
      <c r="B3" s="188" t="s">
        <v>299</v>
      </c>
    </row>
    <row r="4" spans="2:19" ht="284.25" customHeight="1">
      <c r="B4" s="1480" t="s">
        <v>1049</v>
      </c>
      <c r="C4" s="1480"/>
      <c r="D4" s="1480"/>
      <c r="E4" s="1480"/>
      <c r="F4" s="1480"/>
      <c r="G4" s="1480"/>
      <c r="H4" s="1480"/>
      <c r="I4" s="1480"/>
      <c r="J4" s="1480"/>
      <c r="K4" s="1480"/>
      <c r="L4" s="1480"/>
      <c r="M4" s="1480"/>
      <c r="N4" s="1480"/>
      <c r="O4" s="1480"/>
      <c r="P4" s="1480"/>
      <c r="Q4" s="1480"/>
      <c r="R4" s="1480"/>
      <c r="S4" s="1480"/>
    </row>
    <row r="5" spans="2:19" s="608" customFormat="1" ht="78.75" customHeight="1">
      <c r="B5" s="484" t="s">
        <v>86</v>
      </c>
      <c r="C5" s="565" t="s">
        <v>398</v>
      </c>
      <c r="D5" s="566" t="s">
        <v>399</v>
      </c>
      <c r="E5" s="565" t="s">
        <v>400</v>
      </c>
      <c r="F5" s="565" t="s">
        <v>401</v>
      </c>
      <c r="G5" s="565" t="s">
        <v>402</v>
      </c>
      <c r="H5" s="567" t="s">
        <v>403</v>
      </c>
      <c r="P5" s="615"/>
      <c r="Q5" s="615"/>
      <c r="R5" s="615"/>
      <c r="S5" s="615"/>
    </row>
    <row r="6" spans="2:19" s="608" customFormat="1" ht="28.5" customHeight="1">
      <c r="B6" s="603">
        <v>39783</v>
      </c>
      <c r="C6" s="604">
        <v>1165631</v>
      </c>
      <c r="D6" s="604">
        <v>818089</v>
      </c>
      <c r="E6" s="605">
        <f>+Tabla63[[#This Row],[Afiliados Femeninos]]+Tabla63[[#This Row],[Afiliados Masculino]]</f>
        <v>1983720</v>
      </c>
      <c r="F6" s="604">
        <v>634008</v>
      </c>
      <c r="G6" s="604">
        <v>484285</v>
      </c>
      <c r="H6" s="606">
        <f>+Tabla63[[#This Row],[Cotizantes Femenino ]]+Tabla63[[#This Row],[Cotizantes Masculinos]]</f>
        <v>1118293</v>
      </c>
      <c r="I6" s="607"/>
      <c r="J6" s="607"/>
      <c r="K6" s="607"/>
      <c r="L6" s="607"/>
      <c r="M6" s="607"/>
      <c r="N6" s="607"/>
      <c r="O6" s="607"/>
      <c r="P6" s="615"/>
      <c r="Q6" s="615"/>
      <c r="R6" s="615"/>
      <c r="S6" s="615"/>
    </row>
    <row r="7" spans="2:19" s="608" customFormat="1" ht="28.5" customHeight="1">
      <c r="B7" s="603">
        <v>40148</v>
      </c>
      <c r="C7" s="604">
        <v>1281904</v>
      </c>
      <c r="D7" s="604">
        <v>911986</v>
      </c>
      <c r="E7" s="605">
        <f>+Tabla63[[#This Row],[Afiliados Femeninos]]+Tabla63[[#This Row],[Afiliados Masculino]]</f>
        <v>2193890</v>
      </c>
      <c r="F7" s="604">
        <v>675015</v>
      </c>
      <c r="G7" s="604">
        <v>514586</v>
      </c>
      <c r="H7" s="606">
        <f>+Tabla63[[#This Row],[Cotizantes Femenino ]]+Tabla63[[#This Row],[Cotizantes Masculinos]]</f>
        <v>1189601</v>
      </c>
      <c r="I7" s="607"/>
      <c r="J7" s="607"/>
      <c r="K7" s="607"/>
      <c r="L7" s="607"/>
      <c r="M7" s="607"/>
      <c r="N7" s="607"/>
      <c r="O7" s="607"/>
      <c r="P7" s="615"/>
      <c r="Q7" s="615"/>
      <c r="R7" s="615"/>
      <c r="S7" s="615"/>
    </row>
    <row r="8" spans="2:19" s="608" customFormat="1" ht="28.5" customHeight="1">
      <c r="B8" s="603">
        <v>40513</v>
      </c>
      <c r="C8" s="604">
        <v>1383536</v>
      </c>
      <c r="D8" s="604">
        <v>991247</v>
      </c>
      <c r="E8" s="605">
        <f>+Tabla63[[#This Row],[Afiliados Femeninos]]+Tabla63[[#This Row],[Afiliados Masculino]]</f>
        <v>2374783</v>
      </c>
      <c r="F8" s="604">
        <v>702422</v>
      </c>
      <c r="G8" s="604">
        <v>540358</v>
      </c>
      <c r="H8" s="606">
        <f>+Tabla63[[#This Row],[Cotizantes Femenino ]]+Tabla63[[#This Row],[Cotizantes Masculinos]]</f>
        <v>1242780</v>
      </c>
      <c r="I8" s="607"/>
      <c r="J8" s="607"/>
      <c r="K8" s="607"/>
      <c r="L8" s="607"/>
      <c r="M8" s="607"/>
      <c r="N8" s="607"/>
      <c r="O8" s="607"/>
      <c r="P8" s="615"/>
      <c r="Q8" s="615"/>
      <c r="R8" s="615"/>
      <c r="S8" s="615"/>
    </row>
    <row r="9" spans="2:19" s="608" customFormat="1" ht="28.5" customHeight="1">
      <c r="B9" s="603">
        <v>40878</v>
      </c>
      <c r="C9" s="604">
        <v>1480731</v>
      </c>
      <c r="D9" s="604">
        <v>1072243</v>
      </c>
      <c r="E9" s="605">
        <f>+Tabla63[[#This Row],[Afiliados Femeninos]]+Tabla63[[#This Row],[Afiliados Masculino]]</f>
        <v>2552974</v>
      </c>
      <c r="F9" s="604">
        <v>726141</v>
      </c>
      <c r="G9" s="604">
        <v>564996</v>
      </c>
      <c r="H9" s="606">
        <f>+Tabla63[[#This Row],[Cotizantes Femenino ]]+Tabla63[[#This Row],[Cotizantes Masculinos]]</f>
        <v>1291137</v>
      </c>
      <c r="I9" s="607"/>
      <c r="J9" s="607"/>
      <c r="K9" s="607"/>
      <c r="L9" s="607"/>
      <c r="M9" s="607"/>
      <c r="N9" s="607"/>
      <c r="O9" s="607"/>
      <c r="P9" s="615"/>
      <c r="Q9" s="615"/>
      <c r="R9" s="615"/>
      <c r="S9" s="615"/>
    </row>
    <row r="10" spans="2:19" s="608" customFormat="1" ht="28.5" customHeight="1">
      <c r="B10" s="603">
        <v>41244</v>
      </c>
      <c r="C10" s="604">
        <v>1570504</v>
      </c>
      <c r="D10" s="604">
        <v>1143945</v>
      </c>
      <c r="E10" s="605">
        <f>+Tabla63[[#This Row],[Afiliados Femeninos]]+Tabla63[[#This Row],[Afiliados Masculino]]</f>
        <v>2714449</v>
      </c>
      <c r="F10" s="604">
        <v>770060</v>
      </c>
      <c r="G10" s="604">
        <v>606906</v>
      </c>
      <c r="H10" s="606">
        <f>+Tabla63[[#This Row],[Cotizantes Femenino ]]+Tabla63[[#This Row],[Cotizantes Masculinos]]</f>
        <v>1376966</v>
      </c>
      <c r="I10" s="607"/>
      <c r="J10" s="607"/>
      <c r="K10" s="607"/>
      <c r="L10" s="607"/>
      <c r="M10" s="607"/>
      <c r="N10" s="607"/>
      <c r="O10" s="607"/>
      <c r="P10" s="615"/>
      <c r="Q10" s="615"/>
      <c r="R10" s="615"/>
      <c r="S10" s="615"/>
    </row>
    <row r="11" spans="2:19" s="608" customFormat="1" ht="28.5" customHeight="1">
      <c r="B11" s="603">
        <v>41609</v>
      </c>
      <c r="C11" s="604">
        <v>1661097</v>
      </c>
      <c r="D11" s="604">
        <v>1220033</v>
      </c>
      <c r="E11" s="605">
        <f>+Tabla63[[#This Row],[Afiliados Femeninos]]+Tabla63[[#This Row],[Afiliados Masculino]]</f>
        <v>2881130</v>
      </c>
      <c r="F11" s="604">
        <v>835620</v>
      </c>
      <c r="G11" s="604">
        <v>672772</v>
      </c>
      <c r="H11" s="606">
        <f>+Tabla63[[#This Row],[Cotizantes Femenino ]]+Tabla63[[#This Row],[Cotizantes Masculinos]]</f>
        <v>1508392</v>
      </c>
      <c r="I11" s="607"/>
      <c r="J11" s="607"/>
      <c r="K11" s="607"/>
      <c r="L11" s="607"/>
      <c r="M11" s="607"/>
      <c r="N11" s="607"/>
      <c r="O11" s="607"/>
      <c r="P11" s="615"/>
      <c r="Q11" s="615"/>
      <c r="R11" s="615"/>
      <c r="S11" s="615"/>
    </row>
    <row r="12" spans="2:19" s="608" customFormat="1" ht="28.5" customHeight="1">
      <c r="B12" s="603">
        <v>41974</v>
      </c>
      <c r="C12" s="604">
        <v>1759926</v>
      </c>
      <c r="D12" s="604">
        <v>1309974</v>
      </c>
      <c r="E12" s="605">
        <f>+Tabla63[[#This Row],[Afiliados Femeninos]]+Tabla63[[#This Row],[Afiliados Masculino]]</f>
        <v>3069900</v>
      </c>
      <c r="F12" s="604">
        <v>892937</v>
      </c>
      <c r="G12" s="604">
        <v>724170</v>
      </c>
      <c r="H12" s="606">
        <f>+Tabla63[[#This Row],[Cotizantes Femenino ]]+Tabla63[[#This Row],[Cotizantes Masculinos]]</f>
        <v>1617107</v>
      </c>
      <c r="P12" s="615"/>
      <c r="Q12" s="615"/>
      <c r="R12" s="615"/>
      <c r="S12" s="615"/>
    </row>
    <row r="13" spans="2:19" s="608" customFormat="1" ht="28.5" customHeight="1">
      <c r="B13" s="603">
        <v>42339</v>
      </c>
      <c r="C13" s="604">
        <v>1864734</v>
      </c>
      <c r="D13" s="604">
        <v>1405023</v>
      </c>
      <c r="E13" s="605">
        <f>+Tabla63[[#This Row],[Afiliados Femeninos]]+Tabla63[[#This Row],[Afiliados Masculino]]</f>
        <v>3269757</v>
      </c>
      <c r="F13" s="604">
        <v>958167</v>
      </c>
      <c r="G13" s="604">
        <v>767635</v>
      </c>
      <c r="H13" s="606">
        <f>+Tabla63[[#This Row],[Cotizantes Femenino ]]+Tabla63[[#This Row],[Cotizantes Masculinos]]</f>
        <v>1725802</v>
      </c>
      <c r="P13" s="615"/>
      <c r="Q13" s="615"/>
      <c r="R13" s="615"/>
      <c r="S13" s="615"/>
    </row>
    <row r="14" spans="2:19" s="608" customFormat="1" ht="28.5" customHeight="1">
      <c r="B14" s="603">
        <v>42720</v>
      </c>
      <c r="C14" s="604">
        <v>1974015</v>
      </c>
      <c r="D14" s="604">
        <v>1499879</v>
      </c>
      <c r="E14" s="605">
        <f>+Tabla63[[#This Row],[Afiliados Femeninos]]+Tabla63[[#This Row],[Afiliados Masculino]]</f>
        <v>3473894</v>
      </c>
      <c r="F14" s="604">
        <v>1021381</v>
      </c>
      <c r="G14" s="604">
        <v>815723</v>
      </c>
      <c r="H14" s="606">
        <f>+Tabla63[[#This Row],[Cotizantes Femenino ]]+Tabla63[[#This Row],[Cotizantes Masculinos]]</f>
        <v>1837104</v>
      </c>
      <c r="P14" s="615"/>
      <c r="Q14" s="615"/>
      <c r="R14" s="615"/>
      <c r="S14" s="615"/>
    </row>
    <row r="15" spans="2:19" s="608" customFormat="1" ht="28.5" customHeight="1">
      <c r="B15" s="603" t="s">
        <v>404</v>
      </c>
      <c r="C15" s="604">
        <v>2098283</v>
      </c>
      <c r="D15" s="604">
        <v>1605072</v>
      </c>
      <c r="E15" s="605">
        <f>+Tabla63[[#This Row],[Afiliados Femeninos]]+Tabla63[[#This Row],[Afiliados Masculino]]</f>
        <v>3703355</v>
      </c>
      <c r="F15" s="604">
        <v>1067270</v>
      </c>
      <c r="G15" s="604">
        <v>868698</v>
      </c>
      <c r="H15" s="606">
        <f>+Tabla63[[#This Row],[Cotizantes Femenino ]]+Tabla63[[#This Row],[Cotizantes Masculinos]]</f>
        <v>1935968</v>
      </c>
      <c r="P15" s="615"/>
      <c r="Q15" s="615"/>
      <c r="R15" s="615"/>
      <c r="S15" s="615"/>
    </row>
    <row r="16" spans="2:19" s="608" customFormat="1" ht="28.5" customHeight="1">
      <c r="B16" s="603">
        <v>43452</v>
      </c>
      <c r="C16" s="604">
        <v>2212375</v>
      </c>
      <c r="D16" s="604">
        <v>1707568</v>
      </c>
      <c r="E16" s="605">
        <f>+Tabla63[[#This Row],[Afiliados Femeninos]]+Tabla63[[#This Row],[Afiliados Masculino]]</f>
        <v>3919943</v>
      </c>
      <c r="F16" s="604">
        <v>1041450</v>
      </c>
      <c r="G16" s="604">
        <v>883469</v>
      </c>
      <c r="H16" s="606">
        <f>+Tabla63[[#This Row],[Cotizantes Femenino ]]+Tabla63[[#This Row],[Cotizantes Masculinos]]</f>
        <v>1924919</v>
      </c>
      <c r="P16" s="615"/>
      <c r="Q16" s="615"/>
      <c r="R16" s="615"/>
      <c r="S16" s="615"/>
    </row>
    <row r="17" spans="2:19" s="608" customFormat="1" ht="28.5" customHeight="1">
      <c r="B17" s="603">
        <v>43817</v>
      </c>
      <c r="C17" s="604">
        <v>2321656</v>
      </c>
      <c r="D17" s="604">
        <v>1811487</v>
      </c>
      <c r="E17" s="605">
        <f>+Tabla63[[#This Row],[Afiliados Femeninos]]+Tabla63[[#This Row],[Afiliados Masculino]]</f>
        <v>4133143</v>
      </c>
      <c r="F17" s="604">
        <v>1041450</v>
      </c>
      <c r="G17" s="604">
        <v>883469</v>
      </c>
      <c r="H17" s="606">
        <f>+Tabla63[[#This Row],[Cotizantes Femenino ]]+Tabla63[[#This Row],[Cotizantes Masculinos]]</f>
        <v>1924919</v>
      </c>
      <c r="P17" s="615"/>
      <c r="Q17" s="615"/>
      <c r="R17" s="615"/>
      <c r="S17" s="615"/>
    </row>
    <row r="18" spans="2:19" s="608" customFormat="1" ht="28.5" customHeight="1">
      <c r="B18" s="603">
        <v>44183</v>
      </c>
      <c r="C18" s="604">
        <v>2404153</v>
      </c>
      <c r="D18" s="604">
        <v>1891266</v>
      </c>
      <c r="E18" s="605">
        <f>+Tabla63[[#This Row],[Afiliados Femeninos]]+Tabla63[[#This Row],[Afiliados Masculino]]</f>
        <v>4295419</v>
      </c>
      <c r="F18" s="604">
        <v>927727</v>
      </c>
      <c r="G18" s="604">
        <v>819713</v>
      </c>
      <c r="H18" s="606">
        <f>+Tabla63[[#This Row],[Cotizantes Femenino ]]+Tabla63[[#This Row],[Cotizantes Masculinos]]</f>
        <v>1747440</v>
      </c>
      <c r="P18" s="615"/>
      <c r="Q18" s="615"/>
      <c r="R18" s="615"/>
      <c r="S18" s="615"/>
    </row>
    <row r="19" spans="2:19" s="608" customFormat="1" ht="28.5" customHeight="1">
      <c r="B19" s="603">
        <v>44548</v>
      </c>
      <c r="C19" s="604">
        <v>2502520</v>
      </c>
      <c r="D19" s="604">
        <v>2009454</v>
      </c>
      <c r="E19" s="605">
        <f>+Tabla63[[#This Row],[Afiliados Femeninos]]+Tabla63[[#This Row],[Afiliados Masculino]]</f>
        <v>4511974</v>
      </c>
      <c r="F19" s="604">
        <v>927727</v>
      </c>
      <c r="G19" s="604">
        <v>819713</v>
      </c>
      <c r="H19" s="606">
        <f>+Tabla63[[#This Row],[Cotizantes Femenino ]]+Tabla63[[#This Row],[Cotizantes Masculinos]]</f>
        <v>1747440</v>
      </c>
      <c r="R19" s="615"/>
      <c r="S19" s="615"/>
    </row>
    <row r="20" spans="2:19" s="608" customFormat="1" ht="28.5" customHeight="1">
      <c r="B20" s="609">
        <v>44913</v>
      </c>
      <c r="C20" s="610">
        <v>2631139</v>
      </c>
      <c r="D20" s="610">
        <v>2157720</v>
      </c>
      <c r="E20" s="605">
        <f>+Tabla63[[#This Row],[Afiliados Femeninos]]+Tabla63[[#This Row],[Afiliados Masculino]]</f>
        <v>4788859</v>
      </c>
      <c r="F20" s="610">
        <v>1055375</v>
      </c>
      <c r="G20" s="610">
        <v>965622</v>
      </c>
      <c r="H20" s="611">
        <v>2020997</v>
      </c>
      <c r="P20" s="615"/>
      <c r="Q20" s="615"/>
      <c r="R20" s="615"/>
      <c r="S20" s="615"/>
    </row>
    <row r="21" spans="2:19" s="608" customFormat="1" ht="28.5" customHeight="1">
      <c r="B21" s="609">
        <v>45278</v>
      </c>
      <c r="C21" s="610">
        <v>2755873</v>
      </c>
      <c r="D21" s="610">
        <v>2282259</v>
      </c>
      <c r="E21" s="605">
        <f>+Tabla63[[#This Row],[Afiliados Femeninos]]+Tabla63[[#This Row],[Afiliados Masculino]]</f>
        <v>5038132</v>
      </c>
      <c r="F21" s="610">
        <v>1072372</v>
      </c>
      <c r="G21" s="610">
        <v>977894</v>
      </c>
      <c r="H21" s="611">
        <f>+Tabla63[[#This Row],[Cotizantes Femenino ]]+Tabla63[[#This Row],[Cotizantes Masculinos]]</f>
        <v>2050266</v>
      </c>
      <c r="P21" s="615"/>
      <c r="Q21" s="615"/>
      <c r="R21" s="615"/>
      <c r="S21" s="615"/>
    </row>
    <row r="22" spans="2:19" s="608" customFormat="1" ht="28.5" customHeight="1">
      <c r="B22" s="609">
        <v>45644</v>
      </c>
      <c r="C22" s="610">
        <v>2892776</v>
      </c>
      <c r="D22" s="610">
        <v>2417770</v>
      </c>
      <c r="E22" s="605">
        <f>+Tabla63[[#This Row],[Afiliados Femeninos]]+Tabla63[[#This Row],[Afiliados Masculino]]</f>
        <v>5310546</v>
      </c>
      <c r="F22" s="610">
        <v>1146760</v>
      </c>
      <c r="G22" s="610">
        <v>1072739</v>
      </c>
      <c r="H22" s="611">
        <f>+Tabla63[[#This Row],[Cotizantes Femenino ]]+Tabla63[[#This Row],[Cotizantes Masculinos]]</f>
        <v>2219499</v>
      </c>
      <c r="P22" s="615"/>
      <c r="Q22" s="615"/>
      <c r="R22" s="615"/>
      <c r="S22" s="615"/>
    </row>
    <row r="23" spans="2:19" s="608" customFormat="1" ht="28.5" customHeight="1">
      <c r="B23" s="889" t="str">
        <f>+'Resumen '!O5</f>
        <v>Oct.25</v>
      </c>
      <c r="C23" s="610">
        <f>+'Resumen '!B43</f>
        <v>3004839</v>
      </c>
      <c r="D23" s="610">
        <f>+'Resumen '!B44</f>
        <v>2531970</v>
      </c>
      <c r="E23" s="605">
        <f>+Tabla63[[#This Row],[Afiliados Femeninos]]+Tabla63[[#This Row],[Afiliados Masculino]]</f>
        <v>5536809</v>
      </c>
      <c r="F23" s="610">
        <f>+'Resumen '!D43</f>
        <v>1167234</v>
      </c>
      <c r="G23" s="610">
        <f>+'Resumen '!D44</f>
        <v>1114003</v>
      </c>
      <c r="H23" s="611">
        <f>+Tabla63[[#This Row],[Cotizantes Femenino ]]+Tabla63[[#This Row],[Cotizantes Masculinos]]</f>
        <v>2281237</v>
      </c>
      <c r="I23" s="612"/>
      <c r="J23" s="612"/>
      <c r="K23" s="612"/>
      <c r="L23" s="612"/>
      <c r="M23" s="612"/>
      <c r="N23" s="612"/>
      <c r="O23" s="612"/>
      <c r="P23" s="675"/>
      <c r="Q23" s="675"/>
      <c r="R23" s="615"/>
      <c r="S23" s="615"/>
    </row>
    <row r="24" spans="2:19" ht="24.75" customHeight="1">
      <c r="B24" s="196" t="s">
        <v>384</v>
      </c>
      <c r="I24" s="202"/>
      <c r="J24" s="202"/>
      <c r="K24" s="202"/>
      <c r="L24" s="202"/>
      <c r="M24" s="202"/>
      <c r="N24" s="202"/>
      <c r="O24" s="202"/>
      <c r="P24" s="616"/>
      <c r="Q24" s="616"/>
    </row>
    <row r="25" spans="2:19">
      <c r="B25" s="203"/>
      <c r="C25" s="203"/>
      <c r="D25" s="203"/>
      <c r="E25" s="203"/>
      <c r="F25" s="203"/>
      <c r="G25" s="203"/>
      <c r="H25" s="203"/>
      <c r="I25" s="202"/>
      <c r="J25" s="202"/>
      <c r="K25" s="202"/>
      <c r="L25" s="202"/>
      <c r="M25" s="202"/>
      <c r="N25" s="202"/>
      <c r="O25" s="202"/>
      <c r="P25" s="616"/>
      <c r="Q25" s="616"/>
      <c r="R25" s="616"/>
      <c r="S25" s="616"/>
    </row>
    <row r="26" spans="2:19" s="203" customFormat="1">
      <c r="B26" s="284"/>
      <c r="P26" s="617"/>
      <c r="Q26" s="617"/>
      <c r="R26" s="617"/>
      <c r="S26" s="617"/>
    </row>
    <row r="27" spans="2:19" s="202" customFormat="1">
      <c r="B27" s="284"/>
      <c r="C27" s="321"/>
      <c r="D27" s="321"/>
      <c r="E27" s="321"/>
      <c r="F27" s="321"/>
      <c r="G27" s="203"/>
      <c r="H27" s="203"/>
      <c r="P27" s="616"/>
      <c r="Q27" s="616"/>
      <c r="R27" s="616"/>
      <c r="S27" s="616"/>
    </row>
    <row r="28" spans="2:19" s="202" customFormat="1">
      <c r="P28" s="616"/>
      <c r="Q28" s="616"/>
      <c r="R28" s="616"/>
      <c r="S28" s="616"/>
    </row>
    <row r="29" spans="2:19" s="202" customFormat="1">
      <c r="P29" s="616"/>
      <c r="Q29" s="616"/>
      <c r="R29" s="616"/>
      <c r="S29" s="616"/>
    </row>
    <row r="30" spans="2:19" s="202" customFormat="1">
      <c r="P30" s="616"/>
      <c r="Q30" s="616"/>
      <c r="R30" s="616"/>
      <c r="S30" s="616"/>
    </row>
    <row r="31" spans="2:19" s="202" customFormat="1">
      <c r="P31" s="616"/>
      <c r="Q31" s="616"/>
      <c r="R31" s="616"/>
      <c r="S31" s="616"/>
    </row>
    <row r="32" spans="2:19" s="202" customFormat="1">
      <c r="P32" s="616"/>
      <c r="Q32" s="616"/>
      <c r="R32" s="616"/>
      <c r="S32" s="616"/>
    </row>
    <row r="33" spans="2:19" s="202" customFormat="1">
      <c r="P33" s="616"/>
      <c r="Q33" s="616"/>
      <c r="R33" s="616"/>
      <c r="S33" s="616"/>
    </row>
    <row r="34" spans="2:19" s="202" customFormat="1">
      <c r="P34" s="616"/>
      <c r="Q34" s="616"/>
      <c r="R34" s="616"/>
      <c r="S34" s="616"/>
    </row>
    <row r="35" spans="2:19" s="202" customFormat="1">
      <c r="P35" s="616"/>
      <c r="Q35" s="616"/>
      <c r="R35" s="616"/>
      <c r="S35" s="616"/>
    </row>
    <row r="36" spans="2:19" s="202" customFormat="1">
      <c r="P36" s="616"/>
      <c r="Q36" s="616"/>
      <c r="R36" s="616"/>
      <c r="S36" s="616"/>
    </row>
    <row r="37" spans="2:19" s="202" customFormat="1">
      <c r="P37" s="616"/>
      <c r="Q37" s="616"/>
      <c r="R37" s="616"/>
      <c r="S37" s="616"/>
    </row>
    <row r="38" spans="2:19" s="202" customFormat="1">
      <c r="P38" s="616"/>
      <c r="Q38" s="616"/>
      <c r="R38" s="616"/>
      <c r="S38" s="616"/>
    </row>
    <row r="39" spans="2:19" s="202" customFormat="1">
      <c r="P39" s="616"/>
      <c r="Q39" s="616"/>
      <c r="R39" s="616"/>
      <c r="S39" s="616"/>
    </row>
    <row r="40" spans="2:19" s="202" customFormat="1">
      <c r="P40" s="616"/>
      <c r="Q40" s="616"/>
      <c r="R40" s="616"/>
      <c r="S40" s="616"/>
    </row>
    <row r="41" spans="2:19" s="202" customFormat="1">
      <c r="P41" s="616"/>
      <c r="Q41" s="616"/>
      <c r="R41" s="616"/>
      <c r="S41" s="616"/>
    </row>
    <row r="42" spans="2:19" s="202" customFormat="1">
      <c r="P42" s="616"/>
      <c r="Q42" s="616"/>
      <c r="R42" s="616"/>
      <c r="S42" s="616"/>
    </row>
    <row r="43" spans="2:19" s="202" customFormat="1">
      <c r="P43" s="616"/>
      <c r="Q43" s="616"/>
      <c r="R43" s="616"/>
      <c r="S43" s="616"/>
    </row>
    <row r="44" spans="2:19" s="202" customFormat="1">
      <c r="P44" s="616"/>
      <c r="Q44" s="616"/>
      <c r="R44" s="616"/>
      <c r="S44" s="616"/>
    </row>
    <row r="45" spans="2:19" s="202" customFormat="1">
      <c r="P45" s="616"/>
      <c r="Q45" s="616"/>
      <c r="R45" s="616"/>
      <c r="S45" s="616"/>
    </row>
    <row r="46" spans="2:19" s="202" customFormat="1">
      <c r="P46" s="616"/>
      <c r="Q46" s="616"/>
      <c r="R46" s="616"/>
      <c r="S46" s="616"/>
    </row>
    <row r="47" spans="2:19" ht="9.75" customHeight="1">
      <c r="B47" s="202"/>
      <c r="C47" s="202"/>
      <c r="D47" s="202"/>
    </row>
    <row r="48" spans="2:19" hidden="1">
      <c r="B48" s="202"/>
      <c r="C48" s="202"/>
      <c r="D48" s="202"/>
    </row>
    <row r="49" spans="2:19">
      <c r="B49" s="202"/>
      <c r="C49" s="202"/>
      <c r="D49" s="202"/>
    </row>
    <row r="50" spans="2:19">
      <c r="B50" s="202"/>
      <c r="C50" s="202"/>
      <c r="D50" s="202"/>
    </row>
    <row r="51" spans="2:19" ht="84" customHeight="1">
      <c r="B51" s="202"/>
      <c r="C51" s="202"/>
      <c r="D51" s="202"/>
    </row>
    <row r="52" spans="2:19">
      <c r="B52" s="202"/>
      <c r="C52" s="202"/>
      <c r="D52" s="202"/>
    </row>
    <row r="53" spans="2:19">
      <c r="B53" s="202"/>
      <c r="C53" s="202"/>
      <c r="D53" s="202"/>
    </row>
    <row r="54" spans="2:19">
      <c r="B54" s="202"/>
      <c r="C54" s="202"/>
      <c r="D54" s="202"/>
    </row>
    <row r="55" spans="2:19">
      <c r="B55" s="202"/>
      <c r="C55" s="202"/>
      <c r="D55" s="202"/>
    </row>
    <row r="56" spans="2:19">
      <c r="B56" s="202"/>
      <c r="C56" s="202"/>
      <c r="D56" s="202"/>
    </row>
    <row r="57" spans="2:19">
      <c r="B57" s="202"/>
      <c r="C57" s="202"/>
      <c r="D57" s="202"/>
    </row>
    <row r="58" spans="2:19">
      <c r="B58" s="202"/>
      <c r="C58" s="202"/>
      <c r="D58" s="202"/>
    </row>
    <row r="59" spans="2:19" ht="160.5" customHeight="1">
      <c r="B59" s="202"/>
      <c r="C59" s="202"/>
      <c r="D59" s="202"/>
    </row>
    <row r="60" spans="2:19">
      <c r="B60" s="202"/>
      <c r="C60" s="202"/>
      <c r="D60" s="202"/>
    </row>
    <row r="61" spans="2:19">
      <c r="B61" s="202"/>
      <c r="C61" s="202"/>
      <c r="D61" s="202"/>
    </row>
    <row r="62" spans="2:19">
      <c r="B62" s="202"/>
      <c r="C62" s="202"/>
      <c r="D62" s="202"/>
    </row>
    <row r="63" spans="2:19">
      <c r="B63" s="284"/>
      <c r="C63" s="203"/>
      <c r="D63" s="203"/>
      <c r="E63" s="203"/>
      <c r="F63" s="203"/>
      <c r="G63" s="203"/>
      <c r="H63" s="203"/>
      <c r="I63" s="202"/>
      <c r="J63" s="202"/>
      <c r="K63" s="202"/>
      <c r="L63" s="202"/>
      <c r="M63" s="202"/>
      <c r="N63" s="202"/>
      <c r="O63" s="202"/>
      <c r="P63" s="616"/>
      <c r="Q63" s="616"/>
      <c r="R63" s="616"/>
      <c r="S63" s="616"/>
    </row>
    <row r="64" spans="2:19">
      <c r="B64" s="284"/>
      <c r="C64" s="203"/>
      <c r="D64" s="203"/>
      <c r="E64" s="203"/>
      <c r="F64" s="203"/>
      <c r="G64" s="203"/>
      <c r="H64" s="203"/>
      <c r="I64" s="202"/>
      <c r="J64" s="202"/>
      <c r="K64" s="202"/>
      <c r="L64" s="202"/>
      <c r="M64" s="202"/>
      <c r="N64" s="202"/>
      <c r="O64" s="202"/>
      <c r="P64" s="616"/>
      <c r="Q64" s="616"/>
      <c r="R64" s="616"/>
      <c r="S64" s="616"/>
    </row>
    <row r="65" spans="2:8">
      <c r="B65" s="284"/>
      <c r="C65" s="203"/>
      <c r="D65" s="203"/>
      <c r="E65" s="203"/>
      <c r="F65" s="203"/>
      <c r="G65" s="203"/>
      <c r="H65" s="203"/>
    </row>
    <row r="66" spans="2:8">
      <c r="B66" s="203"/>
      <c r="C66" s="203"/>
      <c r="D66" s="203"/>
      <c r="E66" s="203"/>
      <c r="F66" s="203"/>
      <c r="G66" s="203"/>
      <c r="H66" s="203"/>
    </row>
  </sheetData>
  <mergeCells count="3">
    <mergeCell ref="B1:S1"/>
    <mergeCell ref="B2:S2"/>
    <mergeCell ref="B4:S4"/>
  </mergeCells>
  <pageMargins left="0.70866141732283472" right="0.70866141732283472" top="0.74803149606299213" bottom="0.74803149606299213" header="0.31496062992125984" footer="0.31496062992125984"/>
  <pageSetup scale="25"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tabColor theme="6" tint="-0.249977111117893"/>
    <pageSetUpPr fitToPage="1"/>
  </sheetPr>
  <dimension ref="A1:U47"/>
  <sheetViews>
    <sheetView showGridLines="0" view="pageBreakPreview" zoomScale="40" zoomScaleNormal="78" zoomScaleSheetLayoutView="40" workbookViewId="0">
      <selection activeCell="T33" sqref="T33"/>
    </sheetView>
  </sheetViews>
  <sheetFormatPr baseColWidth="10" defaultColWidth="11.42578125" defaultRowHeight="14.25"/>
  <cols>
    <col min="1" max="1" width="36" style="188" customWidth="1"/>
    <col min="2" max="2" width="37.140625" style="188" customWidth="1"/>
    <col min="3" max="3" width="31.42578125" style="188" customWidth="1"/>
    <col min="4" max="4" width="19.42578125" style="188" bestFit="1" customWidth="1"/>
    <col min="5" max="5" width="17.5703125" style="188" customWidth="1"/>
    <col min="6" max="6" width="10.42578125" style="188" customWidth="1"/>
    <col min="7" max="11" width="38.28515625" style="188" customWidth="1"/>
    <col min="12" max="12" width="11.140625" style="188" customWidth="1"/>
    <col min="13" max="13" width="25.28515625" style="188" customWidth="1"/>
    <col min="14" max="14" width="18.28515625" style="188" customWidth="1"/>
    <col min="15" max="15" width="22" style="188" customWidth="1"/>
    <col min="16" max="16" width="27.7109375" style="188" customWidth="1"/>
    <col min="17" max="17" width="16.7109375" style="188" customWidth="1"/>
    <col min="18" max="18" width="15.28515625" style="188" customWidth="1"/>
    <col min="19" max="19" width="12.5703125" style="188" bestFit="1" customWidth="1"/>
    <col min="20" max="20" width="58.5703125" style="188" customWidth="1"/>
    <col min="21" max="21" width="15.42578125" style="188" bestFit="1" customWidth="1"/>
    <col min="22" max="16384" width="11.42578125" style="188"/>
  </cols>
  <sheetData>
    <row r="1" spans="1:20" s="324" customFormat="1" ht="113.25" customHeight="1">
      <c r="A1" s="1481" t="s">
        <v>405</v>
      </c>
      <c r="B1" s="1481"/>
      <c r="C1" s="1481"/>
      <c r="D1" s="1481"/>
      <c r="E1" s="1481"/>
      <c r="F1" s="1481"/>
      <c r="G1" s="1481"/>
      <c r="H1" s="1481"/>
      <c r="I1" s="1481"/>
      <c r="J1" s="1481"/>
      <c r="K1" s="1481"/>
      <c r="L1" s="1481"/>
      <c r="M1" s="1481"/>
      <c r="N1" s="1481"/>
      <c r="O1" s="1481"/>
      <c r="P1" s="1481"/>
      <c r="Q1" s="1481"/>
    </row>
    <row r="2" spans="1:20" s="324" customFormat="1" ht="43.5" customHeight="1">
      <c r="A2" s="1482" t="str">
        <f>+'Resumen '!O7</f>
        <v>Período:  Diciembre 2010 - Octubre 2025</v>
      </c>
      <c r="B2" s="1482"/>
      <c r="C2" s="1482"/>
      <c r="D2" s="1482"/>
      <c r="E2" s="1482"/>
      <c r="F2" s="1482"/>
      <c r="G2" s="1482"/>
      <c r="H2" s="1482"/>
      <c r="I2" s="1482"/>
      <c r="J2" s="1482"/>
      <c r="K2" s="1482"/>
      <c r="L2" s="1482"/>
      <c r="M2" s="1482"/>
      <c r="N2" s="1482"/>
      <c r="O2" s="1482"/>
      <c r="P2" s="1482"/>
      <c r="Q2" s="1482"/>
      <c r="R2" s="325"/>
      <c r="S2" s="325"/>
    </row>
    <row r="3" spans="1:20" ht="18" customHeight="1">
      <c r="A3" s="201"/>
      <c r="B3" s="201"/>
      <c r="C3" s="201"/>
      <c r="D3" s="201"/>
      <c r="E3" s="201"/>
      <c r="F3" s="201"/>
      <c r="G3" s="201"/>
      <c r="H3" s="201"/>
      <c r="I3" s="201"/>
      <c r="J3" s="201"/>
      <c r="K3" s="201"/>
      <c r="L3" s="201"/>
      <c r="M3" s="201"/>
      <c r="N3" s="201"/>
      <c r="O3" s="201"/>
      <c r="P3" s="201"/>
      <c r="Q3" s="201"/>
      <c r="R3" s="201"/>
      <c r="S3" s="201"/>
    </row>
    <row r="4" spans="1:20" ht="153.75" customHeight="1">
      <c r="A4" s="1378" t="s">
        <v>1050</v>
      </c>
      <c r="B4" s="1378"/>
      <c r="C4" s="1378"/>
      <c r="D4" s="1378"/>
      <c r="E4" s="1378"/>
      <c r="F4" s="1378"/>
      <c r="G4" s="1378"/>
      <c r="H4" s="1378"/>
      <c r="I4" s="1378"/>
      <c r="J4" s="1378"/>
      <c r="K4" s="1378"/>
      <c r="L4" s="1378"/>
      <c r="M4" s="1378"/>
      <c r="N4" s="1378"/>
      <c r="O4" s="1378"/>
      <c r="P4" s="1378"/>
      <c r="Q4" s="1378"/>
    </row>
    <row r="5" spans="1:20" ht="10.5" customHeight="1">
      <c r="D5" s="201"/>
    </row>
    <row r="6" spans="1:20" ht="39" customHeight="1">
      <c r="A6" s="1483" t="s">
        <v>90</v>
      </c>
      <c r="B6" s="1484"/>
    </row>
    <row r="7" spans="1:20" ht="59.25" customHeight="1">
      <c r="A7" s="485" t="s">
        <v>406</v>
      </c>
      <c r="B7" s="485" t="s">
        <v>407</v>
      </c>
    </row>
    <row r="8" spans="1:20" ht="30.75">
      <c r="A8" s="486" t="s">
        <v>265</v>
      </c>
      <c r="B8" s="857">
        <v>10644</v>
      </c>
    </row>
    <row r="9" spans="1:20" ht="30.75">
      <c r="A9" s="486" t="s">
        <v>266</v>
      </c>
      <c r="B9" s="857">
        <v>6268</v>
      </c>
    </row>
    <row r="10" spans="1:20" ht="30.75">
      <c r="A10" s="486" t="s">
        <v>267</v>
      </c>
      <c r="B10" s="857">
        <v>10046</v>
      </c>
    </row>
    <row r="11" spans="1:20" ht="30.75">
      <c r="A11" s="486" t="s">
        <v>268</v>
      </c>
      <c r="B11" s="857">
        <v>15740</v>
      </c>
      <c r="T11" s="196"/>
    </row>
    <row r="12" spans="1:20" ht="30.75">
      <c r="A12" s="486" t="s">
        <v>269</v>
      </c>
      <c r="B12" s="857">
        <v>32365</v>
      </c>
      <c r="F12" s="196"/>
    </row>
    <row r="13" spans="1:20" ht="30.75">
      <c r="A13" s="486" t="s">
        <v>270</v>
      </c>
      <c r="B13" s="857">
        <v>42590</v>
      </c>
    </row>
    <row r="14" spans="1:20" ht="30.75">
      <c r="A14" s="486" t="s">
        <v>271</v>
      </c>
      <c r="B14" s="857">
        <v>65077</v>
      </c>
    </row>
    <row r="15" spans="1:20" ht="30.75">
      <c r="A15" s="486" t="s">
        <v>272</v>
      </c>
      <c r="B15" s="857">
        <v>80517</v>
      </c>
    </row>
    <row r="16" spans="1:20" ht="30.75">
      <c r="A16" s="486" t="s">
        <v>365</v>
      </c>
      <c r="B16" s="857">
        <v>82712</v>
      </c>
    </row>
    <row r="17" spans="1:17" ht="30.75">
      <c r="A17" s="486" t="s">
        <v>366</v>
      </c>
      <c r="B17" s="857">
        <v>88025</v>
      </c>
    </row>
    <row r="18" spans="1:17" ht="30.75">
      <c r="A18" s="486" t="s">
        <v>320</v>
      </c>
      <c r="B18" s="857">
        <v>23483</v>
      </c>
    </row>
    <row r="19" spans="1:17" ht="30.75">
      <c r="A19" s="486" t="s">
        <v>276</v>
      </c>
      <c r="B19" s="857">
        <v>35307</v>
      </c>
    </row>
    <row r="20" spans="1:17" ht="30.75">
      <c r="A20" s="486" t="s">
        <v>277</v>
      </c>
      <c r="B20" s="857">
        <v>62389</v>
      </c>
    </row>
    <row r="21" spans="1:17" ht="30.75">
      <c r="A21" s="486" t="s">
        <v>278</v>
      </c>
      <c r="B21" s="857">
        <v>81636</v>
      </c>
    </row>
    <row r="22" spans="1:17" ht="30.75">
      <c r="A22" s="486" t="s">
        <v>279</v>
      </c>
      <c r="B22" s="857">
        <v>91014</v>
      </c>
    </row>
    <row r="23" spans="1:17" ht="30.75">
      <c r="A23" s="486" t="str">
        <f>+'Resumen '!O6</f>
        <v>Oct. 2025</v>
      </c>
      <c r="B23" s="857">
        <f>+'Resumen '!B53</f>
        <v>84402</v>
      </c>
    </row>
    <row r="24" spans="1:17" ht="30.75">
      <c r="A24" s="486" t="s">
        <v>11</v>
      </c>
      <c r="B24" s="487">
        <f>SUM(B8:B23)</f>
        <v>812215</v>
      </c>
      <c r="F24" s="202"/>
      <c r="H24" s="202"/>
      <c r="O24" s="202"/>
    </row>
    <row r="25" spans="1:17" ht="27">
      <c r="A25" s="272"/>
      <c r="B25" s="272"/>
      <c r="G25" s="202"/>
      <c r="I25" s="202"/>
      <c r="M25" s="202"/>
      <c r="P25" s="202"/>
      <c r="Q25" s="202"/>
    </row>
    <row r="26" spans="1:17">
      <c r="I26" s="202"/>
      <c r="K26" s="202"/>
      <c r="L26" s="202"/>
    </row>
    <row r="27" spans="1:17">
      <c r="I27" s="202"/>
      <c r="M27" s="202"/>
      <c r="Q27" s="202"/>
    </row>
    <row r="28" spans="1:17">
      <c r="G28" s="202"/>
      <c r="I28" s="202"/>
      <c r="M28" s="202"/>
      <c r="Q28" s="202"/>
    </row>
    <row r="29" spans="1:17">
      <c r="D29" s="205"/>
      <c r="E29" s="205"/>
      <c r="F29" s="205"/>
      <c r="G29" s="206"/>
      <c r="H29" s="205"/>
      <c r="I29" s="206"/>
      <c r="J29" s="205"/>
      <c r="K29" s="206"/>
      <c r="L29" s="206"/>
      <c r="M29" s="206"/>
      <c r="N29" s="205"/>
      <c r="O29" s="205"/>
      <c r="P29" s="205"/>
      <c r="Q29" s="205"/>
    </row>
    <row r="30" spans="1:17">
      <c r="G30" s="202"/>
      <c r="I30" s="202"/>
      <c r="M30" s="202"/>
      <c r="P30" s="202"/>
      <c r="Q30" s="202"/>
    </row>
    <row r="32" spans="1:17" ht="36.75" customHeight="1"/>
    <row r="33" spans="21:21" ht="36.75" customHeight="1"/>
    <row r="34" spans="21:21" ht="36.75" customHeight="1"/>
    <row r="35" spans="21:21" ht="36.75" customHeight="1"/>
    <row r="36" spans="21:21" ht="36.75" customHeight="1"/>
    <row r="37" spans="21:21" ht="36.75" customHeight="1"/>
    <row r="38" spans="21:21" ht="33" customHeight="1"/>
    <row r="39" spans="21:21" ht="33" customHeight="1">
      <c r="U39" s="207"/>
    </row>
    <row r="40" spans="21:21" ht="33" customHeight="1"/>
    <row r="41" spans="21:21" ht="33" customHeight="1"/>
    <row r="42" spans="21:21" ht="33" customHeight="1"/>
    <row r="43" spans="21:21" ht="33" customHeight="1"/>
    <row r="44" spans="21:21" ht="33" customHeight="1"/>
    <row r="45" spans="21:21" ht="33" customHeight="1"/>
    <row r="46" spans="21:21" ht="33" customHeight="1"/>
    <row r="47" spans="21:21" ht="33" customHeight="1"/>
  </sheetData>
  <mergeCells count="4">
    <mergeCell ref="A1:Q1"/>
    <mergeCell ref="A2:Q2"/>
    <mergeCell ref="A6:B6"/>
    <mergeCell ref="A4:Q4"/>
  </mergeCells>
  <pageMargins left="0.70866141732283472" right="0.70866141732283472" top="0.74803149606299213" bottom="0.74803149606299213" header="0.31496062992125984" footer="0.31496062992125984"/>
  <pageSetup scale="26" orientation="landscape" r:id="rId1"/>
  <drawing r:id="rId2"/>
  <tableParts count="1">
    <tablePart r:id="rId3"/>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2">
    <tabColor theme="6" tint="-0.249977111117893"/>
    <pageSetUpPr fitToPage="1"/>
  </sheetPr>
  <dimension ref="A1:S38"/>
  <sheetViews>
    <sheetView showGridLines="0" view="pageBreakPreview" zoomScale="40" zoomScaleNormal="78" zoomScaleSheetLayoutView="40" workbookViewId="0">
      <selection activeCell="T22" sqref="T22"/>
    </sheetView>
  </sheetViews>
  <sheetFormatPr baseColWidth="10" defaultColWidth="11.42578125" defaultRowHeight="14.25"/>
  <cols>
    <col min="1" max="1" width="28.42578125" style="188" customWidth="1"/>
    <col min="2" max="2" width="17.85546875" style="200" customWidth="1"/>
    <col min="3" max="3" width="17.7109375" style="200" customWidth="1"/>
    <col min="4" max="4" width="21" style="200" customWidth="1"/>
    <col min="5" max="5" width="18.42578125" style="200" bestFit="1" customWidth="1"/>
    <col min="6" max="6" width="21.5703125" style="200" bestFit="1" customWidth="1"/>
    <col min="7" max="7" width="17.140625" style="200" customWidth="1"/>
    <col min="8" max="8" width="19.42578125" style="200" bestFit="1" customWidth="1"/>
    <col min="9" max="9" width="22.85546875" style="188" customWidth="1"/>
    <col min="10" max="10" width="27.140625" style="188" customWidth="1"/>
    <col min="11" max="11" width="27" style="188" customWidth="1"/>
    <col min="12" max="12" width="30.85546875" style="188" customWidth="1"/>
    <col min="13" max="13" width="24" style="188" customWidth="1"/>
    <col min="14" max="14" width="30.85546875" style="188" bestFit="1" customWidth="1"/>
    <col min="15" max="15" width="21.140625" style="188" customWidth="1"/>
    <col min="16" max="16" width="20.28515625" style="188" customWidth="1"/>
    <col min="17" max="16384" width="11.42578125" style="188"/>
  </cols>
  <sheetData>
    <row r="1" spans="1:19" s="324" customFormat="1" ht="79.5" customHeight="1">
      <c r="A1" s="1466" t="s">
        <v>408</v>
      </c>
      <c r="B1" s="1466"/>
      <c r="C1" s="1466"/>
      <c r="D1" s="1466"/>
      <c r="E1" s="1466"/>
      <c r="F1" s="1466"/>
      <c r="G1" s="1466"/>
      <c r="H1" s="1466"/>
      <c r="I1" s="1466"/>
      <c r="J1" s="1466"/>
      <c r="K1" s="1466"/>
      <c r="L1" s="1466"/>
      <c r="M1" s="1466"/>
      <c r="N1" s="1466"/>
      <c r="O1" s="1466"/>
      <c r="P1" s="1466"/>
      <c r="Q1" s="1466"/>
      <c r="R1" s="1466"/>
      <c r="S1" s="1466"/>
    </row>
    <row r="2" spans="1:19" s="324" customFormat="1" ht="39" customHeight="1">
      <c r="A2" s="1490" t="str">
        <f>+'Resumen '!O7</f>
        <v>Período:  Diciembre 2010 - Octubre 2025</v>
      </c>
      <c r="B2" s="1490"/>
      <c r="C2" s="1490"/>
      <c r="D2" s="1490"/>
      <c r="E2" s="1490"/>
      <c r="F2" s="1490"/>
      <c r="G2" s="1490"/>
      <c r="H2" s="1490"/>
      <c r="I2" s="1490"/>
      <c r="J2" s="1490"/>
      <c r="K2" s="1490"/>
      <c r="L2" s="1490"/>
      <c r="M2" s="1490"/>
      <c r="N2" s="1490"/>
      <c r="O2" s="1490"/>
      <c r="P2" s="1490"/>
      <c r="Q2" s="1490"/>
      <c r="R2" s="1490"/>
      <c r="S2" s="1490"/>
    </row>
    <row r="3" spans="1:19" ht="309.75" customHeight="1" thickBot="1">
      <c r="A3" s="1480" t="s">
        <v>1051</v>
      </c>
      <c r="B3" s="1480"/>
      <c r="C3" s="1480"/>
      <c r="D3" s="1480"/>
      <c r="E3" s="1480"/>
      <c r="F3" s="1480"/>
      <c r="G3" s="1480"/>
      <c r="H3" s="1480"/>
      <c r="I3" s="1480"/>
      <c r="J3" s="1480"/>
      <c r="K3" s="1480"/>
      <c r="L3" s="1480"/>
      <c r="M3" s="1480"/>
      <c r="N3" s="1480"/>
      <c r="O3" s="1480"/>
      <c r="P3" s="1480"/>
      <c r="Q3" s="1480"/>
      <c r="R3" s="1480"/>
      <c r="S3" s="1480"/>
    </row>
    <row r="4" spans="1:19" ht="39" customHeight="1" thickBot="1">
      <c r="B4" s="1485" t="s">
        <v>840</v>
      </c>
      <c r="C4" s="1486"/>
      <c r="D4" s="1486"/>
      <c r="E4" s="1486"/>
      <c r="F4" s="1486"/>
      <c r="G4" s="1486"/>
      <c r="H4" s="1486"/>
      <c r="I4" s="1487"/>
      <c r="J4" s="1488" t="s">
        <v>841</v>
      </c>
      <c r="K4" s="1486"/>
      <c r="L4" s="1486"/>
      <c r="M4" s="1486"/>
      <c r="N4" s="1486"/>
      <c r="O4" s="1489"/>
    </row>
    <row r="5" spans="1:19" s="355" customFormat="1" ht="85.5" customHeight="1">
      <c r="A5" s="669" t="s">
        <v>206</v>
      </c>
      <c r="B5" s="433" t="s">
        <v>409</v>
      </c>
      <c r="C5" s="433" t="s">
        <v>410</v>
      </c>
      <c r="D5" s="433" t="s">
        <v>411</v>
      </c>
      <c r="E5" s="433" t="s">
        <v>412</v>
      </c>
      <c r="F5" s="433" t="s">
        <v>157</v>
      </c>
      <c r="G5" s="433" t="s">
        <v>413</v>
      </c>
      <c r="H5" s="433" t="s">
        <v>414</v>
      </c>
      <c r="I5" s="433" t="s">
        <v>11</v>
      </c>
      <c r="J5" s="433" t="s">
        <v>140</v>
      </c>
      <c r="K5" s="433" t="s">
        <v>415</v>
      </c>
      <c r="L5" s="433" t="s">
        <v>416</v>
      </c>
      <c r="M5" s="433" t="s">
        <v>417</v>
      </c>
      <c r="N5" s="433" t="s">
        <v>418</v>
      </c>
      <c r="O5" s="588" t="s">
        <v>419</v>
      </c>
      <c r="P5" s="188"/>
      <c r="Q5" s="188"/>
    </row>
    <row r="6" spans="1:19" s="193" customFormat="1" ht="23.25">
      <c r="A6" s="488" t="s">
        <v>265</v>
      </c>
      <c r="B6" s="692">
        <v>0</v>
      </c>
      <c r="C6" s="692">
        <v>116</v>
      </c>
      <c r="D6" s="692">
        <v>0</v>
      </c>
      <c r="E6" s="692">
        <v>505</v>
      </c>
      <c r="F6" s="692">
        <v>2471</v>
      </c>
      <c r="G6" s="692">
        <v>2</v>
      </c>
      <c r="H6" s="692">
        <v>125</v>
      </c>
      <c r="I6" s="693">
        <f t="shared" ref="I6:I17" si="0">SUM(B6:H6)</f>
        <v>3219</v>
      </c>
      <c r="J6" s="692">
        <v>4114</v>
      </c>
      <c r="K6" s="692">
        <v>0</v>
      </c>
      <c r="L6" s="692">
        <v>1</v>
      </c>
      <c r="M6" s="692">
        <v>3310</v>
      </c>
      <c r="N6" s="694">
        <f t="shared" ref="N6:N21" si="1">+M6+L6+K6+J6</f>
        <v>7425</v>
      </c>
      <c r="O6" s="695">
        <f>+N6+I6</f>
        <v>10644</v>
      </c>
      <c r="P6" s="188"/>
      <c r="Q6" s="188"/>
      <c r="R6" s="208"/>
    </row>
    <row r="7" spans="1:19" s="193" customFormat="1" ht="23.25">
      <c r="A7" s="488" t="s">
        <v>266</v>
      </c>
      <c r="B7" s="692">
        <v>0</v>
      </c>
      <c r="C7" s="692">
        <v>306</v>
      </c>
      <c r="D7" s="692">
        <v>0</v>
      </c>
      <c r="E7" s="692">
        <v>572</v>
      </c>
      <c r="F7" s="692">
        <v>3158</v>
      </c>
      <c r="G7" s="692">
        <v>8</v>
      </c>
      <c r="H7" s="692">
        <v>247</v>
      </c>
      <c r="I7" s="693">
        <f t="shared" si="0"/>
        <v>4291</v>
      </c>
      <c r="J7" s="692">
        <v>199</v>
      </c>
      <c r="K7" s="692">
        <v>0</v>
      </c>
      <c r="L7" s="692">
        <v>0</v>
      </c>
      <c r="M7" s="692">
        <v>1778</v>
      </c>
      <c r="N7" s="694">
        <f t="shared" si="1"/>
        <v>1977</v>
      </c>
      <c r="O7" s="695">
        <f t="shared" ref="O7:O12" si="2">+N7+I7</f>
        <v>6268</v>
      </c>
      <c r="P7" s="188"/>
      <c r="Q7" s="188"/>
      <c r="R7" s="208"/>
    </row>
    <row r="8" spans="1:19" s="193" customFormat="1" ht="23.25">
      <c r="A8" s="488" t="s">
        <v>267</v>
      </c>
      <c r="B8" s="692">
        <v>0</v>
      </c>
      <c r="C8" s="692">
        <v>1022</v>
      </c>
      <c r="D8" s="692">
        <v>0</v>
      </c>
      <c r="E8" s="692">
        <v>1014</v>
      </c>
      <c r="F8" s="692">
        <v>3741</v>
      </c>
      <c r="G8" s="692">
        <v>11</v>
      </c>
      <c r="H8" s="692">
        <v>783</v>
      </c>
      <c r="I8" s="693">
        <f t="shared" si="0"/>
        <v>6571</v>
      </c>
      <c r="J8" s="692">
        <v>17</v>
      </c>
      <c r="K8" s="692">
        <v>0</v>
      </c>
      <c r="L8" s="692">
        <v>1</v>
      </c>
      <c r="M8" s="692">
        <v>3457</v>
      </c>
      <c r="N8" s="694">
        <f t="shared" si="1"/>
        <v>3475</v>
      </c>
      <c r="O8" s="695">
        <f t="shared" si="2"/>
        <v>10046</v>
      </c>
      <c r="P8" s="188"/>
      <c r="Q8" s="188"/>
      <c r="R8" s="208"/>
    </row>
    <row r="9" spans="1:19" s="193" customFormat="1" ht="23.25">
      <c r="A9" s="488" t="s">
        <v>268</v>
      </c>
      <c r="B9" s="692">
        <v>0</v>
      </c>
      <c r="C9" s="692">
        <v>1578</v>
      </c>
      <c r="D9" s="692">
        <v>0</v>
      </c>
      <c r="E9" s="692">
        <v>1482</v>
      </c>
      <c r="F9" s="692">
        <v>7614</v>
      </c>
      <c r="G9" s="692">
        <v>7</v>
      </c>
      <c r="H9" s="692">
        <v>1278</v>
      </c>
      <c r="I9" s="693">
        <f t="shared" si="0"/>
        <v>11959</v>
      </c>
      <c r="J9" s="692">
        <v>1532</v>
      </c>
      <c r="K9" s="692">
        <v>0</v>
      </c>
      <c r="L9" s="692">
        <v>0</v>
      </c>
      <c r="M9" s="692">
        <v>2249</v>
      </c>
      <c r="N9" s="694">
        <f t="shared" si="1"/>
        <v>3781</v>
      </c>
      <c r="O9" s="695">
        <f t="shared" si="2"/>
        <v>15740</v>
      </c>
      <c r="P9" s="188"/>
      <c r="Q9" s="188"/>
      <c r="R9" s="208"/>
    </row>
    <row r="10" spans="1:19" s="193" customFormat="1" ht="23.25">
      <c r="A10" s="488" t="s">
        <v>269</v>
      </c>
      <c r="B10" s="692">
        <v>0</v>
      </c>
      <c r="C10" s="692">
        <v>4313</v>
      </c>
      <c r="D10" s="692">
        <v>0</v>
      </c>
      <c r="E10" s="692">
        <v>2468</v>
      </c>
      <c r="F10" s="692">
        <v>14806</v>
      </c>
      <c r="G10" s="692">
        <v>768</v>
      </c>
      <c r="H10" s="692">
        <v>2513</v>
      </c>
      <c r="I10" s="693">
        <f t="shared" si="0"/>
        <v>24868</v>
      </c>
      <c r="J10" s="692">
        <v>462</v>
      </c>
      <c r="K10" s="692">
        <v>0</v>
      </c>
      <c r="L10" s="692">
        <v>0</v>
      </c>
      <c r="M10" s="692">
        <v>7035</v>
      </c>
      <c r="N10" s="694">
        <f t="shared" si="1"/>
        <v>7497</v>
      </c>
      <c r="O10" s="695">
        <f t="shared" si="2"/>
        <v>32365</v>
      </c>
      <c r="P10" s="208"/>
      <c r="Q10" s="208"/>
      <c r="R10" s="208"/>
    </row>
    <row r="11" spans="1:19" s="193" customFormat="1" ht="23.25">
      <c r="A11" s="488" t="s">
        <v>270</v>
      </c>
      <c r="B11" s="692">
        <v>0</v>
      </c>
      <c r="C11" s="692">
        <v>5871</v>
      </c>
      <c r="D11" s="692">
        <v>0</v>
      </c>
      <c r="E11" s="692">
        <v>4978</v>
      </c>
      <c r="F11" s="692">
        <v>20426</v>
      </c>
      <c r="G11" s="692">
        <v>1042</v>
      </c>
      <c r="H11" s="692">
        <v>4287</v>
      </c>
      <c r="I11" s="693">
        <f t="shared" si="0"/>
        <v>36604</v>
      </c>
      <c r="J11" s="692">
        <v>426</v>
      </c>
      <c r="K11" s="692">
        <v>0</v>
      </c>
      <c r="L11" s="692">
        <v>11</v>
      </c>
      <c r="M11" s="692">
        <v>5549</v>
      </c>
      <c r="N11" s="694">
        <f t="shared" si="1"/>
        <v>5986</v>
      </c>
      <c r="O11" s="695">
        <f t="shared" si="2"/>
        <v>42590</v>
      </c>
      <c r="P11" s="208"/>
      <c r="Q11" s="208"/>
      <c r="R11" s="208"/>
    </row>
    <row r="12" spans="1:19" s="193" customFormat="1" ht="23.25">
      <c r="A12" s="488" t="s">
        <v>271</v>
      </c>
      <c r="B12" s="692">
        <v>11383</v>
      </c>
      <c r="C12" s="692">
        <v>10015</v>
      </c>
      <c r="D12" s="692">
        <v>0</v>
      </c>
      <c r="E12" s="692">
        <v>10052</v>
      </c>
      <c r="F12" s="692">
        <v>22261</v>
      </c>
      <c r="G12" s="692">
        <v>740</v>
      </c>
      <c r="H12" s="692">
        <v>7745</v>
      </c>
      <c r="I12" s="693">
        <f t="shared" si="0"/>
        <v>62196</v>
      </c>
      <c r="J12" s="692">
        <v>725</v>
      </c>
      <c r="K12" s="692">
        <v>0</v>
      </c>
      <c r="L12" s="692">
        <v>0</v>
      </c>
      <c r="M12" s="692">
        <v>2156</v>
      </c>
      <c r="N12" s="694">
        <f t="shared" si="1"/>
        <v>2881</v>
      </c>
      <c r="O12" s="695">
        <f t="shared" si="2"/>
        <v>65077</v>
      </c>
      <c r="P12" s="208"/>
      <c r="Q12" s="208"/>
      <c r="R12" s="208"/>
    </row>
    <row r="13" spans="1:19" s="209" customFormat="1" ht="23.25">
      <c r="A13" s="488" t="s">
        <v>272</v>
      </c>
      <c r="B13" s="696">
        <v>13678</v>
      </c>
      <c r="C13" s="692">
        <v>10088</v>
      </c>
      <c r="D13" s="692">
        <v>287</v>
      </c>
      <c r="E13" s="692">
        <v>18702</v>
      </c>
      <c r="F13" s="692">
        <v>19380</v>
      </c>
      <c r="G13" s="692">
        <v>1053</v>
      </c>
      <c r="H13" s="692">
        <v>10735</v>
      </c>
      <c r="I13" s="693">
        <f t="shared" si="0"/>
        <v>73923</v>
      </c>
      <c r="J13" s="692">
        <v>872</v>
      </c>
      <c r="K13" s="692">
        <v>0</v>
      </c>
      <c r="L13" s="692">
        <v>0</v>
      </c>
      <c r="M13" s="692">
        <v>5722</v>
      </c>
      <c r="N13" s="694">
        <f t="shared" si="1"/>
        <v>6594</v>
      </c>
      <c r="O13" s="695">
        <f>+N13+I13</f>
        <v>80517</v>
      </c>
      <c r="P13" s="208"/>
      <c r="Q13" s="208"/>
      <c r="R13" s="208"/>
    </row>
    <row r="14" spans="1:19" s="209" customFormat="1" ht="23.25">
      <c r="A14" s="488" t="s">
        <v>273</v>
      </c>
      <c r="B14" s="696">
        <v>4664</v>
      </c>
      <c r="C14" s="692">
        <v>14487</v>
      </c>
      <c r="D14" s="692">
        <v>2547</v>
      </c>
      <c r="E14" s="692">
        <v>26449</v>
      </c>
      <c r="F14" s="692">
        <v>21853</v>
      </c>
      <c r="G14" s="692">
        <v>665</v>
      </c>
      <c r="H14" s="692">
        <v>9985</v>
      </c>
      <c r="I14" s="693">
        <f t="shared" si="0"/>
        <v>80650</v>
      </c>
      <c r="J14" s="692">
        <v>204</v>
      </c>
      <c r="K14" s="692">
        <v>0</v>
      </c>
      <c r="L14" s="692">
        <v>0</v>
      </c>
      <c r="M14" s="692">
        <v>1858</v>
      </c>
      <c r="N14" s="694">
        <f t="shared" si="1"/>
        <v>2062</v>
      </c>
      <c r="O14" s="695">
        <f>+N14+I14</f>
        <v>82712</v>
      </c>
      <c r="P14" s="208"/>
      <c r="Q14" s="208"/>
      <c r="R14" s="208"/>
    </row>
    <row r="15" spans="1:19" s="209" customFormat="1" ht="23.25">
      <c r="A15" s="488" t="s">
        <v>274</v>
      </c>
      <c r="B15" s="692">
        <v>5794</v>
      </c>
      <c r="C15" s="692">
        <v>24336</v>
      </c>
      <c r="D15" s="692">
        <v>3249</v>
      </c>
      <c r="E15" s="692">
        <v>18892</v>
      </c>
      <c r="F15" s="692">
        <v>19821</v>
      </c>
      <c r="G15" s="692">
        <v>396</v>
      </c>
      <c r="H15" s="692">
        <v>10586</v>
      </c>
      <c r="I15" s="693">
        <f t="shared" si="0"/>
        <v>83074</v>
      </c>
      <c r="J15" s="692">
        <v>316</v>
      </c>
      <c r="K15" s="692">
        <v>0</v>
      </c>
      <c r="L15" s="692">
        <v>0</v>
      </c>
      <c r="M15" s="692">
        <v>4635</v>
      </c>
      <c r="N15" s="694">
        <f t="shared" si="1"/>
        <v>4951</v>
      </c>
      <c r="O15" s="695">
        <f>+N15+I15</f>
        <v>88025</v>
      </c>
      <c r="P15" s="208"/>
      <c r="Q15" s="208"/>
      <c r="R15" s="208"/>
    </row>
    <row r="16" spans="1:19" s="209" customFormat="1" ht="23.25">
      <c r="A16" s="488" t="s">
        <v>320</v>
      </c>
      <c r="B16" s="692">
        <v>4302</v>
      </c>
      <c r="C16" s="692">
        <v>6423</v>
      </c>
      <c r="D16" s="692">
        <v>777</v>
      </c>
      <c r="E16" s="692">
        <v>3046</v>
      </c>
      <c r="F16" s="692">
        <v>6734</v>
      </c>
      <c r="G16" s="692">
        <v>97</v>
      </c>
      <c r="H16" s="692">
        <v>1553</v>
      </c>
      <c r="I16" s="693">
        <f t="shared" si="0"/>
        <v>22932</v>
      </c>
      <c r="J16" s="692">
        <v>461</v>
      </c>
      <c r="K16" s="692">
        <v>0</v>
      </c>
      <c r="L16" s="692">
        <v>0</v>
      </c>
      <c r="M16" s="692">
        <v>90</v>
      </c>
      <c r="N16" s="694">
        <f t="shared" si="1"/>
        <v>551</v>
      </c>
      <c r="O16" s="695">
        <f>+N16+I16</f>
        <v>23483</v>
      </c>
      <c r="P16" s="208"/>
      <c r="Q16" s="208"/>
      <c r="R16" s="208"/>
    </row>
    <row r="17" spans="1:18" s="209" customFormat="1" ht="23.25">
      <c r="A17" s="489" t="s">
        <v>420</v>
      </c>
      <c r="B17" s="737">
        <v>4168</v>
      </c>
      <c r="C17" s="737">
        <v>9156</v>
      </c>
      <c r="D17" s="737">
        <v>1668</v>
      </c>
      <c r="E17" s="737">
        <v>5713</v>
      </c>
      <c r="F17" s="737">
        <v>8222</v>
      </c>
      <c r="G17" s="737">
        <v>577</v>
      </c>
      <c r="H17" s="737">
        <v>4639</v>
      </c>
      <c r="I17" s="738">
        <f t="shared" si="0"/>
        <v>34143</v>
      </c>
      <c r="J17" s="737">
        <v>942</v>
      </c>
      <c r="K17" s="737">
        <v>0</v>
      </c>
      <c r="L17" s="737">
        <v>0</v>
      </c>
      <c r="M17" s="737">
        <v>232</v>
      </c>
      <c r="N17" s="694">
        <f t="shared" si="1"/>
        <v>1174</v>
      </c>
      <c r="O17" s="739">
        <f>+N17+I17</f>
        <v>35317</v>
      </c>
      <c r="P17" s="208"/>
      <c r="Q17" s="208"/>
      <c r="R17" s="208"/>
    </row>
    <row r="18" spans="1:18" s="209" customFormat="1" ht="23.25">
      <c r="A18" s="489" t="s">
        <v>342</v>
      </c>
      <c r="B18" s="737">
        <v>4342</v>
      </c>
      <c r="C18" s="737">
        <v>10949</v>
      </c>
      <c r="D18" s="737">
        <v>2442</v>
      </c>
      <c r="E18" s="737">
        <v>7812</v>
      </c>
      <c r="F18" s="737">
        <v>7363</v>
      </c>
      <c r="G18" s="737">
        <v>320</v>
      </c>
      <c r="H18" s="737">
        <v>6675</v>
      </c>
      <c r="I18" s="738">
        <v>39903</v>
      </c>
      <c r="J18" s="737">
        <v>1157</v>
      </c>
      <c r="K18" s="737">
        <v>0</v>
      </c>
      <c r="L18" s="737">
        <v>0</v>
      </c>
      <c r="M18" s="737">
        <v>21329</v>
      </c>
      <c r="N18" s="694">
        <f t="shared" si="1"/>
        <v>22486</v>
      </c>
      <c r="O18" s="739">
        <v>62389</v>
      </c>
      <c r="P18" s="208"/>
      <c r="Q18" s="208"/>
      <c r="R18" s="208"/>
    </row>
    <row r="19" spans="1:18" s="209" customFormat="1" ht="23.25">
      <c r="A19" s="489" t="s">
        <v>343</v>
      </c>
      <c r="B19" s="737">
        <v>7908</v>
      </c>
      <c r="C19" s="737">
        <v>15328</v>
      </c>
      <c r="D19" s="737">
        <v>3775</v>
      </c>
      <c r="E19" s="737">
        <v>17661</v>
      </c>
      <c r="F19" s="737">
        <v>14013</v>
      </c>
      <c r="G19" s="737">
        <v>241</v>
      </c>
      <c r="H19" s="737">
        <v>11925</v>
      </c>
      <c r="I19" s="738">
        <v>70851</v>
      </c>
      <c r="J19" s="737">
        <v>856</v>
      </c>
      <c r="K19" s="737">
        <v>0</v>
      </c>
      <c r="L19" s="737">
        <v>1</v>
      </c>
      <c r="M19" s="737">
        <v>9928</v>
      </c>
      <c r="N19" s="694">
        <f t="shared" si="1"/>
        <v>10785</v>
      </c>
      <c r="O19" s="739">
        <v>81636</v>
      </c>
      <c r="P19" s="208"/>
      <c r="Q19" s="208"/>
      <c r="R19" s="208"/>
    </row>
    <row r="20" spans="1:18" s="209" customFormat="1" ht="23.25">
      <c r="A20" s="489" t="s">
        <v>279</v>
      </c>
      <c r="B20" s="737">
        <v>8589</v>
      </c>
      <c r="C20" s="737">
        <v>19900</v>
      </c>
      <c r="D20" s="737">
        <v>2496</v>
      </c>
      <c r="E20" s="737">
        <v>12655</v>
      </c>
      <c r="F20" s="737">
        <v>22272</v>
      </c>
      <c r="G20" s="737">
        <v>283</v>
      </c>
      <c r="H20" s="737">
        <v>14909</v>
      </c>
      <c r="I20" s="738">
        <v>81104</v>
      </c>
      <c r="J20" s="737">
        <v>2476</v>
      </c>
      <c r="K20" s="737"/>
      <c r="L20" s="737">
        <v>0</v>
      </c>
      <c r="M20" s="737">
        <v>7434</v>
      </c>
      <c r="N20" s="694">
        <f t="shared" si="1"/>
        <v>9910</v>
      </c>
      <c r="O20" s="739">
        <v>91014</v>
      </c>
      <c r="P20" s="208"/>
      <c r="Q20" s="208"/>
      <c r="R20" s="208"/>
    </row>
    <row r="21" spans="1:18" s="193" customFormat="1" ht="23.25">
      <c r="A21" s="488" t="str">
        <f>+'Resumen '!O6</f>
        <v>Oct. 2025</v>
      </c>
      <c r="B21" s="692">
        <v>3500</v>
      </c>
      <c r="C21" s="692">
        <v>20114</v>
      </c>
      <c r="D21" s="692">
        <v>4413</v>
      </c>
      <c r="E21" s="692">
        <v>13093</v>
      </c>
      <c r="F21" s="692">
        <v>21805</v>
      </c>
      <c r="G21" s="692">
        <v>178</v>
      </c>
      <c r="H21" s="692">
        <v>15599</v>
      </c>
      <c r="I21" s="693">
        <f>SUM(B21:H21)</f>
        <v>78702</v>
      </c>
      <c r="J21" s="692">
        <v>1414</v>
      </c>
      <c r="K21" s="692"/>
      <c r="L21" s="692">
        <v>0</v>
      </c>
      <c r="M21" s="692">
        <v>4286</v>
      </c>
      <c r="N21" s="694">
        <f t="shared" si="1"/>
        <v>5700</v>
      </c>
      <c r="O21" s="695">
        <f>+N21+I21</f>
        <v>84402</v>
      </c>
      <c r="P21" s="210"/>
      <c r="Q21" s="210"/>
    </row>
    <row r="22" spans="1:18" ht="23.25">
      <c r="A22" s="734" t="s">
        <v>11</v>
      </c>
      <c r="B22" s="735">
        <f t="shared" ref="B22:O22" si="3">SUM(B6:B21)</f>
        <v>68328</v>
      </c>
      <c r="C22" s="735">
        <f t="shared" si="3"/>
        <v>154002</v>
      </c>
      <c r="D22" s="735">
        <f t="shared" si="3"/>
        <v>21654</v>
      </c>
      <c r="E22" s="735">
        <f t="shared" si="3"/>
        <v>145094</v>
      </c>
      <c r="F22" s="735">
        <f t="shared" si="3"/>
        <v>215940</v>
      </c>
      <c r="G22" s="735">
        <f t="shared" si="3"/>
        <v>6388</v>
      </c>
      <c r="H22" s="735">
        <f t="shared" si="3"/>
        <v>103584</v>
      </c>
      <c r="I22" s="735">
        <f t="shared" si="3"/>
        <v>714990</v>
      </c>
      <c r="J22" s="735">
        <f t="shared" si="3"/>
        <v>16173</v>
      </c>
      <c r="K22" s="735">
        <f t="shared" si="3"/>
        <v>0</v>
      </c>
      <c r="L22" s="735">
        <f>SUM(L6:L21)</f>
        <v>14</v>
      </c>
      <c r="M22" s="735">
        <f t="shared" si="3"/>
        <v>81048</v>
      </c>
      <c r="N22" s="735">
        <f>SUM(N6:N21)</f>
        <v>97235</v>
      </c>
      <c r="O22" s="736">
        <f t="shared" si="3"/>
        <v>812225</v>
      </c>
      <c r="P22" s="200"/>
      <c r="Q22" s="200"/>
    </row>
    <row r="23" spans="1:18" ht="20.25">
      <c r="A23" s="686" t="s">
        <v>384</v>
      </c>
      <c r="J23" s="188" t="s">
        <v>299</v>
      </c>
      <c r="P23" s="200"/>
      <c r="Q23" s="200"/>
    </row>
    <row r="24" spans="1:18" ht="23.25">
      <c r="A24" s="685" t="s">
        <v>421</v>
      </c>
      <c r="D24" s="660"/>
      <c r="E24" s="658"/>
      <c r="F24" s="659"/>
      <c r="G24" s="210"/>
      <c r="P24" s="200"/>
      <c r="Q24" s="200"/>
    </row>
    <row r="25" spans="1:18" s="232" customFormat="1" ht="18">
      <c r="A25" s="687" t="s">
        <v>422</v>
      </c>
      <c r="B25" s="658"/>
      <c r="C25" s="658"/>
      <c r="D25" s="658"/>
      <c r="E25" s="658"/>
      <c r="F25" s="658"/>
      <c r="G25" s="658"/>
      <c r="H25" s="658"/>
      <c r="P25" s="658"/>
      <c r="Q25" s="658"/>
    </row>
    <row r="26" spans="1:18" s="232" customFormat="1" ht="18">
      <c r="A26" s="687" t="s">
        <v>423</v>
      </c>
      <c r="B26" s="658"/>
      <c r="C26" s="658"/>
      <c r="D26" s="658"/>
      <c r="E26" s="658"/>
      <c r="F26" s="658"/>
      <c r="G26" s="658"/>
      <c r="H26" s="658"/>
      <c r="P26" s="658"/>
      <c r="Q26" s="658"/>
    </row>
    <row r="27" spans="1:18" s="232" customFormat="1" ht="18">
      <c r="A27" s="687" t="s">
        <v>424</v>
      </c>
      <c r="B27" s="658"/>
      <c r="C27" s="658"/>
      <c r="D27" s="658"/>
      <c r="E27" s="658"/>
      <c r="F27" s="658"/>
      <c r="G27" s="658"/>
      <c r="H27" s="658"/>
    </row>
    <row r="28" spans="1:18" s="232" customFormat="1" ht="18">
      <c r="A28" s="687" t="s">
        <v>425</v>
      </c>
      <c r="B28" s="658"/>
      <c r="C28" s="658"/>
      <c r="D28" s="658"/>
      <c r="E28" s="688"/>
      <c r="F28" s="688"/>
      <c r="G28" s="658"/>
      <c r="H28" s="658"/>
      <c r="N28" s="689"/>
      <c r="O28" s="690"/>
    </row>
    <row r="29" spans="1:18">
      <c r="A29" s="211"/>
      <c r="E29" s="212"/>
      <c r="F29" s="212"/>
      <c r="N29" s="202"/>
      <c r="O29" s="204"/>
    </row>
    <row r="30" spans="1:18">
      <c r="E30" s="212"/>
      <c r="F30" s="212"/>
      <c r="K30" s="202"/>
    </row>
    <row r="31" spans="1:18">
      <c r="E31" s="212"/>
      <c r="F31" s="212"/>
      <c r="K31" s="202"/>
    </row>
    <row r="32" spans="1:18">
      <c r="E32" s="212"/>
      <c r="F32" s="212"/>
      <c r="N32" s="202"/>
    </row>
    <row r="33" spans="5:15">
      <c r="E33" s="212"/>
      <c r="F33" s="212"/>
      <c r="K33" s="202"/>
      <c r="N33" s="202"/>
      <c r="O33" s="202"/>
    </row>
    <row r="34" spans="5:15">
      <c r="F34" s="212"/>
      <c r="I34" s="202"/>
      <c r="J34" s="202"/>
    </row>
    <row r="35" spans="5:15">
      <c r="F35" s="212"/>
      <c r="K35" s="202"/>
      <c r="O35" s="202"/>
    </row>
    <row r="36" spans="5:15">
      <c r="E36" s="212"/>
      <c r="F36" s="212"/>
      <c r="K36" s="202"/>
      <c r="O36" s="202"/>
    </row>
    <row r="37" spans="5:15">
      <c r="E37" s="213"/>
      <c r="F37" s="213"/>
      <c r="G37" s="214"/>
      <c r="H37" s="214"/>
      <c r="I37" s="206"/>
      <c r="J37" s="206"/>
      <c r="K37" s="206"/>
      <c r="L37" s="205"/>
      <c r="M37" s="205"/>
      <c r="N37" s="205"/>
      <c r="O37" s="205"/>
    </row>
    <row r="38" spans="5:15">
      <c r="E38" s="212"/>
      <c r="F38" s="212"/>
      <c r="K38" s="202"/>
      <c r="N38" s="202"/>
      <c r="O38" s="202"/>
    </row>
  </sheetData>
  <mergeCells count="5">
    <mergeCell ref="B4:I4"/>
    <mergeCell ref="J4:O4"/>
    <mergeCell ref="A3:S3"/>
    <mergeCell ref="A1:S1"/>
    <mergeCell ref="A2:S2"/>
  </mergeCells>
  <pageMargins left="0.70866141732283472" right="0.70866141732283472" top="0.74803149606299213" bottom="0.74803149606299213" header="0.31496062992125984" footer="0.31496062992125984"/>
  <pageSetup scale="30" orientation="landscape"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8:Q12"/>
  <sheetViews>
    <sheetView showGridLines="0" view="pageBreakPreview" zoomScale="55" zoomScaleNormal="100" zoomScaleSheetLayoutView="55" workbookViewId="0">
      <selection activeCell="V43" sqref="V43:V44"/>
    </sheetView>
  </sheetViews>
  <sheetFormatPr baseColWidth="10" defaultColWidth="11.42578125" defaultRowHeight="15"/>
  <cols>
    <col min="7" max="7" width="13.42578125" customWidth="1"/>
    <col min="13" max="13" width="16.42578125" customWidth="1"/>
    <col min="14" max="14" width="17.42578125" customWidth="1"/>
    <col min="16" max="16" width="17.85546875" customWidth="1"/>
  </cols>
  <sheetData>
    <row r="8" spans="1:17">
      <c r="A8" s="1708" t="s">
        <v>686</v>
      </c>
      <c r="B8" s="1708"/>
      <c r="C8" s="1708"/>
      <c r="D8" s="1708"/>
      <c r="E8" s="1708"/>
      <c r="F8" s="1708"/>
      <c r="G8" s="1708"/>
      <c r="H8" s="1708"/>
      <c r="I8" s="1708"/>
      <c r="J8" s="1708"/>
      <c r="K8" s="1708"/>
      <c r="L8" s="1708"/>
      <c r="M8" s="1708"/>
      <c r="N8" s="1708"/>
      <c r="O8" s="1708"/>
      <c r="P8" s="1708"/>
      <c r="Q8" s="1708"/>
    </row>
    <row r="9" spans="1:17">
      <c r="A9" s="1708"/>
      <c r="B9" s="1708"/>
      <c r="C9" s="1708"/>
      <c r="D9" s="1708"/>
      <c r="E9" s="1708"/>
      <c r="F9" s="1708"/>
      <c r="G9" s="1708"/>
      <c r="H9" s="1708"/>
      <c r="I9" s="1708"/>
      <c r="J9" s="1708"/>
      <c r="K9" s="1708"/>
      <c r="L9" s="1708"/>
      <c r="M9" s="1708"/>
      <c r="N9" s="1708"/>
      <c r="O9" s="1708"/>
      <c r="P9" s="1708"/>
      <c r="Q9" s="1708"/>
    </row>
    <row r="10" spans="1:17">
      <c r="A10" s="1708"/>
      <c r="B10" s="1708"/>
      <c r="C10" s="1708"/>
      <c r="D10" s="1708"/>
      <c r="E10" s="1708"/>
      <c r="F10" s="1708"/>
      <c r="G10" s="1708"/>
      <c r="H10" s="1708"/>
      <c r="I10" s="1708"/>
      <c r="J10" s="1708"/>
      <c r="K10" s="1708"/>
      <c r="L10" s="1708"/>
      <c r="M10" s="1708"/>
      <c r="N10" s="1708"/>
      <c r="O10" s="1708"/>
      <c r="P10" s="1708"/>
      <c r="Q10" s="1708"/>
    </row>
    <row r="11" spans="1:17" ht="28.5" customHeight="1">
      <c r="A11" s="1708"/>
      <c r="B11" s="1708"/>
      <c r="C11" s="1708"/>
      <c r="D11" s="1708"/>
      <c r="E11" s="1708"/>
      <c r="F11" s="1708"/>
      <c r="G11" s="1708"/>
      <c r="H11" s="1708"/>
      <c r="I11" s="1708"/>
      <c r="J11" s="1708"/>
      <c r="K11" s="1708"/>
      <c r="L11" s="1708"/>
      <c r="M11" s="1708"/>
      <c r="N11" s="1708"/>
      <c r="O11" s="1708"/>
      <c r="P11" s="1708"/>
      <c r="Q11" s="1708"/>
    </row>
    <row r="12" spans="1:17" ht="53.25" customHeight="1">
      <c r="A12" s="1708"/>
      <c r="B12" s="1708"/>
      <c r="C12" s="1708"/>
      <c r="D12" s="1708"/>
      <c r="E12" s="1708"/>
      <c r="F12" s="1708"/>
      <c r="G12" s="1708"/>
      <c r="H12" s="1708"/>
      <c r="I12" s="1708"/>
      <c r="J12" s="1708"/>
      <c r="K12" s="1708"/>
      <c r="L12" s="1708"/>
      <c r="M12" s="1708"/>
      <c r="N12" s="1708"/>
      <c r="O12" s="1708"/>
      <c r="P12" s="1708"/>
      <c r="Q12" s="1708"/>
    </row>
  </sheetData>
  <mergeCells count="1">
    <mergeCell ref="A8:Q12"/>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3">
    <tabColor theme="6" tint="-0.249977111117893"/>
    <pageSetUpPr fitToPage="1"/>
  </sheetPr>
  <dimension ref="A1:Q37"/>
  <sheetViews>
    <sheetView showGridLines="0" view="pageBreakPreview" zoomScale="85" zoomScaleNormal="40" zoomScaleSheetLayoutView="85" workbookViewId="0">
      <pane xSplit="1" ySplit="4" topLeftCell="B5" activePane="bottomRight" state="frozen"/>
      <selection activeCell="K32" sqref="K32"/>
      <selection pane="topRight" activeCell="K32" sqref="K32"/>
      <selection pane="bottomLeft" activeCell="K32" sqref="K32"/>
      <selection pane="bottomRight" activeCell="H20" sqref="H20"/>
    </sheetView>
  </sheetViews>
  <sheetFormatPr baseColWidth="10"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323" customFormat="1" ht="57" customHeight="1">
      <c r="A1" s="1491" t="s">
        <v>426</v>
      </c>
      <c r="B1" s="1491"/>
      <c r="C1" s="1491"/>
      <c r="D1" s="1491"/>
      <c r="E1" s="1491"/>
      <c r="F1" s="1491"/>
      <c r="G1" s="1491"/>
      <c r="H1" s="1491"/>
      <c r="I1" s="1491"/>
      <c r="J1" s="1491"/>
      <c r="K1" s="1491"/>
      <c r="L1" s="1491"/>
      <c r="M1" s="1491"/>
      <c r="N1" s="1491"/>
      <c r="O1" s="1491"/>
    </row>
    <row r="2" spans="1:17" s="323" customFormat="1" ht="30" customHeight="1">
      <c r="A2" s="1429" t="str">
        <f>+'8. SVDS'!A2:O2</f>
        <v>Período:  Diciembre 2010 - Octubre 2025</v>
      </c>
      <c r="B2" s="1429"/>
      <c r="C2" s="1429"/>
      <c r="D2" s="1429"/>
      <c r="E2" s="1429"/>
      <c r="F2" s="1429"/>
      <c r="G2" s="1429"/>
      <c r="H2" s="1429"/>
      <c r="I2" s="1429"/>
      <c r="J2" s="1429"/>
      <c r="K2" s="1429"/>
      <c r="L2" s="1429"/>
      <c r="M2" s="1429"/>
      <c r="N2" s="1429"/>
      <c r="O2" s="1429"/>
      <c r="Q2"/>
    </row>
    <row r="3" spans="1:17" ht="30" customHeight="1">
      <c r="A3" s="1492" t="s">
        <v>427</v>
      </c>
      <c r="B3" s="1493"/>
      <c r="C3" s="1493"/>
      <c r="D3" s="1493"/>
      <c r="E3" s="1493"/>
      <c r="F3" s="1493"/>
      <c r="G3" s="1493"/>
      <c r="H3" s="1493"/>
      <c r="I3" s="1493"/>
      <c r="J3" s="1493"/>
      <c r="K3" s="1493"/>
      <c r="L3" s="1493"/>
      <c r="M3" s="1493"/>
      <c r="N3" s="1493"/>
      <c r="O3" s="1494"/>
    </row>
    <row r="4" spans="1:17" s="326" customFormat="1" ht="47.25" customHeight="1">
      <c r="A4" s="357" t="s">
        <v>12</v>
      </c>
      <c r="B4" s="496" t="s">
        <v>409</v>
      </c>
      <c r="C4" s="496" t="s">
        <v>410</v>
      </c>
      <c r="D4" s="342" t="s">
        <v>411</v>
      </c>
      <c r="E4" s="342" t="s">
        <v>412</v>
      </c>
      <c r="F4" s="342" t="s">
        <v>157</v>
      </c>
      <c r="G4" s="350" t="s">
        <v>413</v>
      </c>
      <c r="H4" s="342" t="s">
        <v>414</v>
      </c>
      <c r="I4" s="342" t="s">
        <v>428</v>
      </c>
      <c r="J4" s="342" t="s">
        <v>429</v>
      </c>
      <c r="K4" s="350" t="s">
        <v>430</v>
      </c>
      <c r="L4" s="342" t="s">
        <v>169</v>
      </c>
      <c r="M4" s="350" t="s">
        <v>140</v>
      </c>
      <c r="N4" s="350" t="s">
        <v>418</v>
      </c>
      <c r="O4" s="351" t="s">
        <v>419</v>
      </c>
    </row>
    <row r="5" spans="1:17" s="352" customFormat="1" ht="15" customHeight="1">
      <c r="A5" s="490" t="s">
        <v>265</v>
      </c>
      <c r="B5" s="491">
        <v>0</v>
      </c>
      <c r="C5" s="491">
        <v>2869</v>
      </c>
      <c r="D5" s="491">
        <v>0</v>
      </c>
      <c r="E5" s="491">
        <v>2345</v>
      </c>
      <c r="F5" s="491">
        <v>3608</v>
      </c>
      <c r="G5" s="491">
        <v>22</v>
      </c>
      <c r="H5" s="491">
        <v>1752</v>
      </c>
      <c r="I5" s="492">
        <f t="shared" ref="I5:I20" si="0">SUM(B5:H5)</f>
        <v>10596</v>
      </c>
      <c r="J5" s="493">
        <v>0</v>
      </c>
      <c r="K5" s="493">
        <v>5</v>
      </c>
      <c r="L5" s="493">
        <v>43</v>
      </c>
      <c r="M5" s="493">
        <v>0</v>
      </c>
      <c r="N5" s="494">
        <f t="shared" ref="N5:N20" si="1">SUM(J5:M5)</f>
        <v>48</v>
      </c>
      <c r="O5" s="495">
        <f t="shared" ref="O5:O20" si="2">I5+N5</f>
        <v>10644</v>
      </c>
    </row>
    <row r="6" spans="1:17" s="352" customFormat="1" ht="15" customHeight="1">
      <c r="A6" s="490" t="s">
        <v>266</v>
      </c>
      <c r="B6" s="491">
        <v>0</v>
      </c>
      <c r="C6" s="491">
        <v>2173</v>
      </c>
      <c r="D6" s="491">
        <v>0</v>
      </c>
      <c r="E6" s="491">
        <v>1603</v>
      </c>
      <c r="F6" s="491">
        <v>1068</v>
      </c>
      <c r="G6" s="491">
        <v>23</v>
      </c>
      <c r="H6" s="491">
        <v>1337</v>
      </c>
      <c r="I6" s="492">
        <f t="shared" si="0"/>
        <v>6204</v>
      </c>
      <c r="J6" s="493">
        <v>0</v>
      </c>
      <c r="K6" s="493">
        <v>23</v>
      </c>
      <c r="L6" s="493">
        <v>41</v>
      </c>
      <c r="M6" s="493">
        <v>0</v>
      </c>
      <c r="N6" s="494">
        <f t="shared" si="1"/>
        <v>64</v>
      </c>
      <c r="O6" s="495">
        <f t="shared" si="2"/>
        <v>6268</v>
      </c>
    </row>
    <row r="7" spans="1:17" s="352" customFormat="1" ht="15" customHeight="1">
      <c r="A7" s="490" t="s">
        <v>267</v>
      </c>
      <c r="B7" s="491">
        <v>0</v>
      </c>
      <c r="C7" s="491">
        <v>3381</v>
      </c>
      <c r="D7" s="491">
        <v>0</v>
      </c>
      <c r="E7" s="491">
        <v>2631</v>
      </c>
      <c r="F7" s="491">
        <v>1755</v>
      </c>
      <c r="G7" s="491">
        <v>39</v>
      </c>
      <c r="H7" s="491">
        <v>2221</v>
      </c>
      <c r="I7" s="492">
        <f t="shared" si="0"/>
        <v>10027</v>
      </c>
      <c r="J7" s="493">
        <v>0</v>
      </c>
      <c r="K7" s="493">
        <v>3</v>
      </c>
      <c r="L7" s="493">
        <v>16</v>
      </c>
      <c r="M7" s="493">
        <v>0</v>
      </c>
      <c r="N7" s="494">
        <f t="shared" si="1"/>
        <v>19</v>
      </c>
      <c r="O7" s="495">
        <f t="shared" si="2"/>
        <v>10046</v>
      </c>
    </row>
    <row r="8" spans="1:17" s="352" customFormat="1" ht="15" customHeight="1">
      <c r="A8" s="490" t="s">
        <v>268</v>
      </c>
      <c r="B8" s="491">
        <v>0</v>
      </c>
      <c r="C8" s="491">
        <v>5417</v>
      </c>
      <c r="D8" s="491">
        <v>0</v>
      </c>
      <c r="E8" s="491">
        <v>3642</v>
      </c>
      <c r="F8" s="491">
        <v>3099</v>
      </c>
      <c r="G8" s="491">
        <v>33</v>
      </c>
      <c r="H8" s="491">
        <v>3510</v>
      </c>
      <c r="I8" s="492">
        <f t="shared" si="0"/>
        <v>15701</v>
      </c>
      <c r="J8" s="493">
        <v>0</v>
      </c>
      <c r="K8" s="493">
        <v>7</v>
      </c>
      <c r="L8" s="493">
        <v>32</v>
      </c>
      <c r="M8" s="493">
        <v>0</v>
      </c>
      <c r="N8" s="494">
        <f t="shared" si="1"/>
        <v>39</v>
      </c>
      <c r="O8" s="495">
        <f t="shared" si="2"/>
        <v>15740</v>
      </c>
    </row>
    <row r="9" spans="1:17" s="352" customFormat="1" ht="15" customHeight="1">
      <c r="A9" s="490" t="s">
        <v>269</v>
      </c>
      <c r="B9" s="491">
        <v>0</v>
      </c>
      <c r="C9" s="491">
        <v>11143</v>
      </c>
      <c r="D9" s="491">
        <v>0</v>
      </c>
      <c r="E9" s="491">
        <v>7753</v>
      </c>
      <c r="F9" s="491">
        <v>7468</v>
      </c>
      <c r="G9" s="491">
        <v>107</v>
      </c>
      <c r="H9" s="491">
        <v>5850</v>
      </c>
      <c r="I9" s="492">
        <f t="shared" si="0"/>
        <v>32321</v>
      </c>
      <c r="J9" s="493">
        <v>7</v>
      </c>
      <c r="K9" s="493">
        <v>5</v>
      </c>
      <c r="L9" s="493">
        <v>32</v>
      </c>
      <c r="M9" s="493">
        <v>0</v>
      </c>
      <c r="N9" s="494">
        <f t="shared" si="1"/>
        <v>44</v>
      </c>
      <c r="O9" s="495">
        <f t="shared" si="2"/>
        <v>32365</v>
      </c>
    </row>
    <row r="10" spans="1:17" s="352" customFormat="1" ht="15" customHeight="1">
      <c r="A10" s="490" t="s">
        <v>270</v>
      </c>
      <c r="B10" s="491">
        <v>0</v>
      </c>
      <c r="C10" s="491">
        <v>14572</v>
      </c>
      <c r="D10" s="491">
        <v>0</v>
      </c>
      <c r="E10" s="491">
        <v>10453</v>
      </c>
      <c r="F10" s="491">
        <v>8284</v>
      </c>
      <c r="G10" s="491">
        <v>192</v>
      </c>
      <c r="H10" s="491">
        <v>8960</v>
      </c>
      <c r="I10" s="492">
        <f t="shared" si="0"/>
        <v>42461</v>
      </c>
      <c r="J10" s="493">
        <v>90</v>
      </c>
      <c r="K10" s="493">
        <v>2</v>
      </c>
      <c r="L10" s="493">
        <v>37</v>
      </c>
      <c r="M10" s="493">
        <v>0</v>
      </c>
      <c r="N10" s="494">
        <f t="shared" si="1"/>
        <v>129</v>
      </c>
      <c r="O10" s="495">
        <f t="shared" si="2"/>
        <v>42590</v>
      </c>
    </row>
    <row r="11" spans="1:17" s="352" customFormat="1" ht="15" customHeight="1">
      <c r="A11" s="490" t="s">
        <v>271</v>
      </c>
      <c r="B11" s="491">
        <v>1</v>
      </c>
      <c r="C11" s="491">
        <v>25447</v>
      </c>
      <c r="D11" s="491">
        <v>0</v>
      </c>
      <c r="E11" s="491">
        <v>17688</v>
      </c>
      <c r="F11" s="491">
        <v>7993</v>
      </c>
      <c r="G11" s="491">
        <v>430</v>
      </c>
      <c r="H11" s="491">
        <v>13415</v>
      </c>
      <c r="I11" s="492">
        <f t="shared" si="0"/>
        <v>64974</v>
      </c>
      <c r="J11" s="493">
        <v>96</v>
      </c>
      <c r="K11" s="493">
        <v>0</v>
      </c>
      <c r="L11" s="493">
        <v>7</v>
      </c>
      <c r="M11" s="493">
        <v>0</v>
      </c>
      <c r="N11" s="494">
        <f t="shared" si="1"/>
        <v>103</v>
      </c>
      <c r="O11" s="495">
        <f t="shared" si="2"/>
        <v>65077</v>
      </c>
    </row>
    <row r="12" spans="1:17" s="352" customFormat="1" ht="15" customHeight="1">
      <c r="A12" s="490" t="s">
        <v>272</v>
      </c>
      <c r="B12" s="491">
        <v>1141</v>
      </c>
      <c r="C12" s="491">
        <v>31376</v>
      </c>
      <c r="D12" s="491">
        <v>0</v>
      </c>
      <c r="E12" s="491">
        <v>20913</v>
      </c>
      <c r="F12" s="491">
        <v>9213</v>
      </c>
      <c r="G12" s="491">
        <v>257</v>
      </c>
      <c r="H12" s="491">
        <v>17231</v>
      </c>
      <c r="I12" s="492">
        <f t="shared" si="0"/>
        <v>80131</v>
      </c>
      <c r="J12" s="493">
        <v>104</v>
      </c>
      <c r="K12" s="493">
        <v>4</v>
      </c>
      <c r="L12" s="493">
        <v>11</v>
      </c>
      <c r="M12" s="493">
        <v>267</v>
      </c>
      <c r="N12" s="494">
        <f t="shared" si="1"/>
        <v>386</v>
      </c>
      <c r="O12" s="495">
        <f t="shared" si="2"/>
        <v>80517</v>
      </c>
    </row>
    <row r="13" spans="1:17" s="352" customFormat="1" ht="15" customHeight="1">
      <c r="A13" s="490" t="s">
        <v>365</v>
      </c>
      <c r="B13" s="491">
        <v>4086</v>
      </c>
      <c r="C13" s="491">
        <v>31118</v>
      </c>
      <c r="D13" s="491">
        <v>6</v>
      </c>
      <c r="E13" s="491">
        <v>19850</v>
      </c>
      <c r="F13" s="491">
        <v>8259</v>
      </c>
      <c r="G13" s="491">
        <v>195</v>
      </c>
      <c r="H13" s="491">
        <v>18879</v>
      </c>
      <c r="I13" s="492">
        <f t="shared" si="0"/>
        <v>82393</v>
      </c>
      <c r="J13" s="493">
        <v>120</v>
      </c>
      <c r="K13" s="493">
        <v>50</v>
      </c>
      <c r="L13" s="493">
        <v>5</v>
      </c>
      <c r="M13" s="493">
        <v>144</v>
      </c>
      <c r="N13" s="494">
        <f t="shared" si="1"/>
        <v>319</v>
      </c>
      <c r="O13" s="495">
        <f t="shared" si="2"/>
        <v>82712</v>
      </c>
    </row>
    <row r="14" spans="1:17" s="352" customFormat="1" ht="15" customHeight="1">
      <c r="A14" s="490" t="s">
        <v>366</v>
      </c>
      <c r="B14" s="491">
        <v>4144</v>
      </c>
      <c r="C14" s="491">
        <v>28073</v>
      </c>
      <c r="D14" s="491">
        <v>152</v>
      </c>
      <c r="E14" s="491">
        <v>23841</v>
      </c>
      <c r="F14" s="491">
        <v>10417</v>
      </c>
      <c r="G14" s="491">
        <v>212</v>
      </c>
      <c r="H14" s="491">
        <v>20749</v>
      </c>
      <c r="I14" s="492">
        <f t="shared" si="0"/>
        <v>87588</v>
      </c>
      <c r="J14" s="493">
        <v>18</v>
      </c>
      <c r="K14" s="493">
        <v>9</v>
      </c>
      <c r="L14" s="493">
        <v>302</v>
      </c>
      <c r="M14" s="493">
        <v>108</v>
      </c>
      <c r="N14" s="494">
        <f t="shared" si="1"/>
        <v>437</v>
      </c>
      <c r="O14" s="495">
        <f t="shared" si="2"/>
        <v>88025</v>
      </c>
    </row>
    <row r="15" spans="1:17" s="352" customFormat="1" ht="15" customHeight="1">
      <c r="A15" s="490" t="s">
        <v>320</v>
      </c>
      <c r="B15" s="491">
        <v>2517</v>
      </c>
      <c r="C15" s="491">
        <v>5967</v>
      </c>
      <c r="D15" s="491">
        <v>160</v>
      </c>
      <c r="E15" s="491">
        <v>5615</v>
      </c>
      <c r="F15" s="491">
        <v>3890</v>
      </c>
      <c r="G15" s="491">
        <v>84</v>
      </c>
      <c r="H15" s="491">
        <v>4984</v>
      </c>
      <c r="I15" s="492">
        <f t="shared" si="0"/>
        <v>23217</v>
      </c>
      <c r="J15" s="493">
        <v>15</v>
      </c>
      <c r="K15" s="493">
        <v>5</v>
      </c>
      <c r="L15" s="493">
        <v>208</v>
      </c>
      <c r="M15" s="493">
        <v>38</v>
      </c>
      <c r="N15" s="494">
        <f t="shared" si="1"/>
        <v>266</v>
      </c>
      <c r="O15" s="495">
        <f t="shared" si="2"/>
        <v>23483</v>
      </c>
    </row>
    <row r="16" spans="1:17" s="352" customFormat="1" ht="15" customHeight="1">
      <c r="A16" s="672" t="s">
        <v>420</v>
      </c>
      <c r="B16" s="673">
        <v>2856</v>
      </c>
      <c r="C16" s="673">
        <v>10077</v>
      </c>
      <c r="D16" s="673">
        <v>412</v>
      </c>
      <c r="E16" s="673">
        <v>9305</v>
      </c>
      <c r="F16" s="673">
        <v>5337</v>
      </c>
      <c r="G16" s="673">
        <v>141</v>
      </c>
      <c r="H16" s="673">
        <v>6784</v>
      </c>
      <c r="I16" s="492">
        <f t="shared" si="0"/>
        <v>34912</v>
      </c>
      <c r="J16" s="674">
        <v>4</v>
      </c>
      <c r="K16" s="674">
        <v>23</v>
      </c>
      <c r="L16" s="674">
        <v>314</v>
      </c>
      <c r="M16" s="674">
        <v>54</v>
      </c>
      <c r="N16" s="494">
        <f t="shared" si="1"/>
        <v>395</v>
      </c>
      <c r="O16" s="495">
        <f t="shared" si="2"/>
        <v>35307</v>
      </c>
    </row>
    <row r="17" spans="1:15" s="352" customFormat="1" ht="15" customHeight="1">
      <c r="A17" s="672" t="s">
        <v>342</v>
      </c>
      <c r="B17" s="673">
        <v>3210</v>
      </c>
      <c r="C17" s="673">
        <v>17694</v>
      </c>
      <c r="D17" s="673">
        <v>903</v>
      </c>
      <c r="E17" s="673">
        <v>18230</v>
      </c>
      <c r="F17" s="673">
        <v>9583</v>
      </c>
      <c r="G17" s="673">
        <v>192</v>
      </c>
      <c r="H17" s="673">
        <v>12249</v>
      </c>
      <c r="I17" s="769">
        <f t="shared" si="0"/>
        <v>62061</v>
      </c>
      <c r="J17" s="674">
        <v>5</v>
      </c>
      <c r="K17" s="674">
        <v>15</v>
      </c>
      <c r="L17" s="674">
        <v>217</v>
      </c>
      <c r="M17" s="674">
        <v>91</v>
      </c>
      <c r="N17" s="770">
        <f t="shared" si="1"/>
        <v>328</v>
      </c>
      <c r="O17" s="771">
        <f t="shared" si="2"/>
        <v>62389</v>
      </c>
    </row>
    <row r="18" spans="1:15" s="352" customFormat="1" ht="15" customHeight="1">
      <c r="A18" s="672" t="s">
        <v>343</v>
      </c>
      <c r="B18" s="673">
        <v>5005</v>
      </c>
      <c r="C18" s="673">
        <v>23793</v>
      </c>
      <c r="D18" s="673">
        <v>2712</v>
      </c>
      <c r="E18" s="673">
        <v>23171</v>
      </c>
      <c r="F18" s="673">
        <v>9605</v>
      </c>
      <c r="G18" s="673">
        <v>183</v>
      </c>
      <c r="H18" s="673">
        <v>16780</v>
      </c>
      <c r="I18" s="769">
        <f t="shared" si="0"/>
        <v>81249</v>
      </c>
      <c r="J18" s="674">
        <v>10</v>
      </c>
      <c r="K18" s="674">
        <v>8</v>
      </c>
      <c r="L18" s="674">
        <v>308</v>
      </c>
      <c r="M18" s="674">
        <v>61</v>
      </c>
      <c r="N18" s="770">
        <f t="shared" si="1"/>
        <v>387</v>
      </c>
      <c r="O18" s="771">
        <f t="shared" si="2"/>
        <v>81636</v>
      </c>
    </row>
    <row r="19" spans="1:15" s="352" customFormat="1" ht="15" customHeight="1">
      <c r="A19" s="691" t="s">
        <v>279</v>
      </c>
      <c r="B19" s="673">
        <v>6403</v>
      </c>
      <c r="C19" s="673">
        <v>24488</v>
      </c>
      <c r="D19" s="673">
        <v>2721</v>
      </c>
      <c r="E19" s="673">
        <v>26385</v>
      </c>
      <c r="F19" s="673">
        <v>11866</v>
      </c>
      <c r="G19" s="673">
        <v>235</v>
      </c>
      <c r="H19" s="673">
        <v>18542</v>
      </c>
      <c r="I19" s="769">
        <v>90640</v>
      </c>
      <c r="J19" s="674">
        <v>1</v>
      </c>
      <c r="K19" s="674">
        <v>8</v>
      </c>
      <c r="L19" s="674">
        <v>325</v>
      </c>
      <c r="M19" s="674">
        <v>40</v>
      </c>
      <c r="N19" s="770">
        <v>374</v>
      </c>
      <c r="O19" s="771">
        <v>91014</v>
      </c>
    </row>
    <row r="20" spans="1:15" s="354" customFormat="1" ht="15" customHeight="1">
      <c r="A20" s="691" t="str">
        <f>+'7. SVDS'!A23</f>
        <v>Oct. 2025</v>
      </c>
      <c r="B20" s="673">
        <v>2778</v>
      </c>
      <c r="C20" s="673">
        <v>24835</v>
      </c>
      <c r="D20" s="673">
        <v>2055</v>
      </c>
      <c r="E20" s="673">
        <v>27608</v>
      </c>
      <c r="F20" s="673">
        <v>10930</v>
      </c>
      <c r="G20" s="673">
        <v>241</v>
      </c>
      <c r="H20" s="673">
        <v>15554</v>
      </c>
      <c r="I20" s="769">
        <f t="shared" si="0"/>
        <v>84001</v>
      </c>
      <c r="J20" s="674">
        <v>0</v>
      </c>
      <c r="K20" s="674">
        <v>12</v>
      </c>
      <c r="L20" s="674">
        <v>344</v>
      </c>
      <c r="M20" s="674">
        <v>45</v>
      </c>
      <c r="N20" s="770">
        <f t="shared" si="1"/>
        <v>401</v>
      </c>
      <c r="O20" s="771">
        <f t="shared" si="2"/>
        <v>84402</v>
      </c>
    </row>
    <row r="21" spans="1:15" s="18" customFormat="1" ht="15.75">
      <c r="A21" s="873" t="s">
        <v>11</v>
      </c>
      <c r="B21" s="874">
        <f t="shared" ref="B21:O21" si="3">SUM(B5:B20)</f>
        <v>32141</v>
      </c>
      <c r="C21" s="874">
        <f t="shared" si="3"/>
        <v>262423</v>
      </c>
      <c r="D21" s="874">
        <f t="shared" si="3"/>
        <v>9121</v>
      </c>
      <c r="E21" s="874">
        <f t="shared" si="3"/>
        <v>221033</v>
      </c>
      <c r="F21" s="874">
        <f t="shared" si="3"/>
        <v>112375</v>
      </c>
      <c r="G21" s="874">
        <f t="shared" si="3"/>
        <v>2586</v>
      </c>
      <c r="H21" s="874">
        <f t="shared" si="3"/>
        <v>168797</v>
      </c>
      <c r="I21" s="874">
        <f t="shared" si="3"/>
        <v>808476</v>
      </c>
      <c r="J21" s="874">
        <f t="shared" si="3"/>
        <v>470</v>
      </c>
      <c r="K21" s="874">
        <f t="shared" si="3"/>
        <v>179</v>
      </c>
      <c r="L21" s="874">
        <f t="shared" si="3"/>
        <v>2242</v>
      </c>
      <c r="M21" s="874">
        <f t="shared" si="3"/>
        <v>848</v>
      </c>
      <c r="N21" s="874">
        <f t="shared" si="3"/>
        <v>3739</v>
      </c>
      <c r="O21" s="874">
        <f t="shared" si="3"/>
        <v>812215</v>
      </c>
    </row>
    <row r="22" spans="1:15" s="18" customFormat="1">
      <c r="A22" s="837" t="s">
        <v>384</v>
      </c>
    </row>
    <row r="23" spans="1:15" s="18" customFormat="1">
      <c r="A23"/>
      <c r="B23"/>
      <c r="C23"/>
      <c r="D23"/>
      <c r="E23"/>
      <c r="F23"/>
      <c r="G23"/>
      <c r="H23"/>
      <c r="I23"/>
      <c r="J23"/>
      <c r="K23"/>
      <c r="L23"/>
      <c r="M23"/>
      <c r="N23"/>
      <c r="O23"/>
    </row>
    <row r="24" spans="1:15" ht="19.5" customHeight="1"/>
    <row r="25" spans="1:15" ht="18" customHeight="1"/>
    <row r="35" spans="4:4">
      <c r="D35" s="720"/>
    </row>
    <row r="36" spans="4:4">
      <c r="D36" s="2"/>
    </row>
    <row r="37" spans="4:4">
      <c r="D37" s="10"/>
    </row>
  </sheetData>
  <mergeCells count="3">
    <mergeCell ref="A1:O1"/>
    <mergeCell ref="A3:O3"/>
    <mergeCell ref="A2:O2"/>
  </mergeCells>
  <pageMargins left="0.70866141732283472" right="0.70866141732283472" top="0.74803149606299213" bottom="0.74803149606299213" header="0.31496062992125984" footer="0.31496062992125984"/>
  <pageSetup scale="53" orientation="landscape" r:id="rId1"/>
  <drawing r:id="rId2"/>
  <tableParts count="1">
    <tablePart r:id="rId3"/>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5">
    <tabColor theme="6" tint="-0.249977111117893"/>
    <pageSetUpPr fitToPage="1"/>
  </sheetPr>
  <dimension ref="A1:R40"/>
  <sheetViews>
    <sheetView showGridLines="0" view="pageBreakPreview" zoomScale="55" zoomScaleNormal="70" zoomScaleSheetLayoutView="55" workbookViewId="0">
      <pane xSplit="1" ySplit="3" topLeftCell="B4" activePane="bottomRight" state="frozen"/>
      <selection activeCell="K32" sqref="K32"/>
      <selection pane="topRight" activeCell="K32" sqref="K32"/>
      <selection pane="bottomLeft" activeCell="K32" sqref="K32"/>
      <selection pane="bottomRight" activeCell="B21" sqref="B21"/>
    </sheetView>
  </sheetViews>
  <sheetFormatPr baseColWidth="10" defaultColWidth="11.42578125" defaultRowHeight="15"/>
  <cols>
    <col min="1" max="1" width="27.5703125" style="168" customWidth="1"/>
    <col min="2" max="2" width="24.85546875" style="168" customWidth="1"/>
    <col min="3" max="3" width="22" style="168" customWidth="1"/>
    <col min="4" max="4" width="23.7109375" style="168" bestFit="1" customWidth="1"/>
    <col min="5" max="9" width="19.85546875" style="168" customWidth="1"/>
    <col min="10" max="10" width="23.28515625" style="168" customWidth="1"/>
    <col min="11" max="11" width="26.140625" style="168" customWidth="1"/>
    <col min="12" max="12" width="25" style="168" customWidth="1"/>
    <col min="13" max="13" width="23.85546875" style="168" customWidth="1"/>
    <col min="14" max="14" width="26.5703125" style="168" customWidth="1"/>
    <col min="15" max="15" width="13.28515625" style="117" bestFit="1" customWidth="1"/>
    <col min="16" max="16" width="20.7109375" customWidth="1"/>
  </cols>
  <sheetData>
    <row r="1" spans="1:17" s="323" customFormat="1" ht="69.75" customHeight="1">
      <c r="A1" s="1495" t="s">
        <v>431</v>
      </c>
      <c r="B1" s="1495"/>
      <c r="C1" s="1495"/>
      <c r="D1" s="1495"/>
      <c r="E1" s="1495"/>
      <c r="F1" s="1495"/>
      <c r="G1" s="1495"/>
      <c r="H1" s="1495"/>
      <c r="I1" s="1495"/>
      <c r="J1" s="1495"/>
      <c r="K1" s="1495"/>
      <c r="L1" s="1495"/>
      <c r="M1" s="1495"/>
      <c r="N1" s="1495"/>
      <c r="O1" s="1495"/>
      <c r="P1" s="1495"/>
    </row>
    <row r="2" spans="1:17" s="323" customFormat="1" ht="29.25" customHeight="1">
      <c r="A2" s="1495" t="str">
        <f>+'9.SVDS'!A2:O2</f>
        <v>Período:  Diciembre 2010 - Octubre 2025</v>
      </c>
      <c r="B2" s="1495"/>
      <c r="C2" s="1495"/>
      <c r="D2" s="1495"/>
      <c r="E2" s="1495"/>
      <c r="F2" s="1495"/>
      <c r="G2" s="1495"/>
      <c r="H2" s="1495"/>
      <c r="I2" s="1495"/>
      <c r="J2" s="1495"/>
      <c r="K2" s="1495"/>
      <c r="L2" s="1495"/>
      <c r="M2" s="1495"/>
      <c r="N2" s="1495"/>
      <c r="O2" s="1495"/>
      <c r="P2" s="1495"/>
    </row>
    <row r="3" spans="1:17" ht="10.5" customHeight="1">
      <c r="A3" s="1496"/>
      <c r="B3" s="1496"/>
      <c r="C3" s="1496"/>
      <c r="D3" s="1496"/>
      <c r="E3" s="1496"/>
      <c r="F3" s="1496"/>
      <c r="G3" s="1496"/>
      <c r="H3" s="1496"/>
      <c r="I3" s="1496"/>
      <c r="J3" s="1496"/>
      <c r="K3" s="1496"/>
      <c r="L3" s="1496"/>
      <c r="M3" s="1496"/>
      <c r="N3" s="1496"/>
      <c r="O3" s="1496"/>
      <c r="P3" s="1496"/>
    </row>
    <row r="4" spans="1:17" s="18" customFormat="1" ht="38.25" customHeight="1">
      <c r="A4" s="1497" t="s">
        <v>432</v>
      </c>
      <c r="B4" s="1498"/>
      <c r="C4" s="1498"/>
      <c r="D4" s="1498"/>
      <c r="E4" s="1498"/>
      <c r="F4" s="1498"/>
      <c r="G4" s="1498"/>
      <c r="H4" s="1498"/>
      <c r="I4" s="1498"/>
      <c r="J4" s="1498"/>
      <c r="K4" s="1498"/>
      <c r="L4" s="1498"/>
      <c r="M4" s="1498"/>
      <c r="N4" s="1499"/>
      <c r="O4" s="117"/>
      <c r="P4"/>
      <c r="Q4" s="99"/>
    </row>
    <row r="5" spans="1:17" s="502" customFormat="1" ht="63.75" customHeight="1">
      <c r="A5" s="497" t="s">
        <v>210</v>
      </c>
      <c r="B5" s="497" t="s">
        <v>409</v>
      </c>
      <c r="C5" s="497" t="s">
        <v>410</v>
      </c>
      <c r="D5" s="497" t="s">
        <v>411</v>
      </c>
      <c r="E5" s="497" t="s">
        <v>412</v>
      </c>
      <c r="F5" s="497" t="s">
        <v>157</v>
      </c>
      <c r="G5" s="498" t="s">
        <v>413</v>
      </c>
      <c r="H5" s="497" t="s">
        <v>414</v>
      </c>
      <c r="I5" s="497" t="s">
        <v>11</v>
      </c>
      <c r="J5" s="498" t="s">
        <v>140</v>
      </c>
      <c r="K5" s="498" t="s">
        <v>415</v>
      </c>
      <c r="L5" s="498" t="s">
        <v>416</v>
      </c>
      <c r="M5" s="498" t="s">
        <v>417</v>
      </c>
      <c r="N5" s="498" t="s">
        <v>419</v>
      </c>
      <c r="O5" s="499"/>
      <c r="P5" s="500"/>
      <c r="Q5" s="501"/>
    </row>
    <row r="6" spans="1:17" s="509" customFormat="1" ht="25.5" customHeight="1">
      <c r="A6" s="503" t="s">
        <v>265</v>
      </c>
      <c r="B6" s="504">
        <f>+Tabla18[[#This Row],[Atlántico]]-'9.SVDS'!B5</f>
        <v>0</v>
      </c>
      <c r="C6" s="504">
        <f>+Tabla18[[#This Row],[Crecer]]-'9.SVDS'!C5</f>
        <v>-2753</v>
      </c>
      <c r="D6" s="504">
        <f>+Tabla18[[#This Row],[JMMB-BDI]]-'9.SVDS'!D5</f>
        <v>0</v>
      </c>
      <c r="E6" s="504">
        <f>+Tabla18[[#This Row],[Popular]]-'9.SVDS'!E5</f>
        <v>-1840</v>
      </c>
      <c r="F6" s="504">
        <f>+Tabla18[[#This Row],[Reservas]]-'9.SVDS'!F5</f>
        <v>-1137</v>
      </c>
      <c r="G6" s="504">
        <f>+Tabla18[[#This Row],[Romana]]-'9.SVDS'!G5</f>
        <v>-20</v>
      </c>
      <c r="H6" s="504">
        <f>+Tabla18[[#This Row],[Siembra]]-'9.SVDS'!H5</f>
        <v>-1627</v>
      </c>
      <c r="I6" s="505">
        <f t="shared" ref="I6:I21" si="0">SUM(B6:H6)</f>
        <v>-7377</v>
      </c>
      <c r="J6" s="506">
        <f>+Tabla18[[#This Row],[Ministerio de Hacienda]]-'9.SVDS'!M5</f>
        <v>4114</v>
      </c>
      <c r="K6" s="506">
        <f>+Tabla18[[#This Row],[Plan  Sustitutivo del Banco Central]]-'9.SVDS'!J5</f>
        <v>0</v>
      </c>
      <c r="L6" s="506">
        <f>+Tabla18[[#This Row],[Plan  Sustitutivo del Banco de Reservas]]-'9.SVDS'!K5</f>
        <v>-4</v>
      </c>
      <c r="M6" s="506">
        <f>+Tabla18[[#This Row],[Plan Sustitutivo INABIMA]]-'9.SVDS'!L5</f>
        <v>3267</v>
      </c>
      <c r="N6" s="505">
        <f t="shared" ref="N6:N21" si="1">SUM(J6:M6)</f>
        <v>7377</v>
      </c>
      <c r="O6" s="507"/>
      <c r="P6" s="57"/>
      <c r="Q6" s="508"/>
    </row>
    <row r="7" spans="1:17" s="509" customFormat="1" ht="25.5" customHeight="1">
      <c r="A7" s="503" t="s">
        <v>266</v>
      </c>
      <c r="B7" s="504">
        <f>+Tabla18[[#This Row],[Atlántico]]-'9.SVDS'!B6</f>
        <v>0</v>
      </c>
      <c r="C7" s="504">
        <f>+Tabla18[[#This Row],[Crecer]]-'9.SVDS'!C6</f>
        <v>-1867</v>
      </c>
      <c r="D7" s="504">
        <f>+Tabla18[[#This Row],[JMMB-BDI]]-'9.SVDS'!D6</f>
        <v>0</v>
      </c>
      <c r="E7" s="504">
        <f>+Tabla18[[#This Row],[Popular]]-'9.SVDS'!E6</f>
        <v>-1031</v>
      </c>
      <c r="F7" s="504">
        <f>+Tabla18[[#This Row],[Reservas]]-'9.SVDS'!F6</f>
        <v>2090</v>
      </c>
      <c r="G7" s="504">
        <f>+Tabla18[[#This Row],[Romana]]-'9.SVDS'!G6</f>
        <v>-15</v>
      </c>
      <c r="H7" s="504">
        <f>+Tabla18[[#This Row],[Siembra]]-'9.SVDS'!H6</f>
        <v>-1090</v>
      </c>
      <c r="I7" s="505">
        <f t="shared" si="0"/>
        <v>-1913</v>
      </c>
      <c r="J7" s="506">
        <f>+Tabla18[[#This Row],[Ministerio de Hacienda]]-'9.SVDS'!M6</f>
        <v>199</v>
      </c>
      <c r="K7" s="506">
        <f>+Tabla18[[#This Row],[Plan  Sustitutivo del Banco Central]]-'9.SVDS'!J6</f>
        <v>0</v>
      </c>
      <c r="L7" s="506">
        <f>+Tabla18[[#This Row],[Plan  Sustitutivo del Banco de Reservas]]-'9.SVDS'!K6</f>
        <v>-23</v>
      </c>
      <c r="M7" s="506">
        <f>+Tabla18[[#This Row],[Plan Sustitutivo INABIMA]]-'9.SVDS'!L6</f>
        <v>1737</v>
      </c>
      <c r="N7" s="505">
        <f t="shared" si="1"/>
        <v>1913</v>
      </c>
      <c r="O7" s="507"/>
      <c r="P7" s="57"/>
      <c r="Q7" s="508"/>
    </row>
    <row r="8" spans="1:17" s="509" customFormat="1" ht="25.5" customHeight="1">
      <c r="A8" s="503" t="s">
        <v>267</v>
      </c>
      <c r="B8" s="504">
        <f>+Tabla18[[#This Row],[Atlántico]]-'9.SVDS'!B7</f>
        <v>0</v>
      </c>
      <c r="C8" s="504">
        <f>+Tabla18[[#This Row],[Crecer]]-'9.SVDS'!C7</f>
        <v>-2359</v>
      </c>
      <c r="D8" s="504">
        <f>+Tabla18[[#This Row],[JMMB-BDI]]-'9.SVDS'!D7</f>
        <v>0</v>
      </c>
      <c r="E8" s="504">
        <f>+Tabla18[[#This Row],[Popular]]-'9.SVDS'!E7</f>
        <v>-1617</v>
      </c>
      <c r="F8" s="504">
        <f>+Tabla18[[#This Row],[Reservas]]-'9.SVDS'!F7</f>
        <v>1986</v>
      </c>
      <c r="G8" s="504">
        <f>+Tabla18[[#This Row],[Romana]]-'9.SVDS'!G7</f>
        <v>-28</v>
      </c>
      <c r="H8" s="504">
        <f>+Tabla18[[#This Row],[Siembra]]-'9.SVDS'!H7</f>
        <v>-1438</v>
      </c>
      <c r="I8" s="505">
        <f t="shared" si="0"/>
        <v>-3456</v>
      </c>
      <c r="J8" s="506">
        <f>+Tabla18[[#This Row],[Ministerio de Hacienda]]-'9.SVDS'!M7</f>
        <v>17</v>
      </c>
      <c r="K8" s="506">
        <f>+Tabla18[[#This Row],[Plan  Sustitutivo del Banco Central]]-'9.SVDS'!J7</f>
        <v>0</v>
      </c>
      <c r="L8" s="506">
        <f>+Tabla18[[#This Row],[Plan  Sustitutivo del Banco de Reservas]]-'9.SVDS'!K7</f>
        <v>-2</v>
      </c>
      <c r="M8" s="506">
        <f>+Tabla18[[#This Row],[Plan Sustitutivo INABIMA]]-'9.SVDS'!L7</f>
        <v>3441</v>
      </c>
      <c r="N8" s="505">
        <f t="shared" si="1"/>
        <v>3456</v>
      </c>
      <c r="O8" s="507"/>
      <c r="P8" s="57"/>
      <c r="Q8" s="508"/>
    </row>
    <row r="9" spans="1:17" s="509" customFormat="1" ht="25.5" customHeight="1">
      <c r="A9" s="503" t="s">
        <v>268</v>
      </c>
      <c r="B9" s="504">
        <f>+Tabla18[[#This Row],[Atlántico]]-'9.SVDS'!B8</f>
        <v>0</v>
      </c>
      <c r="C9" s="504">
        <f>+Tabla18[[#This Row],[Crecer]]-'9.SVDS'!C8</f>
        <v>-3839</v>
      </c>
      <c r="D9" s="504">
        <f>+Tabla18[[#This Row],[JMMB-BDI]]-'9.SVDS'!D8</f>
        <v>0</v>
      </c>
      <c r="E9" s="504">
        <f>+Tabla18[[#This Row],[Popular]]-'9.SVDS'!E8</f>
        <v>-2160</v>
      </c>
      <c r="F9" s="504">
        <f>+Tabla18[[#This Row],[Reservas]]-'9.SVDS'!F8</f>
        <v>4515</v>
      </c>
      <c r="G9" s="504">
        <f>+Tabla18[[#This Row],[Romana]]-'9.SVDS'!G8</f>
        <v>-26</v>
      </c>
      <c r="H9" s="504">
        <f>+Tabla18[[#This Row],[Siembra]]-'9.SVDS'!H8</f>
        <v>-2232</v>
      </c>
      <c r="I9" s="505">
        <f t="shared" si="0"/>
        <v>-3742</v>
      </c>
      <c r="J9" s="506">
        <f>+Tabla18[[#This Row],[Ministerio de Hacienda]]-'9.SVDS'!M8</f>
        <v>1532</v>
      </c>
      <c r="K9" s="506">
        <f>+Tabla18[[#This Row],[Plan  Sustitutivo del Banco Central]]-'9.SVDS'!J8</f>
        <v>0</v>
      </c>
      <c r="L9" s="506">
        <f>+Tabla18[[#This Row],[Plan  Sustitutivo del Banco de Reservas]]-'9.SVDS'!K8</f>
        <v>-7</v>
      </c>
      <c r="M9" s="506">
        <f>+Tabla18[[#This Row],[Plan Sustitutivo INABIMA]]-'9.SVDS'!L8</f>
        <v>2217</v>
      </c>
      <c r="N9" s="505">
        <f t="shared" si="1"/>
        <v>3742</v>
      </c>
      <c r="O9" s="507"/>
      <c r="P9" s="57"/>
      <c r="Q9" s="508"/>
    </row>
    <row r="10" spans="1:17" s="509" customFormat="1" ht="25.5" customHeight="1">
      <c r="A10" s="503" t="s">
        <v>269</v>
      </c>
      <c r="B10" s="504">
        <f>+Tabla18[[#This Row],[Atlántico]]-'9.SVDS'!B9</f>
        <v>0</v>
      </c>
      <c r="C10" s="504">
        <f>+Tabla18[[#This Row],[Crecer]]-'9.SVDS'!C9</f>
        <v>-6830</v>
      </c>
      <c r="D10" s="504">
        <f>+Tabla18[[#This Row],[JMMB-BDI]]-'9.SVDS'!D9</f>
        <v>0</v>
      </c>
      <c r="E10" s="504">
        <f>+Tabla18[[#This Row],[Popular]]-'9.SVDS'!E9</f>
        <v>-5285</v>
      </c>
      <c r="F10" s="504">
        <f>+Tabla18[[#This Row],[Reservas]]-'9.SVDS'!F9</f>
        <v>7338</v>
      </c>
      <c r="G10" s="504">
        <f>+Tabla18[[#This Row],[Romana]]-'9.SVDS'!G9</f>
        <v>661</v>
      </c>
      <c r="H10" s="504">
        <f>+Tabla18[[#This Row],[Siembra]]-'9.SVDS'!H9</f>
        <v>-3337</v>
      </c>
      <c r="I10" s="505">
        <f t="shared" si="0"/>
        <v>-7453</v>
      </c>
      <c r="J10" s="506">
        <f>+Tabla18[[#This Row],[Ministerio de Hacienda]]-'9.SVDS'!M9</f>
        <v>462</v>
      </c>
      <c r="K10" s="506">
        <f>+Tabla18[[#This Row],[Plan  Sustitutivo del Banco Central]]-'9.SVDS'!J9</f>
        <v>-7</v>
      </c>
      <c r="L10" s="506">
        <f>+Tabla18[[#This Row],[Plan  Sustitutivo del Banco de Reservas]]-'9.SVDS'!K9</f>
        <v>-5</v>
      </c>
      <c r="M10" s="506">
        <f>+Tabla18[[#This Row],[Plan Sustitutivo INABIMA]]-'9.SVDS'!L9</f>
        <v>7003</v>
      </c>
      <c r="N10" s="505">
        <f t="shared" si="1"/>
        <v>7453</v>
      </c>
      <c r="O10" s="507"/>
      <c r="P10" s="57"/>
      <c r="Q10" s="508"/>
    </row>
    <row r="11" spans="1:17" s="509" customFormat="1" ht="25.5" customHeight="1">
      <c r="A11" s="503" t="s">
        <v>270</v>
      </c>
      <c r="B11" s="504">
        <f>+Tabla18[[#This Row],[Atlántico]]-'9.SVDS'!B10</f>
        <v>0</v>
      </c>
      <c r="C11" s="504">
        <f>+Tabla18[[#This Row],[Crecer]]-'9.SVDS'!C10</f>
        <v>-8701</v>
      </c>
      <c r="D11" s="504">
        <f>+Tabla18[[#This Row],[JMMB-BDI]]-'9.SVDS'!D10</f>
        <v>0</v>
      </c>
      <c r="E11" s="504">
        <f>+Tabla18[[#This Row],[Popular]]-'9.SVDS'!E10</f>
        <v>-5475</v>
      </c>
      <c r="F11" s="504">
        <f>+Tabla18[[#This Row],[Reservas]]-'9.SVDS'!F10</f>
        <v>12142</v>
      </c>
      <c r="G11" s="504">
        <f>+Tabla18[[#This Row],[Romana]]-'9.SVDS'!G10</f>
        <v>850</v>
      </c>
      <c r="H11" s="504">
        <f>+Tabla18[[#This Row],[Siembra]]-'9.SVDS'!H10</f>
        <v>-4673</v>
      </c>
      <c r="I11" s="505">
        <f t="shared" si="0"/>
        <v>-5857</v>
      </c>
      <c r="J11" s="506">
        <f>+Tabla18[[#This Row],[Ministerio de Hacienda]]-'9.SVDS'!M10</f>
        <v>426</v>
      </c>
      <c r="K11" s="506">
        <f>+Tabla18[[#This Row],[Plan  Sustitutivo del Banco Central]]-'9.SVDS'!J10</f>
        <v>-90</v>
      </c>
      <c r="L11" s="506">
        <f>+Tabla18[[#This Row],[Plan  Sustitutivo del Banco de Reservas]]-'9.SVDS'!K10</f>
        <v>9</v>
      </c>
      <c r="M11" s="506">
        <f>+Tabla18[[#This Row],[Plan Sustitutivo INABIMA]]-'9.SVDS'!L10</f>
        <v>5512</v>
      </c>
      <c r="N11" s="505">
        <f t="shared" si="1"/>
        <v>5857</v>
      </c>
      <c r="O11" s="507"/>
      <c r="P11" s="57"/>
      <c r="Q11" s="508"/>
    </row>
    <row r="12" spans="1:17" s="509" customFormat="1" ht="25.5" customHeight="1">
      <c r="A12" s="503" t="s">
        <v>271</v>
      </c>
      <c r="B12" s="504">
        <f>+Tabla18[[#This Row],[Atlántico]]-'9.SVDS'!B11</f>
        <v>11382</v>
      </c>
      <c r="C12" s="504">
        <f>+Tabla18[[#This Row],[Crecer]]-'9.SVDS'!C11</f>
        <v>-15432</v>
      </c>
      <c r="D12" s="504">
        <f>+Tabla18[[#This Row],[JMMB-BDI]]-'9.SVDS'!D11</f>
        <v>0</v>
      </c>
      <c r="E12" s="504">
        <f>+Tabla18[[#This Row],[Popular]]-'9.SVDS'!E11</f>
        <v>-7636</v>
      </c>
      <c r="F12" s="504">
        <f>+Tabla18[[#This Row],[Reservas]]-'9.SVDS'!F11</f>
        <v>14268</v>
      </c>
      <c r="G12" s="504">
        <f>+Tabla18[[#This Row],[Romana]]-'9.SVDS'!G11</f>
        <v>310</v>
      </c>
      <c r="H12" s="504">
        <f>+Tabla18[[#This Row],[Siembra]]-'9.SVDS'!H11</f>
        <v>-5670</v>
      </c>
      <c r="I12" s="505">
        <f t="shared" si="0"/>
        <v>-2778</v>
      </c>
      <c r="J12" s="506">
        <f>+Tabla18[[#This Row],[Ministerio de Hacienda]]-'9.SVDS'!M11</f>
        <v>725</v>
      </c>
      <c r="K12" s="506">
        <f>+Tabla18[[#This Row],[Plan  Sustitutivo del Banco Central]]-'9.SVDS'!J11</f>
        <v>-96</v>
      </c>
      <c r="L12" s="506">
        <f>+Tabla18[[#This Row],[Plan  Sustitutivo del Banco de Reservas]]-'9.SVDS'!K11</f>
        <v>0</v>
      </c>
      <c r="M12" s="506">
        <f>+Tabla18[[#This Row],[Plan Sustitutivo INABIMA]]-'9.SVDS'!L11</f>
        <v>2149</v>
      </c>
      <c r="N12" s="505">
        <f t="shared" si="1"/>
        <v>2778</v>
      </c>
      <c r="O12" s="507"/>
      <c r="P12" s="57"/>
      <c r="Q12" s="508"/>
    </row>
    <row r="13" spans="1:17" s="509" customFormat="1" ht="25.5" customHeight="1">
      <c r="A13" s="503" t="s">
        <v>272</v>
      </c>
      <c r="B13" s="504">
        <f>+Tabla18[[#This Row],[Atlántico]]-'9.SVDS'!B12</f>
        <v>12537</v>
      </c>
      <c r="C13" s="504">
        <f>+Tabla18[[#This Row],[Crecer]]-'9.SVDS'!C12</f>
        <v>-21288</v>
      </c>
      <c r="D13" s="504">
        <f>+Tabla18[[#This Row],[JMMB-BDI]]-'9.SVDS'!D12</f>
        <v>287</v>
      </c>
      <c r="E13" s="504">
        <f>+Tabla18[[#This Row],[Popular]]-'9.SVDS'!E12</f>
        <v>-2211</v>
      </c>
      <c r="F13" s="504">
        <f>+Tabla18[[#This Row],[Reservas]]-'9.SVDS'!F12</f>
        <v>10167</v>
      </c>
      <c r="G13" s="504">
        <f>+Tabla18[[#This Row],[Romana]]-'9.SVDS'!G12</f>
        <v>796</v>
      </c>
      <c r="H13" s="504">
        <f>+Tabla18[[#This Row],[Siembra]]-'9.SVDS'!H12</f>
        <v>-6496</v>
      </c>
      <c r="I13" s="505">
        <f t="shared" si="0"/>
        <v>-6208</v>
      </c>
      <c r="J13" s="506">
        <f>+Tabla18[[#This Row],[Ministerio de Hacienda]]-'9.SVDS'!M12</f>
        <v>605</v>
      </c>
      <c r="K13" s="506">
        <f>+Tabla18[[#This Row],[Plan  Sustitutivo del Banco Central]]-'9.SVDS'!J12</f>
        <v>-104</v>
      </c>
      <c r="L13" s="506">
        <f>+Tabla18[[#This Row],[Plan  Sustitutivo del Banco de Reservas]]-'9.SVDS'!K12</f>
        <v>-4</v>
      </c>
      <c r="M13" s="506">
        <f>+Tabla18[[#This Row],[Plan Sustitutivo INABIMA]]-'9.SVDS'!L12</f>
        <v>5711</v>
      </c>
      <c r="N13" s="505">
        <f t="shared" si="1"/>
        <v>6208</v>
      </c>
      <c r="O13" s="507"/>
      <c r="P13" s="57"/>
    </row>
    <row r="14" spans="1:17" s="509" customFormat="1" ht="25.5" customHeight="1">
      <c r="A14" s="503" t="s">
        <v>273</v>
      </c>
      <c r="B14" s="504">
        <f>+Tabla18[[#This Row],[Atlántico]]-'9.SVDS'!B13</f>
        <v>578</v>
      </c>
      <c r="C14" s="504">
        <f>+Tabla18[[#This Row],[Crecer]]-'9.SVDS'!C13</f>
        <v>-16631</v>
      </c>
      <c r="D14" s="504">
        <f>+Tabla18[[#This Row],[JMMB-BDI]]-'9.SVDS'!D13</f>
        <v>2541</v>
      </c>
      <c r="E14" s="504">
        <f>+Tabla18[[#This Row],[Popular]]-'9.SVDS'!E13</f>
        <v>6599</v>
      </c>
      <c r="F14" s="504">
        <f>+Tabla18[[#This Row],[Reservas]]-'9.SVDS'!F13</f>
        <v>13594</v>
      </c>
      <c r="G14" s="504">
        <f>+Tabla18[[#This Row],[Romana]]-'9.SVDS'!G13</f>
        <v>470</v>
      </c>
      <c r="H14" s="504">
        <f>+Tabla18[[#This Row],[Siembra]]-'9.SVDS'!H13</f>
        <v>-8894</v>
      </c>
      <c r="I14" s="505">
        <f t="shared" si="0"/>
        <v>-1743</v>
      </c>
      <c r="J14" s="506">
        <f>+Tabla18[[#This Row],[Ministerio de Hacienda]]-'9.SVDS'!M13</f>
        <v>60</v>
      </c>
      <c r="K14" s="506">
        <f>+Tabla18[[#This Row],[Plan  Sustitutivo del Banco Central]]-'9.SVDS'!J13</f>
        <v>-120</v>
      </c>
      <c r="L14" s="506">
        <f>+Tabla18[[#This Row],[Plan  Sustitutivo del Banco de Reservas]]-'9.SVDS'!K13</f>
        <v>-50</v>
      </c>
      <c r="M14" s="506">
        <f>+Tabla18[[#This Row],[Plan Sustitutivo INABIMA]]-'9.SVDS'!L13</f>
        <v>1853</v>
      </c>
      <c r="N14" s="505">
        <f t="shared" si="1"/>
        <v>1743</v>
      </c>
      <c r="O14" s="507"/>
      <c r="P14" s="57"/>
      <c r="Q14" s="508"/>
    </row>
    <row r="15" spans="1:17" s="509" customFormat="1" ht="25.5" customHeight="1">
      <c r="A15" s="503" t="s">
        <v>274</v>
      </c>
      <c r="B15" s="504">
        <f>+Tabla18[[#This Row],[Atlántico]]-'9.SVDS'!B14</f>
        <v>1650</v>
      </c>
      <c r="C15" s="504">
        <f>+Tabla18[[#This Row],[Crecer]]-'9.SVDS'!C14</f>
        <v>-3737</v>
      </c>
      <c r="D15" s="504">
        <f>+Tabla18[[#This Row],[JMMB-BDI]]-'9.SVDS'!D14</f>
        <v>3097</v>
      </c>
      <c r="E15" s="504">
        <f>+Tabla18[[#This Row],[Popular]]-'9.SVDS'!E14</f>
        <v>-4949</v>
      </c>
      <c r="F15" s="504">
        <f>+Tabla18[[#This Row],[Reservas]]-'9.SVDS'!F14</f>
        <v>9404</v>
      </c>
      <c r="G15" s="504">
        <f>+Tabla18[[#This Row],[Romana]]-'9.SVDS'!G14</f>
        <v>184</v>
      </c>
      <c r="H15" s="504">
        <f>+Tabla18[[#This Row],[Siembra]]-'9.SVDS'!H14</f>
        <v>-10163</v>
      </c>
      <c r="I15" s="505">
        <f t="shared" si="0"/>
        <v>-4514</v>
      </c>
      <c r="J15" s="506">
        <f>+Tabla18[[#This Row],[Ministerio de Hacienda]]-'9.SVDS'!M14</f>
        <v>208</v>
      </c>
      <c r="K15" s="506">
        <f>+Tabla18[[#This Row],[Plan  Sustitutivo del Banco Central]]-'9.SVDS'!J14</f>
        <v>-18</v>
      </c>
      <c r="L15" s="506">
        <f>+Tabla18[[#This Row],[Plan  Sustitutivo del Banco de Reservas]]-'9.SVDS'!K14</f>
        <v>-9</v>
      </c>
      <c r="M15" s="506">
        <f>+Tabla18[[#This Row],[Plan Sustitutivo INABIMA]]-'9.SVDS'!L14</f>
        <v>4333</v>
      </c>
      <c r="N15" s="505">
        <f t="shared" si="1"/>
        <v>4514</v>
      </c>
      <c r="O15" s="507"/>
      <c r="P15" s="57"/>
      <c r="Q15" s="508"/>
    </row>
    <row r="16" spans="1:17" s="105" customFormat="1" ht="25.5" customHeight="1">
      <c r="A16" s="503" t="s">
        <v>275</v>
      </c>
      <c r="B16" s="504">
        <f>+Tabla18[[#This Row],[Atlántico]]-'9.SVDS'!B15</f>
        <v>1785</v>
      </c>
      <c r="C16" s="504">
        <f>+Tabla18[[#This Row],[Crecer]]-'9.SVDS'!C15</f>
        <v>456</v>
      </c>
      <c r="D16" s="504">
        <f>+Tabla18[[#This Row],[JMMB-BDI]]-'9.SVDS'!D15</f>
        <v>617</v>
      </c>
      <c r="E16" s="504">
        <f>+Tabla18[[#This Row],[Popular]]-'9.SVDS'!E15</f>
        <v>-2569</v>
      </c>
      <c r="F16" s="772">
        <f>+Tabla18[[#This Row],[Reservas]]-'9.SVDS'!F15</f>
        <v>2844</v>
      </c>
      <c r="G16" s="772">
        <f>+Tabla18[[#This Row],[Romana]]-'9.SVDS'!G15</f>
        <v>13</v>
      </c>
      <c r="H16" s="772">
        <f>+Tabla18[[#This Row],[Siembra]]-'9.SVDS'!H15</f>
        <v>-3431</v>
      </c>
      <c r="I16" s="773">
        <f t="shared" si="0"/>
        <v>-285</v>
      </c>
      <c r="J16" s="506">
        <f>+Tabla18[[#This Row],[Ministerio de Hacienda]]-'9.SVDS'!M15</f>
        <v>423</v>
      </c>
      <c r="K16" s="506">
        <f>+Tabla18[[#This Row],[Plan  Sustitutivo del Banco Central]]-'9.SVDS'!J15</f>
        <v>-15</v>
      </c>
      <c r="L16" s="506">
        <f>+Tabla18[[#This Row],[Plan  Sustitutivo del Banco de Reservas]]-'9.SVDS'!K15</f>
        <v>-5</v>
      </c>
      <c r="M16" s="506">
        <f>+Tabla18[[#This Row],[Plan Sustitutivo INABIMA]]-'9.SVDS'!L15</f>
        <v>-118</v>
      </c>
      <c r="N16" s="505">
        <f t="shared" si="1"/>
        <v>285</v>
      </c>
      <c r="O16" s="507"/>
      <c r="P16" s="57"/>
      <c r="Q16" s="510"/>
    </row>
    <row r="17" spans="1:18" s="57" customFormat="1" ht="25.5" customHeight="1">
      <c r="A17" s="503" t="s">
        <v>276</v>
      </c>
      <c r="B17" s="504">
        <f>+Tabla18[[#This Row],[Atlántico]]-'9.SVDS'!B16</f>
        <v>1312</v>
      </c>
      <c r="C17" s="504">
        <f>+Tabla18[[#This Row],[Crecer]]-'9.SVDS'!C16</f>
        <v>-921</v>
      </c>
      <c r="D17" s="504">
        <f>+Tabla18[[#This Row],[JMMB-BDI]]-'9.SVDS'!D16</f>
        <v>1256</v>
      </c>
      <c r="E17" s="504">
        <f>+Tabla18[[#This Row],[Popular]]-'9.SVDS'!E16</f>
        <v>-3592</v>
      </c>
      <c r="F17" s="772">
        <f>+Tabla18[[#This Row],[Reservas]]-'9.SVDS'!F16</f>
        <v>2885</v>
      </c>
      <c r="G17" s="772">
        <f>+Tabla18[[#This Row],[Romana]]-'9.SVDS'!G16</f>
        <v>436</v>
      </c>
      <c r="H17" s="772">
        <f>+Tabla18[[#This Row],[Siembra]]-'9.SVDS'!H16</f>
        <v>-2145</v>
      </c>
      <c r="I17" s="773">
        <f t="shared" si="0"/>
        <v>-769</v>
      </c>
      <c r="J17" s="506">
        <f>+Tabla18[[#This Row],[Ministerio de Hacienda]]-'9.SVDS'!M16</f>
        <v>888</v>
      </c>
      <c r="K17" s="506">
        <f>+Tabla18[[#This Row],[Plan  Sustitutivo del Banco Central]]-'9.SVDS'!J16</f>
        <v>-4</v>
      </c>
      <c r="L17" s="506">
        <f>+Tabla18[[#This Row],[Plan  Sustitutivo del Banco de Reservas]]-'9.SVDS'!K16</f>
        <v>-23</v>
      </c>
      <c r="M17" s="506">
        <f>+Tabla18[[#This Row],[Plan Sustitutivo INABIMA]]-'9.SVDS'!L16</f>
        <v>-82</v>
      </c>
      <c r="N17" s="505">
        <f t="shared" si="1"/>
        <v>779</v>
      </c>
      <c r="O17" s="507"/>
      <c r="Q17" s="511"/>
    </row>
    <row r="18" spans="1:18" s="57" customFormat="1" ht="25.5" customHeight="1">
      <c r="A18" s="503" t="s">
        <v>342</v>
      </c>
      <c r="B18" s="504">
        <f>+Tabla18[[#This Row],[Atlántico]]-'9.SVDS'!B17</f>
        <v>1132</v>
      </c>
      <c r="C18" s="504">
        <f>+Tabla18[[#This Row],[Crecer]]-'9.SVDS'!C17</f>
        <v>-6745</v>
      </c>
      <c r="D18" s="504">
        <f>+Tabla18[[#This Row],[JMMB-BDI]]-'9.SVDS'!D17</f>
        <v>1539</v>
      </c>
      <c r="E18" s="504">
        <f>+Tabla18[[#This Row],[Popular]]-'9.SVDS'!E17</f>
        <v>-10418</v>
      </c>
      <c r="F18" s="772">
        <f>+Tabla18[[#This Row],[Reservas]]-'9.SVDS'!F17</f>
        <v>-2220</v>
      </c>
      <c r="G18" s="772">
        <f>+Tabla18[[#This Row],[Romana]]-'9.SVDS'!G17</f>
        <v>128</v>
      </c>
      <c r="H18" s="772">
        <f>+Tabla18[[#This Row],[Siembra]]-'9.SVDS'!H17</f>
        <v>-5574</v>
      </c>
      <c r="I18" s="773">
        <f t="shared" si="0"/>
        <v>-22158</v>
      </c>
      <c r="J18" s="506">
        <f>+Tabla18[[#This Row],[Ministerio de Hacienda]]-'9.SVDS'!M17</f>
        <v>1066</v>
      </c>
      <c r="K18" s="506">
        <f>+Tabla18[[#This Row],[Plan  Sustitutivo del Banco Central]]-'9.SVDS'!J17</f>
        <v>-5</v>
      </c>
      <c r="L18" s="506">
        <f>+Tabla18[[#This Row],[Plan  Sustitutivo del Banco de Reservas]]-'9.SVDS'!K17</f>
        <v>-15</v>
      </c>
      <c r="M18" s="506">
        <f>+Tabla18[[#This Row],[Plan Sustitutivo INABIMA]]-'9.SVDS'!L17</f>
        <v>21112</v>
      </c>
      <c r="N18" s="505">
        <f t="shared" si="1"/>
        <v>22158</v>
      </c>
      <c r="O18" s="507"/>
      <c r="Q18" s="511"/>
    </row>
    <row r="19" spans="1:18" s="57" customFormat="1" ht="25.5" customHeight="1">
      <c r="A19" s="503" t="s">
        <v>343</v>
      </c>
      <c r="B19" s="504">
        <f>+Tabla18[[#This Row],[Atlántico]]-'9.SVDS'!B18</f>
        <v>2903</v>
      </c>
      <c r="C19" s="504">
        <f>+Tabla18[[#This Row],[Crecer]]-'9.SVDS'!C18</f>
        <v>-8465</v>
      </c>
      <c r="D19" s="504">
        <f>+Tabla18[[#This Row],[JMMB-BDI]]-'9.SVDS'!D18</f>
        <v>1063</v>
      </c>
      <c r="E19" s="504">
        <f>+Tabla18[[#This Row],[Popular]]-'9.SVDS'!E18</f>
        <v>-5510</v>
      </c>
      <c r="F19" s="772">
        <f>+Tabla18[[#This Row],[Reservas]]-'9.SVDS'!F18</f>
        <v>4408</v>
      </c>
      <c r="G19" s="772">
        <f>+Tabla18[[#This Row],[Romana]]-'9.SVDS'!G18</f>
        <v>58</v>
      </c>
      <c r="H19" s="772">
        <f>+Tabla18[[#This Row],[Siembra]]-'9.SVDS'!H18</f>
        <v>-4855</v>
      </c>
      <c r="I19" s="773">
        <f t="shared" si="0"/>
        <v>-10398</v>
      </c>
      <c r="J19" s="506">
        <f>+Tabla18[[#This Row],[Ministerio de Hacienda]]-'9.SVDS'!M18</f>
        <v>795</v>
      </c>
      <c r="K19" s="506">
        <f>+Tabla18[[#This Row],[Plan  Sustitutivo del Banco Central]]-'9.SVDS'!J18</f>
        <v>-10</v>
      </c>
      <c r="L19" s="506">
        <f>+Tabla18[[#This Row],[Plan  Sustitutivo del Banco de Reservas]]-'9.SVDS'!K18</f>
        <v>-7</v>
      </c>
      <c r="M19" s="506">
        <f>+Tabla18[[#This Row],[Plan Sustitutivo INABIMA]]-'9.SVDS'!L18</f>
        <v>9620</v>
      </c>
      <c r="N19" s="505">
        <f t="shared" si="1"/>
        <v>10398</v>
      </c>
      <c r="O19" s="507"/>
      <c r="Q19" s="511"/>
    </row>
    <row r="20" spans="1:18" s="57" customFormat="1" ht="25.5" customHeight="1">
      <c r="A20" s="774" t="str">
        <f>+'7. SVDS'!A22</f>
        <v>Dic. 2024</v>
      </c>
      <c r="B20" s="504">
        <f>+Tabla18[[#This Row],[Atlántico]]-'9.SVDS'!B19</f>
        <v>2186</v>
      </c>
      <c r="C20" s="504">
        <f>+Tabla18[[#This Row],[Crecer]]-'9.SVDS'!C19</f>
        <v>-4588</v>
      </c>
      <c r="D20" s="504">
        <f>+Tabla18[[#This Row],[JMMB-BDI]]-'9.SVDS'!D19</f>
        <v>-225</v>
      </c>
      <c r="E20" s="504">
        <f>+Tabla18[[#This Row],[Popular]]-'9.SVDS'!E19</f>
        <v>-13730</v>
      </c>
      <c r="F20" s="772">
        <f>+Tabla18[[#This Row],[Reservas]]-'9.SVDS'!F19</f>
        <v>10406</v>
      </c>
      <c r="G20" s="772">
        <f>+Tabla18[[#This Row],[Romana]]-'9.SVDS'!G19</f>
        <v>48</v>
      </c>
      <c r="H20" s="772">
        <f>+Tabla18[[#This Row],[Siembra]]-'9.SVDS'!H19</f>
        <v>-3633</v>
      </c>
      <c r="I20" s="773">
        <f>SUM(B20:H20)</f>
        <v>-9536</v>
      </c>
      <c r="J20" s="506">
        <f>+Tabla18[[#This Row],[Ministerio de Hacienda]]-'9.SVDS'!M19</f>
        <v>2436</v>
      </c>
      <c r="K20" s="506">
        <f>+Tabla18[[#This Row],[Plan  Sustitutivo del Banco Central]]-'9.SVDS'!J19</f>
        <v>-1</v>
      </c>
      <c r="L20" s="506">
        <f>+Tabla18[[#This Row],[Plan  Sustitutivo del Banco de Reservas]]-'9.SVDS'!K19</f>
        <v>-8</v>
      </c>
      <c r="M20" s="506">
        <f>+Tabla18[[#This Row],[Plan Sustitutivo INABIMA]]-'9.SVDS'!L19</f>
        <v>7109</v>
      </c>
      <c r="N20" s="505">
        <f>SUM(J20:M20)</f>
        <v>9536</v>
      </c>
      <c r="O20" s="507"/>
      <c r="Q20" s="511"/>
    </row>
    <row r="21" spans="1:18" s="57" customFormat="1" ht="25.5" customHeight="1">
      <c r="A21" s="774" t="str">
        <f>+'7. SVDS'!A23</f>
        <v>Oct. 2025</v>
      </c>
      <c r="B21" s="504">
        <f>+Tabla18[[#This Row],[Atlántico]]-'9.SVDS'!B20</f>
        <v>722</v>
      </c>
      <c r="C21" s="504">
        <f>+Tabla18[[#This Row],[Crecer]]-'9.SVDS'!C20</f>
        <v>-4721</v>
      </c>
      <c r="D21" s="504">
        <f>+Tabla18[[#This Row],[JMMB-BDI]]-'9.SVDS'!D20</f>
        <v>2358</v>
      </c>
      <c r="E21" s="504">
        <f>+Tabla18[[#This Row],[Popular]]-'9.SVDS'!E20</f>
        <v>-14515</v>
      </c>
      <c r="F21" s="772">
        <f>+Tabla18[[#This Row],[Reservas]]-'9.SVDS'!F20</f>
        <v>10875</v>
      </c>
      <c r="G21" s="772">
        <f>+Tabla18[[#This Row],[Romana]]-'9.SVDS'!G20</f>
        <v>-63</v>
      </c>
      <c r="H21" s="772">
        <f>+Tabla18[[#This Row],[Siembra]]-'9.SVDS'!H20</f>
        <v>45</v>
      </c>
      <c r="I21" s="773">
        <f t="shared" si="0"/>
        <v>-5299</v>
      </c>
      <c r="J21" s="506">
        <f>+Tabla18[[#This Row],[Ministerio de Hacienda]]-'9.SVDS'!M20</f>
        <v>1369</v>
      </c>
      <c r="K21" s="506">
        <f>+Tabla18[[#This Row],[Plan  Sustitutivo del Banco Central]]-'9.SVDS'!J20</f>
        <v>0</v>
      </c>
      <c r="L21" s="506">
        <f>+Tabla18[[#This Row],[Plan  Sustitutivo del Banco de Reservas]]-'9.SVDS'!K20</f>
        <v>-12</v>
      </c>
      <c r="M21" s="506">
        <f>+Tabla18[[#This Row],[Plan Sustitutivo INABIMA]]-'9.SVDS'!L20</f>
        <v>3942</v>
      </c>
      <c r="N21" s="505">
        <f t="shared" si="1"/>
        <v>5299</v>
      </c>
      <c r="O21" s="507"/>
      <c r="Q21" s="511"/>
    </row>
    <row r="22" spans="1:18" s="78" customFormat="1" ht="25.5" customHeight="1">
      <c r="A22" s="503" t="s">
        <v>11</v>
      </c>
      <c r="B22" s="512">
        <f>SUM(B6:B21)</f>
        <v>36187</v>
      </c>
      <c r="C22" s="512">
        <f t="shared" ref="C22:N22" si="2">SUM(C6:C21)</f>
        <v>-108421</v>
      </c>
      <c r="D22" s="512">
        <f t="shared" si="2"/>
        <v>12533</v>
      </c>
      <c r="E22" s="512">
        <f t="shared" si="2"/>
        <v>-75939</v>
      </c>
      <c r="F22" s="512">
        <f t="shared" si="2"/>
        <v>103565</v>
      </c>
      <c r="G22" s="512">
        <f t="shared" si="2"/>
        <v>3802</v>
      </c>
      <c r="H22" s="512">
        <f t="shared" si="2"/>
        <v>-65213</v>
      </c>
      <c r="I22" s="512">
        <f t="shared" si="2"/>
        <v>-93486</v>
      </c>
      <c r="J22" s="512">
        <f t="shared" si="2"/>
        <v>15325</v>
      </c>
      <c r="K22" s="512">
        <f t="shared" si="2"/>
        <v>-470</v>
      </c>
      <c r="L22" s="512">
        <f t="shared" si="2"/>
        <v>-165</v>
      </c>
      <c r="M22" s="512">
        <f t="shared" si="2"/>
        <v>78806</v>
      </c>
      <c r="N22" s="512">
        <f t="shared" si="2"/>
        <v>93496</v>
      </c>
      <c r="O22" s="714"/>
      <c r="P22" s="57"/>
      <c r="Q22" s="715"/>
      <c r="R22" s="78" t="s">
        <v>361</v>
      </c>
    </row>
    <row r="23" spans="1:18">
      <c r="A23" s="168" t="str">
        <f>+'9.SVDS'!A22</f>
        <v>Fuente: SIPEN</v>
      </c>
    </row>
    <row r="28" spans="1:18">
      <c r="Q28" s="28"/>
    </row>
    <row r="29" spans="1:18">
      <c r="Q29" s="28"/>
    </row>
    <row r="30" spans="1:18">
      <c r="Q30" s="28"/>
    </row>
    <row r="31" spans="1:18">
      <c r="Q31" s="28"/>
    </row>
    <row r="32" spans="1:18">
      <c r="Q32" s="28"/>
    </row>
    <row r="33" spans="17:17">
      <c r="Q33" s="28"/>
    </row>
    <row r="34" spans="17:17">
      <c r="Q34" s="28"/>
    </row>
    <row r="35" spans="17:17">
      <c r="Q35" s="28"/>
    </row>
    <row r="36" spans="17:17">
      <c r="Q36" s="28"/>
    </row>
    <row r="37" spans="17:17">
      <c r="Q37" s="28"/>
    </row>
    <row r="38" spans="17:17">
      <c r="Q38" s="28"/>
    </row>
    <row r="39" spans="17:17">
      <c r="Q39" s="28"/>
    </row>
    <row r="40" spans="17:17">
      <c r="Q40" s="28"/>
    </row>
  </sheetData>
  <mergeCells count="4">
    <mergeCell ref="A1:P1"/>
    <mergeCell ref="A3:P3"/>
    <mergeCell ref="A2:P2"/>
    <mergeCell ref="A4:N4"/>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4">
    <tabColor theme="1"/>
    <pageSetUpPr fitToPage="1"/>
  </sheetPr>
  <dimension ref="A1"/>
  <sheetViews>
    <sheetView showGridLines="0" view="pageBreakPreview" zoomScale="85" zoomScaleNormal="100" zoomScaleSheetLayoutView="85" workbookViewId="0">
      <selection activeCell="W37" sqref="W37"/>
    </sheetView>
  </sheetViews>
  <sheetFormatPr baseColWidth="10" defaultColWidth="11.42578125" defaultRowHeight="14.25"/>
  <cols>
    <col min="1" max="6" width="11.42578125" style="188"/>
    <col min="7" max="7" width="8.85546875" style="188" customWidth="1"/>
    <col min="8" max="8" width="11.42578125" style="188"/>
    <col min="9" max="9" width="7.85546875" style="188" customWidth="1"/>
    <col min="10" max="10" width="7" style="188" customWidth="1"/>
    <col min="11" max="11" width="5.85546875" style="188" customWidth="1"/>
    <col min="12" max="12" width="7.42578125" style="188" customWidth="1"/>
    <col min="13" max="16384" width="11.42578125" style="188"/>
  </cols>
  <sheetData/>
  <pageMargins left="0.70866141732283472" right="0.70866141732283472" top="0.74803149606299213" bottom="0.74803149606299213" header="0.31496062992125984" footer="0.31496062992125984"/>
  <pageSetup paperSize="119" scale="63" orientation="landscape"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5">
    <tabColor theme="1"/>
    <pageSetUpPr fitToPage="1"/>
  </sheetPr>
  <dimension ref="A5:P67"/>
  <sheetViews>
    <sheetView showGridLines="0" view="pageBreakPreview" zoomScale="55" zoomScaleNormal="100" zoomScaleSheetLayoutView="55" workbookViewId="0">
      <selection activeCell="Q56" sqref="Q56"/>
    </sheetView>
  </sheetViews>
  <sheetFormatPr baseColWidth="10" defaultColWidth="11.42578125" defaultRowHeight="14.25"/>
  <cols>
    <col min="1" max="4" width="10.7109375" style="188" customWidth="1"/>
    <col min="5" max="5" width="22.140625" style="188" customWidth="1"/>
    <col min="6" max="6" width="21.28515625" style="188" customWidth="1"/>
    <col min="7" max="8" width="10.7109375" style="188" customWidth="1"/>
    <col min="9" max="9" width="27.28515625" style="188" customWidth="1"/>
    <col min="10" max="10" width="20.28515625" style="188" customWidth="1"/>
    <col min="11" max="11" width="26.7109375" style="188" customWidth="1"/>
    <col min="12" max="13" width="20.28515625" style="188" customWidth="1"/>
    <col min="14" max="14" width="31.42578125" style="188" customWidth="1"/>
    <col min="15" max="15" width="29.140625" style="188" customWidth="1"/>
    <col min="16" max="16" width="16.140625" style="188" customWidth="1"/>
    <col min="17" max="16384" width="11.42578125" style="188"/>
  </cols>
  <sheetData>
    <row r="5" spans="1:16" ht="54" customHeight="1"/>
    <row r="6" spans="1:16" ht="20.25" customHeight="1"/>
    <row r="7" spans="1:16" ht="14.25" customHeight="1">
      <c r="A7" s="1500" t="s">
        <v>460</v>
      </c>
      <c r="B7" s="1500"/>
      <c r="C7" s="1500"/>
      <c r="D7" s="1500"/>
      <c r="E7" s="1500"/>
      <c r="F7" s="1500"/>
      <c r="G7" s="1500"/>
      <c r="H7" s="1500"/>
      <c r="I7" s="1500"/>
      <c r="J7" s="1500"/>
      <c r="K7" s="1500"/>
      <c r="L7" s="1500"/>
      <c r="M7" s="1500"/>
      <c r="N7" s="1500"/>
      <c r="O7" s="1500"/>
      <c r="P7" s="1500"/>
    </row>
    <row r="8" spans="1:16" ht="14.25" customHeight="1">
      <c r="A8" s="1500"/>
      <c r="B8" s="1500"/>
      <c r="C8" s="1500"/>
      <c r="D8" s="1500"/>
      <c r="E8" s="1500"/>
      <c r="F8" s="1500"/>
      <c r="G8" s="1500"/>
      <c r="H8" s="1500"/>
      <c r="I8" s="1500"/>
      <c r="J8" s="1500"/>
      <c r="K8" s="1500"/>
      <c r="L8" s="1500"/>
      <c r="M8" s="1500"/>
      <c r="N8" s="1500"/>
      <c r="O8" s="1500"/>
      <c r="P8" s="1500"/>
    </row>
    <row r="9" spans="1:16" ht="14.25" customHeight="1">
      <c r="A9" s="1500"/>
      <c r="B9" s="1500"/>
      <c r="C9" s="1500"/>
      <c r="D9" s="1500"/>
      <c r="E9" s="1500"/>
      <c r="F9" s="1500"/>
      <c r="G9" s="1500"/>
      <c r="H9" s="1500"/>
      <c r="I9" s="1500"/>
      <c r="J9" s="1500"/>
      <c r="K9" s="1500"/>
      <c r="L9" s="1500"/>
      <c r="M9" s="1500"/>
      <c r="N9" s="1500"/>
      <c r="O9" s="1500"/>
      <c r="P9" s="1500"/>
    </row>
    <row r="10" spans="1:16" ht="14.25" customHeight="1">
      <c r="A10" s="1500"/>
      <c r="B10" s="1500"/>
      <c r="C10" s="1500"/>
      <c r="D10" s="1500"/>
      <c r="E10" s="1500"/>
      <c r="F10" s="1500"/>
      <c r="G10" s="1500"/>
      <c r="H10" s="1500"/>
      <c r="I10" s="1500"/>
      <c r="J10" s="1500"/>
      <c r="K10" s="1500"/>
      <c r="L10" s="1500"/>
      <c r="M10" s="1500"/>
      <c r="N10" s="1500"/>
      <c r="O10" s="1500"/>
      <c r="P10" s="1500"/>
    </row>
    <row r="11" spans="1:16" ht="14.25" customHeight="1">
      <c r="A11" s="1500"/>
      <c r="B11" s="1500"/>
      <c r="C11" s="1500"/>
      <c r="D11" s="1500"/>
      <c r="E11" s="1500"/>
      <c r="F11" s="1500"/>
      <c r="G11" s="1500"/>
      <c r="H11" s="1500"/>
      <c r="I11" s="1500"/>
      <c r="J11" s="1500"/>
      <c r="K11" s="1500"/>
      <c r="L11" s="1500"/>
      <c r="M11" s="1500"/>
      <c r="N11" s="1500"/>
      <c r="O11" s="1500"/>
      <c r="P11" s="1500"/>
    </row>
    <row r="12" spans="1:16" ht="14.25" customHeight="1">
      <c r="A12" s="1500"/>
      <c r="B12" s="1500"/>
      <c r="C12" s="1500"/>
      <c r="D12" s="1500"/>
      <c r="E12" s="1500"/>
      <c r="F12" s="1500"/>
      <c r="G12" s="1500"/>
      <c r="H12" s="1500"/>
      <c r="I12" s="1500"/>
      <c r="J12" s="1500"/>
      <c r="K12" s="1500"/>
      <c r="L12" s="1500"/>
      <c r="M12" s="1500"/>
      <c r="N12" s="1500"/>
      <c r="O12" s="1500"/>
      <c r="P12" s="1500"/>
    </row>
    <row r="13" spans="1:16" ht="14.25" customHeight="1">
      <c r="A13" s="1500"/>
      <c r="B13" s="1500"/>
      <c r="C13" s="1500"/>
      <c r="D13" s="1500"/>
      <c r="E13" s="1500"/>
      <c r="F13" s="1500"/>
      <c r="G13" s="1500"/>
      <c r="H13" s="1500"/>
      <c r="I13" s="1500"/>
      <c r="J13" s="1500"/>
      <c r="K13" s="1500"/>
      <c r="L13" s="1500"/>
      <c r="M13" s="1500"/>
      <c r="N13" s="1500"/>
      <c r="O13" s="1500"/>
      <c r="P13" s="1500"/>
    </row>
    <row r="14" spans="1:16" ht="14.25" customHeight="1">
      <c r="A14" s="1500"/>
      <c r="B14" s="1500"/>
      <c r="C14" s="1500"/>
      <c r="D14" s="1500"/>
      <c r="E14" s="1500"/>
      <c r="F14" s="1500"/>
      <c r="G14" s="1500"/>
      <c r="H14" s="1500"/>
      <c r="I14" s="1500"/>
      <c r="J14" s="1500"/>
      <c r="K14" s="1500"/>
      <c r="L14" s="1500"/>
      <c r="M14" s="1500"/>
      <c r="N14" s="1500"/>
      <c r="O14" s="1500"/>
      <c r="P14" s="1500"/>
    </row>
    <row r="15" spans="1:16" ht="14.25" customHeight="1">
      <c r="A15" s="1500"/>
      <c r="B15" s="1500"/>
      <c r="C15" s="1500"/>
      <c r="D15" s="1500"/>
      <c r="E15" s="1500"/>
      <c r="F15" s="1500"/>
      <c r="G15" s="1500"/>
      <c r="H15" s="1500"/>
      <c r="I15" s="1500"/>
      <c r="J15" s="1500"/>
      <c r="K15" s="1500"/>
      <c r="L15" s="1500"/>
      <c r="M15" s="1500"/>
      <c r="N15" s="1500"/>
      <c r="O15" s="1500"/>
      <c r="P15" s="1500"/>
    </row>
    <row r="16" spans="1:16" ht="14.25" customHeight="1">
      <c r="A16" s="1500"/>
      <c r="B16" s="1500"/>
      <c r="C16" s="1500"/>
      <c r="D16" s="1500"/>
      <c r="E16" s="1500"/>
      <c r="F16" s="1500"/>
      <c r="G16" s="1500"/>
      <c r="H16" s="1500"/>
      <c r="I16" s="1500"/>
      <c r="J16" s="1500"/>
      <c r="K16" s="1500"/>
      <c r="L16" s="1500"/>
      <c r="M16" s="1500"/>
      <c r="N16" s="1500"/>
      <c r="O16" s="1500"/>
      <c r="P16" s="1500"/>
    </row>
    <row r="17" spans="1:16" ht="14.25" customHeight="1">
      <c r="A17" s="1500"/>
      <c r="B17" s="1500"/>
      <c r="C17" s="1500"/>
      <c r="D17" s="1500"/>
      <c r="E17" s="1500"/>
      <c r="F17" s="1500"/>
      <c r="G17" s="1500"/>
      <c r="H17" s="1500"/>
      <c r="I17" s="1500"/>
      <c r="J17" s="1500"/>
      <c r="K17" s="1500"/>
      <c r="L17" s="1500"/>
      <c r="M17" s="1500"/>
      <c r="N17" s="1500"/>
      <c r="O17" s="1500"/>
      <c r="P17" s="1500"/>
    </row>
    <row r="18" spans="1:16" ht="14.25" customHeight="1">
      <c r="A18" s="1500"/>
      <c r="B18" s="1500"/>
      <c r="C18" s="1500"/>
      <c r="D18" s="1500"/>
      <c r="E18" s="1500"/>
      <c r="F18" s="1500"/>
      <c r="G18" s="1500"/>
      <c r="H18" s="1500"/>
      <c r="I18" s="1500"/>
      <c r="J18" s="1500"/>
      <c r="K18" s="1500"/>
      <c r="L18" s="1500"/>
      <c r="M18" s="1500"/>
      <c r="N18" s="1500"/>
      <c r="O18" s="1500"/>
      <c r="P18" s="1500"/>
    </row>
    <row r="19" spans="1:16" ht="14.25" customHeight="1">
      <c r="A19" s="1500"/>
      <c r="B19" s="1500"/>
      <c r="C19" s="1500"/>
      <c r="D19" s="1500"/>
      <c r="E19" s="1500"/>
      <c r="F19" s="1500"/>
      <c r="G19" s="1500"/>
      <c r="H19" s="1500"/>
      <c r="I19" s="1500"/>
      <c r="J19" s="1500"/>
      <c r="K19" s="1500"/>
      <c r="L19" s="1500"/>
      <c r="M19" s="1500"/>
      <c r="N19" s="1500"/>
      <c r="O19" s="1500"/>
      <c r="P19" s="1500"/>
    </row>
    <row r="20" spans="1:16" ht="14.25" customHeight="1">
      <c r="A20" s="1500"/>
      <c r="B20" s="1500"/>
      <c r="C20" s="1500"/>
      <c r="D20" s="1500"/>
      <c r="E20" s="1500"/>
      <c r="F20" s="1500"/>
      <c r="G20" s="1500"/>
      <c r="H20" s="1500"/>
      <c r="I20" s="1500"/>
      <c r="J20" s="1500"/>
      <c r="K20" s="1500"/>
      <c r="L20" s="1500"/>
      <c r="M20" s="1500"/>
      <c r="N20" s="1500"/>
      <c r="O20" s="1500"/>
      <c r="P20" s="1500"/>
    </row>
    <row r="21" spans="1:16" ht="14.25" customHeight="1">
      <c r="A21" s="1500"/>
      <c r="B21" s="1500"/>
      <c r="C21" s="1500"/>
      <c r="D21" s="1500"/>
      <c r="E21" s="1500"/>
      <c r="F21" s="1500"/>
      <c r="G21" s="1500"/>
      <c r="H21" s="1500"/>
      <c r="I21" s="1500"/>
      <c r="J21" s="1500"/>
      <c r="K21" s="1500"/>
      <c r="L21" s="1500"/>
      <c r="M21" s="1500"/>
      <c r="N21" s="1500"/>
      <c r="O21" s="1500"/>
      <c r="P21" s="1500"/>
    </row>
    <row r="22" spans="1:16" ht="14.25" customHeight="1">
      <c r="A22" s="1500"/>
      <c r="B22" s="1500"/>
      <c r="C22" s="1500"/>
      <c r="D22" s="1500"/>
      <c r="E22" s="1500"/>
      <c r="F22" s="1500"/>
      <c r="G22" s="1500"/>
      <c r="H22" s="1500"/>
      <c r="I22" s="1500"/>
      <c r="J22" s="1500"/>
      <c r="K22" s="1500"/>
      <c r="L22" s="1500"/>
      <c r="M22" s="1500"/>
      <c r="N22" s="1500"/>
      <c r="O22" s="1500"/>
      <c r="P22" s="1500"/>
    </row>
    <row r="23" spans="1:16" ht="14.25" customHeight="1">
      <c r="A23" s="1500"/>
      <c r="B23" s="1500"/>
      <c r="C23" s="1500"/>
      <c r="D23" s="1500"/>
      <c r="E23" s="1500"/>
      <c r="F23" s="1500"/>
      <c r="G23" s="1500"/>
      <c r="H23" s="1500"/>
      <c r="I23" s="1500"/>
      <c r="J23" s="1500"/>
      <c r="K23" s="1500"/>
      <c r="L23" s="1500"/>
      <c r="M23" s="1500"/>
      <c r="N23" s="1500"/>
      <c r="O23" s="1500"/>
      <c r="P23" s="1500"/>
    </row>
    <row r="24" spans="1:16" ht="14.25" customHeight="1">
      <c r="A24" s="1500"/>
      <c r="B24" s="1500"/>
      <c r="C24" s="1500"/>
      <c r="D24" s="1500"/>
      <c r="E24" s="1500"/>
      <c r="F24" s="1500"/>
      <c r="G24" s="1500"/>
      <c r="H24" s="1500"/>
      <c r="I24" s="1500"/>
      <c r="J24" s="1500"/>
      <c r="K24" s="1500"/>
      <c r="L24" s="1500"/>
      <c r="M24" s="1500"/>
      <c r="N24" s="1500"/>
      <c r="O24" s="1500"/>
      <c r="P24" s="1500"/>
    </row>
    <row r="25" spans="1:16" ht="14.25" customHeight="1">
      <c r="A25" s="1500"/>
      <c r="B25" s="1500"/>
      <c r="C25" s="1500"/>
      <c r="D25" s="1500"/>
      <c r="E25" s="1500"/>
      <c r="F25" s="1500"/>
      <c r="G25" s="1500"/>
      <c r="H25" s="1500"/>
      <c r="I25" s="1500"/>
      <c r="J25" s="1500"/>
      <c r="K25" s="1500"/>
      <c r="L25" s="1500"/>
      <c r="M25" s="1500"/>
      <c r="N25" s="1500"/>
      <c r="O25" s="1500"/>
      <c r="P25" s="1500"/>
    </row>
    <row r="26" spans="1:16" ht="14.25" customHeight="1">
      <c r="A26" s="1500"/>
      <c r="B26" s="1500"/>
      <c r="C26" s="1500"/>
      <c r="D26" s="1500"/>
      <c r="E26" s="1500"/>
      <c r="F26" s="1500"/>
      <c r="G26" s="1500"/>
      <c r="H26" s="1500"/>
      <c r="I26" s="1500"/>
      <c r="J26" s="1500"/>
      <c r="K26" s="1500"/>
      <c r="L26" s="1500"/>
      <c r="M26" s="1500"/>
      <c r="N26" s="1500"/>
      <c r="O26" s="1500"/>
      <c r="P26" s="1500"/>
    </row>
    <row r="27" spans="1:16" ht="14.25" customHeight="1">
      <c r="A27" s="1500"/>
      <c r="B27" s="1500"/>
      <c r="C27" s="1500"/>
      <c r="D27" s="1500"/>
      <c r="E27" s="1500"/>
      <c r="F27" s="1500"/>
      <c r="G27" s="1500"/>
      <c r="H27" s="1500"/>
      <c r="I27" s="1500"/>
      <c r="J27" s="1500"/>
      <c r="K27" s="1500"/>
      <c r="L27" s="1500"/>
      <c r="M27" s="1500"/>
      <c r="N27" s="1500"/>
      <c r="O27" s="1500"/>
      <c r="P27" s="1500"/>
    </row>
    <row r="28" spans="1:16" ht="14.25" customHeight="1">
      <c r="A28" s="1500"/>
      <c r="B28" s="1500"/>
      <c r="C28" s="1500"/>
      <c r="D28" s="1500"/>
      <c r="E28" s="1500"/>
      <c r="F28" s="1500"/>
      <c r="G28" s="1500"/>
      <c r="H28" s="1500"/>
      <c r="I28" s="1500"/>
      <c r="J28" s="1500"/>
      <c r="K28" s="1500"/>
      <c r="L28" s="1500"/>
      <c r="M28" s="1500"/>
      <c r="N28" s="1500"/>
      <c r="O28" s="1500"/>
      <c r="P28" s="1500"/>
    </row>
    <row r="29" spans="1:16" ht="14.25" customHeight="1">
      <c r="A29" s="1500"/>
      <c r="B29" s="1500"/>
      <c r="C29" s="1500"/>
      <c r="D29" s="1500"/>
      <c r="E29" s="1500"/>
      <c r="F29" s="1500"/>
      <c r="G29" s="1500"/>
      <c r="H29" s="1500"/>
      <c r="I29" s="1500"/>
      <c r="J29" s="1500"/>
      <c r="K29" s="1500"/>
      <c r="L29" s="1500"/>
      <c r="M29" s="1500"/>
      <c r="N29" s="1500"/>
      <c r="O29" s="1500"/>
      <c r="P29" s="1500"/>
    </row>
    <row r="30" spans="1:16" ht="14.25" customHeight="1">
      <c r="A30" s="1500"/>
      <c r="B30" s="1500"/>
      <c r="C30" s="1500"/>
      <c r="D30" s="1500"/>
      <c r="E30" s="1500"/>
      <c r="F30" s="1500"/>
      <c r="G30" s="1500"/>
      <c r="H30" s="1500"/>
      <c r="I30" s="1500"/>
      <c r="J30" s="1500"/>
      <c r="K30" s="1500"/>
      <c r="L30" s="1500"/>
      <c r="M30" s="1500"/>
      <c r="N30" s="1500"/>
      <c r="O30" s="1500"/>
      <c r="P30" s="1500"/>
    </row>
    <row r="31" spans="1:16" ht="14.25" customHeight="1">
      <c r="A31" s="1500"/>
      <c r="B31" s="1500"/>
      <c r="C31" s="1500"/>
      <c r="D31" s="1500"/>
      <c r="E31" s="1500"/>
      <c r="F31" s="1500"/>
      <c r="G31" s="1500"/>
      <c r="H31" s="1500"/>
      <c r="I31" s="1500"/>
      <c r="J31" s="1500"/>
      <c r="K31" s="1500"/>
      <c r="L31" s="1500"/>
      <c r="M31" s="1500"/>
      <c r="N31" s="1500"/>
      <c r="O31" s="1500"/>
      <c r="P31" s="1500"/>
    </row>
    <row r="32" spans="1:16" ht="14.25" customHeight="1">
      <c r="A32" s="1500"/>
      <c r="B32" s="1500"/>
      <c r="C32" s="1500"/>
      <c r="D32" s="1500"/>
      <c r="E32" s="1500"/>
      <c r="F32" s="1500"/>
      <c r="G32" s="1500"/>
      <c r="H32" s="1500"/>
      <c r="I32" s="1500"/>
      <c r="J32" s="1500"/>
      <c r="K32" s="1500"/>
      <c r="L32" s="1500"/>
      <c r="M32" s="1500"/>
      <c r="N32" s="1500"/>
      <c r="O32" s="1500"/>
      <c r="P32" s="1500"/>
    </row>
    <row r="33" spans="1:16" ht="14.25" customHeight="1">
      <c r="A33" s="1500"/>
      <c r="B33" s="1500"/>
      <c r="C33" s="1500"/>
      <c r="D33" s="1500"/>
      <c r="E33" s="1500"/>
      <c r="F33" s="1500"/>
      <c r="G33" s="1500"/>
      <c r="H33" s="1500"/>
      <c r="I33" s="1500"/>
      <c r="J33" s="1500"/>
      <c r="K33" s="1500"/>
      <c r="L33" s="1500"/>
      <c r="M33" s="1500"/>
      <c r="N33" s="1500"/>
      <c r="O33" s="1500"/>
      <c r="P33" s="1500"/>
    </row>
    <row r="34" spans="1:16" ht="14.25" customHeight="1">
      <c r="A34" s="1500"/>
      <c r="B34" s="1500"/>
      <c r="C34" s="1500"/>
      <c r="D34" s="1500"/>
      <c r="E34" s="1500"/>
      <c r="F34" s="1500"/>
      <c r="G34" s="1500"/>
      <c r="H34" s="1500"/>
      <c r="I34" s="1500"/>
      <c r="J34" s="1500"/>
      <c r="K34" s="1500"/>
      <c r="L34" s="1500"/>
      <c r="M34" s="1500"/>
      <c r="N34" s="1500"/>
      <c r="O34" s="1500"/>
      <c r="P34" s="1500"/>
    </row>
    <row r="35" spans="1:16" ht="14.25" customHeight="1">
      <c r="A35" s="1500"/>
      <c r="B35" s="1500"/>
      <c r="C35" s="1500"/>
      <c r="D35" s="1500"/>
      <c r="E35" s="1500"/>
      <c r="F35" s="1500"/>
      <c r="G35" s="1500"/>
      <c r="H35" s="1500"/>
      <c r="I35" s="1500"/>
      <c r="J35" s="1500"/>
      <c r="K35" s="1500"/>
      <c r="L35" s="1500"/>
      <c r="M35" s="1500"/>
      <c r="N35" s="1500"/>
      <c r="O35" s="1500"/>
      <c r="P35" s="1500"/>
    </row>
    <row r="36" spans="1:16" ht="14.25" customHeight="1">
      <c r="A36" s="1500"/>
      <c r="B36" s="1500"/>
      <c r="C36" s="1500"/>
      <c r="D36" s="1500"/>
      <c r="E36" s="1500"/>
      <c r="F36" s="1500"/>
      <c r="G36" s="1500"/>
      <c r="H36" s="1500"/>
      <c r="I36" s="1500"/>
      <c r="J36" s="1500"/>
      <c r="K36" s="1500"/>
      <c r="L36" s="1500"/>
      <c r="M36" s="1500"/>
      <c r="N36" s="1500"/>
      <c r="O36" s="1500"/>
      <c r="P36" s="1500"/>
    </row>
    <row r="37" spans="1:16" ht="14.25" customHeight="1">
      <c r="A37" s="1500"/>
      <c r="B37" s="1500"/>
      <c r="C37" s="1500"/>
      <c r="D37" s="1500"/>
      <c r="E37" s="1500"/>
      <c r="F37" s="1500"/>
      <c r="G37" s="1500"/>
      <c r="H37" s="1500"/>
      <c r="I37" s="1500"/>
      <c r="J37" s="1500"/>
      <c r="K37" s="1500"/>
      <c r="L37" s="1500"/>
      <c r="M37" s="1500"/>
      <c r="N37" s="1500"/>
      <c r="O37" s="1500"/>
      <c r="P37" s="1500"/>
    </row>
    <row r="38" spans="1:16" ht="14.25" customHeight="1">
      <c r="A38" s="1500"/>
      <c r="B38" s="1500"/>
      <c r="C38" s="1500"/>
      <c r="D38" s="1500"/>
      <c r="E38" s="1500"/>
      <c r="F38" s="1500"/>
      <c r="G38" s="1500"/>
      <c r="H38" s="1500"/>
      <c r="I38" s="1500"/>
      <c r="J38" s="1500"/>
      <c r="K38" s="1500"/>
      <c r="L38" s="1500"/>
      <c r="M38" s="1500"/>
      <c r="N38" s="1500"/>
      <c r="O38" s="1500"/>
      <c r="P38" s="1500"/>
    </row>
    <row r="39" spans="1:16" ht="14.25" customHeight="1">
      <c r="A39" s="1500"/>
      <c r="B39" s="1500"/>
      <c r="C39" s="1500"/>
      <c r="D39" s="1500"/>
      <c r="E39" s="1500"/>
      <c r="F39" s="1500"/>
      <c r="G39" s="1500"/>
      <c r="H39" s="1500"/>
      <c r="I39" s="1500"/>
      <c r="J39" s="1500"/>
      <c r="K39" s="1500"/>
      <c r="L39" s="1500"/>
      <c r="M39" s="1500"/>
      <c r="N39" s="1500"/>
      <c r="O39" s="1500"/>
      <c r="P39" s="1500"/>
    </row>
    <row r="40" spans="1:16" ht="14.25" customHeight="1">
      <c r="A40" s="1500"/>
      <c r="B40" s="1500"/>
      <c r="C40" s="1500"/>
      <c r="D40" s="1500"/>
      <c r="E40" s="1500"/>
      <c r="F40" s="1500"/>
      <c r="G40" s="1500"/>
      <c r="H40" s="1500"/>
      <c r="I40" s="1500"/>
      <c r="J40" s="1500"/>
      <c r="K40" s="1500"/>
      <c r="L40" s="1500"/>
      <c r="M40" s="1500"/>
      <c r="N40" s="1500"/>
      <c r="O40" s="1500"/>
      <c r="P40" s="1500"/>
    </row>
    <row r="41" spans="1:16" ht="14.25" customHeight="1">
      <c r="A41" s="1500"/>
      <c r="B41" s="1500"/>
      <c r="C41" s="1500"/>
      <c r="D41" s="1500"/>
      <c r="E41" s="1500"/>
      <c r="F41" s="1500"/>
      <c r="G41" s="1500"/>
      <c r="H41" s="1500"/>
      <c r="I41" s="1500"/>
      <c r="J41" s="1500"/>
      <c r="K41" s="1500"/>
      <c r="L41" s="1500"/>
      <c r="M41" s="1500"/>
      <c r="N41" s="1500"/>
      <c r="O41" s="1500"/>
      <c r="P41" s="1500"/>
    </row>
    <row r="42" spans="1:16" ht="14.25" customHeight="1">
      <c r="A42" s="1500"/>
      <c r="B42" s="1500"/>
      <c r="C42" s="1500"/>
      <c r="D42" s="1500"/>
      <c r="E42" s="1500"/>
      <c r="F42" s="1500"/>
      <c r="G42" s="1500"/>
      <c r="H42" s="1500"/>
      <c r="I42" s="1500"/>
      <c r="J42" s="1500"/>
      <c r="K42" s="1500"/>
      <c r="L42" s="1500"/>
      <c r="M42" s="1500"/>
      <c r="N42" s="1500"/>
      <c r="O42" s="1500"/>
      <c r="P42" s="1500"/>
    </row>
    <row r="43" spans="1:16" ht="14.25" customHeight="1">
      <c r="A43" s="1500"/>
      <c r="B43" s="1500"/>
      <c r="C43" s="1500"/>
      <c r="D43" s="1500"/>
      <c r="E43" s="1500"/>
      <c r="F43" s="1500"/>
      <c r="G43" s="1500"/>
      <c r="H43" s="1500"/>
      <c r="I43" s="1500"/>
      <c r="J43" s="1500"/>
      <c r="K43" s="1500"/>
      <c r="L43" s="1500"/>
      <c r="M43" s="1500"/>
      <c r="N43" s="1500"/>
      <c r="O43" s="1500"/>
      <c r="P43" s="1500"/>
    </row>
    <row r="44" spans="1:16" ht="14.25" customHeight="1">
      <c r="A44" s="1500"/>
      <c r="B44" s="1500"/>
      <c r="C44" s="1500"/>
      <c r="D44" s="1500"/>
      <c r="E44" s="1500"/>
      <c r="F44" s="1500"/>
      <c r="G44" s="1500"/>
      <c r="H44" s="1500"/>
      <c r="I44" s="1500"/>
      <c r="J44" s="1500"/>
      <c r="K44" s="1500"/>
      <c r="L44" s="1500"/>
      <c r="M44" s="1500"/>
      <c r="N44" s="1500"/>
      <c r="O44" s="1500"/>
      <c r="P44" s="1500"/>
    </row>
    <row r="45" spans="1:16" ht="14.25" customHeight="1">
      <c r="A45" s="1500"/>
      <c r="B45" s="1500"/>
      <c r="C45" s="1500"/>
      <c r="D45" s="1500"/>
      <c r="E45" s="1500"/>
      <c r="F45" s="1500"/>
      <c r="G45" s="1500"/>
      <c r="H45" s="1500"/>
      <c r="I45" s="1500"/>
      <c r="J45" s="1500"/>
      <c r="K45" s="1500"/>
      <c r="L45" s="1500"/>
      <c r="M45" s="1500"/>
      <c r="N45" s="1500"/>
      <c r="O45" s="1500"/>
      <c r="P45" s="1500"/>
    </row>
    <row r="46" spans="1:16" ht="14.25" customHeight="1">
      <c r="A46" s="1500"/>
      <c r="B46" s="1500"/>
      <c r="C46" s="1500"/>
      <c r="D46" s="1500"/>
      <c r="E46" s="1500"/>
      <c r="F46" s="1500"/>
      <c r="G46" s="1500"/>
      <c r="H46" s="1500"/>
      <c r="I46" s="1500"/>
      <c r="J46" s="1500"/>
      <c r="K46" s="1500"/>
      <c r="L46" s="1500"/>
      <c r="M46" s="1500"/>
      <c r="N46" s="1500"/>
      <c r="O46" s="1500"/>
      <c r="P46" s="1500"/>
    </row>
    <row r="47" spans="1:16" ht="14.25" customHeight="1">
      <c r="A47" s="1500"/>
      <c r="B47" s="1500"/>
      <c r="C47" s="1500"/>
      <c r="D47" s="1500"/>
      <c r="E47" s="1500"/>
      <c r="F47" s="1500"/>
      <c r="G47" s="1500"/>
      <c r="H47" s="1500"/>
      <c r="I47" s="1500"/>
      <c r="J47" s="1500"/>
      <c r="K47" s="1500"/>
      <c r="L47" s="1500"/>
      <c r="M47" s="1500"/>
      <c r="N47" s="1500"/>
      <c r="O47" s="1500"/>
      <c r="P47" s="1500"/>
    </row>
    <row r="48" spans="1:16" ht="14.25" customHeight="1">
      <c r="A48" s="1500"/>
      <c r="B48" s="1500"/>
      <c r="C48" s="1500"/>
      <c r="D48" s="1500"/>
      <c r="E48" s="1500"/>
      <c r="F48" s="1500"/>
      <c r="G48" s="1500"/>
      <c r="H48" s="1500"/>
      <c r="I48" s="1500"/>
      <c r="J48" s="1500"/>
      <c r="K48" s="1500"/>
      <c r="L48" s="1500"/>
      <c r="M48" s="1500"/>
      <c r="N48" s="1500"/>
      <c r="O48" s="1500"/>
      <c r="P48" s="1500"/>
    </row>
    <row r="49" spans="1:16" ht="14.25" customHeight="1">
      <c r="A49" s="1500"/>
      <c r="B49" s="1500"/>
      <c r="C49" s="1500"/>
      <c r="D49" s="1500"/>
      <c r="E49" s="1500"/>
      <c r="F49" s="1500"/>
      <c r="G49" s="1500"/>
      <c r="H49" s="1500"/>
      <c r="I49" s="1500"/>
      <c r="J49" s="1500"/>
      <c r="K49" s="1500"/>
      <c r="L49" s="1500"/>
      <c r="M49" s="1500"/>
      <c r="N49" s="1500"/>
      <c r="O49" s="1500"/>
      <c r="P49" s="1500"/>
    </row>
    <row r="50" spans="1:16" ht="14.25" customHeight="1">
      <c r="A50" s="1500"/>
      <c r="B50" s="1500"/>
      <c r="C50" s="1500"/>
      <c r="D50" s="1500"/>
      <c r="E50" s="1500"/>
      <c r="F50" s="1500"/>
      <c r="G50" s="1500"/>
      <c r="H50" s="1500"/>
      <c r="I50" s="1500"/>
      <c r="J50" s="1500"/>
      <c r="K50" s="1500"/>
      <c r="L50" s="1500"/>
      <c r="M50" s="1500"/>
      <c r="N50" s="1500"/>
      <c r="O50" s="1500"/>
      <c r="P50" s="1500"/>
    </row>
    <row r="51" spans="1:16" ht="14.25" customHeight="1">
      <c r="A51" s="1500"/>
      <c r="B51" s="1500"/>
      <c r="C51" s="1500"/>
      <c r="D51" s="1500"/>
      <c r="E51" s="1500"/>
      <c r="F51" s="1500"/>
      <c r="G51" s="1500"/>
      <c r="H51" s="1500"/>
      <c r="I51" s="1500"/>
      <c r="J51" s="1500"/>
      <c r="K51" s="1500"/>
      <c r="L51" s="1500"/>
      <c r="M51" s="1500"/>
      <c r="N51" s="1500"/>
      <c r="O51" s="1500"/>
      <c r="P51" s="1500"/>
    </row>
    <row r="52" spans="1:16" ht="14.25" customHeight="1">
      <c r="A52" s="1500"/>
      <c r="B52" s="1500"/>
      <c r="C52" s="1500"/>
      <c r="D52" s="1500"/>
      <c r="E52" s="1500"/>
      <c r="F52" s="1500"/>
      <c r="G52" s="1500"/>
      <c r="H52" s="1500"/>
      <c r="I52" s="1500"/>
      <c r="J52" s="1500"/>
      <c r="K52" s="1500"/>
      <c r="L52" s="1500"/>
      <c r="M52" s="1500"/>
      <c r="N52" s="1500"/>
      <c r="O52" s="1500"/>
      <c r="P52" s="1500"/>
    </row>
    <row r="53" spans="1:16" ht="14.25" customHeight="1">
      <c r="A53" s="1500"/>
      <c r="B53" s="1500"/>
      <c r="C53" s="1500"/>
      <c r="D53" s="1500"/>
      <c r="E53" s="1500"/>
      <c r="F53" s="1500"/>
      <c r="G53" s="1500"/>
      <c r="H53" s="1500"/>
      <c r="I53" s="1500"/>
      <c r="J53" s="1500"/>
      <c r="K53" s="1500"/>
      <c r="L53" s="1500"/>
      <c r="M53" s="1500"/>
      <c r="N53" s="1500"/>
      <c r="O53" s="1500"/>
      <c r="P53" s="1500"/>
    </row>
    <row r="54" spans="1:16" ht="92.25" customHeight="1">
      <c r="A54" s="1500"/>
      <c r="B54" s="1500"/>
      <c r="C54" s="1500"/>
      <c r="D54" s="1500"/>
      <c r="E54" s="1500"/>
      <c r="F54" s="1500"/>
      <c r="G54" s="1500"/>
      <c r="H54" s="1500"/>
      <c r="I54" s="1500"/>
      <c r="J54" s="1500"/>
      <c r="K54" s="1500"/>
      <c r="L54" s="1500"/>
      <c r="M54" s="1500"/>
      <c r="N54" s="1500"/>
      <c r="O54" s="1500"/>
      <c r="P54" s="1500"/>
    </row>
    <row r="55" spans="1:16">
      <c r="A55" s="1500"/>
      <c r="B55" s="1500"/>
      <c r="C55" s="1500"/>
      <c r="D55" s="1500"/>
      <c r="E55" s="1500"/>
      <c r="F55" s="1500"/>
      <c r="G55" s="1500"/>
      <c r="H55" s="1500"/>
      <c r="I55" s="1500"/>
      <c r="J55" s="1500"/>
      <c r="K55" s="1500"/>
      <c r="L55" s="1500"/>
      <c r="M55" s="1500"/>
      <c r="N55" s="1500"/>
      <c r="O55" s="1500"/>
      <c r="P55" s="1500"/>
    </row>
    <row r="56" spans="1:16">
      <c r="A56" s="1500"/>
      <c r="B56" s="1500"/>
      <c r="C56" s="1500"/>
      <c r="D56" s="1500"/>
      <c r="E56" s="1500"/>
      <c r="F56" s="1500"/>
      <c r="G56" s="1500"/>
      <c r="H56" s="1500"/>
      <c r="I56" s="1500"/>
      <c r="J56" s="1500"/>
      <c r="K56" s="1500"/>
      <c r="L56" s="1500"/>
      <c r="M56" s="1500"/>
      <c r="N56" s="1500"/>
      <c r="O56" s="1500"/>
      <c r="P56" s="1500"/>
    </row>
    <row r="57" spans="1:16">
      <c r="A57" s="1500"/>
      <c r="B57" s="1500"/>
      <c r="C57" s="1500"/>
      <c r="D57" s="1500"/>
      <c r="E57" s="1500"/>
      <c r="F57" s="1500"/>
      <c r="G57" s="1500"/>
      <c r="H57" s="1500"/>
      <c r="I57" s="1500"/>
      <c r="J57" s="1500"/>
      <c r="K57" s="1500"/>
      <c r="L57" s="1500"/>
      <c r="M57" s="1500"/>
      <c r="N57" s="1500"/>
      <c r="O57" s="1500"/>
      <c r="P57" s="1500"/>
    </row>
    <row r="58" spans="1:16">
      <c r="A58" s="1500"/>
      <c r="B58" s="1500"/>
      <c r="C58" s="1500"/>
      <c r="D58" s="1500"/>
      <c r="E58" s="1500"/>
      <c r="F58" s="1500"/>
      <c r="G58" s="1500"/>
      <c r="H58" s="1500"/>
      <c r="I58" s="1500"/>
      <c r="J58" s="1500"/>
      <c r="K58" s="1500"/>
      <c r="L58" s="1500"/>
      <c r="M58" s="1500"/>
      <c r="N58" s="1500"/>
      <c r="O58" s="1500"/>
      <c r="P58" s="1500"/>
    </row>
    <row r="59" spans="1:16">
      <c r="A59" s="1500"/>
      <c r="B59" s="1500"/>
      <c r="C59" s="1500"/>
      <c r="D59" s="1500"/>
      <c r="E59" s="1500"/>
      <c r="F59" s="1500"/>
      <c r="G59" s="1500"/>
      <c r="H59" s="1500"/>
      <c r="I59" s="1500"/>
      <c r="J59" s="1500"/>
      <c r="K59" s="1500"/>
      <c r="L59" s="1500"/>
      <c r="M59" s="1500"/>
      <c r="N59" s="1500"/>
      <c r="O59" s="1500"/>
      <c r="P59" s="1500"/>
    </row>
    <row r="60" spans="1:16">
      <c r="A60" s="1500"/>
      <c r="B60" s="1500"/>
      <c r="C60" s="1500"/>
      <c r="D60" s="1500"/>
      <c r="E60" s="1500"/>
      <c r="F60" s="1500"/>
      <c r="G60" s="1500"/>
      <c r="H60" s="1500"/>
      <c r="I60" s="1500"/>
      <c r="J60" s="1500"/>
      <c r="K60" s="1500"/>
      <c r="L60" s="1500"/>
      <c r="M60" s="1500"/>
      <c r="N60" s="1500"/>
      <c r="O60" s="1500"/>
      <c r="P60" s="1500"/>
    </row>
    <row r="61" spans="1:16">
      <c r="A61" s="1500"/>
      <c r="B61" s="1500"/>
      <c r="C61" s="1500"/>
      <c r="D61" s="1500"/>
      <c r="E61" s="1500"/>
      <c r="F61" s="1500"/>
      <c r="G61" s="1500"/>
      <c r="H61" s="1500"/>
      <c r="I61" s="1500"/>
      <c r="J61" s="1500"/>
      <c r="K61" s="1500"/>
      <c r="L61" s="1500"/>
      <c r="M61" s="1500"/>
      <c r="N61" s="1500"/>
      <c r="O61" s="1500"/>
      <c r="P61" s="1500"/>
    </row>
    <row r="62" spans="1:16" ht="90" customHeight="1">
      <c r="A62" s="1500"/>
      <c r="B62" s="1500"/>
      <c r="C62" s="1500"/>
      <c r="D62" s="1500"/>
      <c r="E62" s="1500"/>
      <c r="F62" s="1500"/>
      <c r="G62" s="1500"/>
      <c r="H62" s="1500"/>
      <c r="I62" s="1500"/>
      <c r="J62" s="1500"/>
      <c r="K62" s="1500"/>
      <c r="L62" s="1500"/>
      <c r="M62" s="1500"/>
      <c r="N62" s="1500"/>
      <c r="O62" s="1500"/>
      <c r="P62" s="1500"/>
    </row>
    <row r="63" spans="1:16">
      <c r="A63" s="1500"/>
      <c r="B63" s="1500"/>
      <c r="C63" s="1500"/>
      <c r="D63" s="1500"/>
      <c r="E63" s="1500"/>
      <c r="F63" s="1500"/>
      <c r="G63" s="1500"/>
      <c r="H63" s="1500"/>
      <c r="I63" s="1500"/>
      <c r="J63" s="1500"/>
      <c r="K63" s="1500"/>
      <c r="L63" s="1500"/>
      <c r="M63" s="1500"/>
      <c r="N63" s="1500"/>
      <c r="O63" s="1500"/>
      <c r="P63" s="1500"/>
    </row>
    <row r="64" spans="1:16">
      <c r="A64" s="1500"/>
      <c r="B64" s="1500"/>
      <c r="C64" s="1500"/>
      <c r="D64" s="1500"/>
      <c r="E64" s="1500"/>
      <c r="F64" s="1500"/>
      <c r="G64" s="1500"/>
      <c r="H64" s="1500"/>
      <c r="I64" s="1500"/>
      <c r="J64" s="1500"/>
      <c r="K64" s="1500"/>
      <c r="L64" s="1500"/>
      <c r="M64" s="1500"/>
      <c r="N64" s="1500"/>
      <c r="O64" s="1500"/>
      <c r="P64" s="1500"/>
    </row>
    <row r="65" spans="1:16">
      <c r="A65" s="1500"/>
      <c r="B65" s="1500"/>
      <c r="C65" s="1500"/>
      <c r="D65" s="1500"/>
      <c r="E65" s="1500"/>
      <c r="F65" s="1500"/>
      <c r="G65" s="1500"/>
      <c r="H65" s="1500"/>
      <c r="I65" s="1500"/>
      <c r="J65" s="1500"/>
      <c r="K65" s="1500"/>
      <c r="L65" s="1500"/>
      <c r="M65" s="1500"/>
      <c r="N65" s="1500"/>
      <c r="O65" s="1500"/>
      <c r="P65" s="1500"/>
    </row>
    <row r="66" spans="1:16" ht="19.5" customHeight="1">
      <c r="A66" s="1500"/>
      <c r="B66" s="1500"/>
      <c r="C66" s="1500"/>
      <c r="D66" s="1500"/>
      <c r="E66" s="1500"/>
      <c r="F66" s="1500"/>
      <c r="G66" s="1500"/>
      <c r="H66" s="1500"/>
      <c r="I66" s="1500"/>
      <c r="J66" s="1500"/>
      <c r="K66" s="1500"/>
      <c r="L66" s="1500"/>
      <c r="M66" s="1500"/>
      <c r="N66" s="1500"/>
      <c r="O66" s="1500"/>
      <c r="P66" s="1500"/>
    </row>
    <row r="67" spans="1:16" ht="127.5" customHeight="1">
      <c r="A67" s="1500"/>
      <c r="B67" s="1500"/>
      <c r="C67" s="1500"/>
      <c r="D67" s="1500"/>
      <c r="E67" s="1500"/>
      <c r="F67" s="1500"/>
      <c r="G67" s="1500"/>
      <c r="H67" s="1500"/>
      <c r="I67" s="1500"/>
      <c r="J67" s="1500"/>
      <c r="K67" s="1500"/>
      <c r="L67" s="1500"/>
      <c r="M67" s="1500"/>
      <c r="N67" s="1500"/>
      <c r="O67" s="1500"/>
      <c r="P67" s="1500"/>
    </row>
  </sheetData>
  <mergeCells count="1">
    <mergeCell ref="A7:P67"/>
  </mergeCells>
  <pageMargins left="0.70866141732283472" right="0.70866141732283472" top="0.74803149606299213" bottom="0.74803149606299213" header="0.31496062992125984" footer="0.31496062992125984"/>
  <pageSetup scale="40" orientation="landscape"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6">
    <tabColor theme="1"/>
    <pageSetUpPr fitToPage="1"/>
  </sheetPr>
  <dimension ref="A5:AB47"/>
  <sheetViews>
    <sheetView showGridLines="0" view="pageBreakPreview" zoomScale="70" zoomScaleNormal="100" zoomScaleSheetLayoutView="70" workbookViewId="0">
      <selection activeCell="Q56" sqref="Q56"/>
    </sheetView>
  </sheetViews>
  <sheetFormatPr baseColWidth="10" defaultColWidth="11.42578125" defaultRowHeight="14.25"/>
  <cols>
    <col min="1" max="6" width="11.42578125" style="188"/>
    <col min="7" max="7" width="13.42578125" style="188" customWidth="1"/>
    <col min="8" max="8" width="11.42578125" style="188"/>
    <col min="9" max="9" width="23.42578125" style="188" customWidth="1"/>
    <col min="10" max="10" width="24.42578125" style="188" customWidth="1"/>
    <col min="11" max="11" width="15.5703125" style="188" customWidth="1"/>
    <col min="12" max="12" width="13.140625" style="188" customWidth="1"/>
    <col min="13" max="13" width="20.140625" style="188" customWidth="1"/>
    <col min="14" max="16384" width="11.42578125" style="188"/>
  </cols>
  <sheetData>
    <row r="5" spans="1:28" ht="22.5" customHeight="1"/>
    <row r="6" spans="1:28">
      <c r="A6" s="1501" t="s">
        <v>461</v>
      </c>
      <c r="B6" s="1502"/>
      <c r="C6" s="1502"/>
      <c r="D6" s="1502"/>
      <c r="E6" s="1502"/>
      <c r="F6" s="1502"/>
      <c r="G6" s="1502"/>
      <c r="H6" s="1502"/>
      <c r="I6" s="1502"/>
      <c r="J6" s="1502"/>
      <c r="K6" s="1502"/>
      <c r="L6" s="1502"/>
      <c r="M6" s="1502"/>
    </row>
    <row r="7" spans="1:28" ht="14.25" customHeight="1">
      <c r="A7" s="1502"/>
      <c r="B7" s="1502"/>
      <c r="C7" s="1502"/>
      <c r="D7" s="1502"/>
      <c r="E7" s="1502"/>
      <c r="F7" s="1502"/>
      <c r="G7" s="1502"/>
      <c r="H7" s="1502"/>
      <c r="I7" s="1502"/>
      <c r="J7" s="1502"/>
      <c r="K7" s="1502"/>
      <c r="L7" s="1502"/>
      <c r="M7" s="1502"/>
      <c r="O7" s="431"/>
      <c r="P7" s="432"/>
      <c r="Q7" s="432"/>
      <c r="R7" s="432"/>
      <c r="S7" s="432"/>
      <c r="T7" s="432"/>
      <c r="U7" s="432"/>
      <c r="V7" s="432"/>
      <c r="W7" s="432"/>
      <c r="X7" s="432"/>
      <c r="Y7" s="432"/>
      <c r="Z7" s="432"/>
      <c r="AA7" s="432"/>
      <c r="AB7" s="432"/>
    </row>
    <row r="8" spans="1:28" ht="14.25" customHeight="1">
      <c r="A8" s="1502"/>
      <c r="B8" s="1502"/>
      <c r="C8" s="1502"/>
      <c r="D8" s="1502"/>
      <c r="E8" s="1502"/>
      <c r="F8" s="1502"/>
      <c r="G8" s="1502"/>
      <c r="H8" s="1502"/>
      <c r="I8" s="1502"/>
      <c r="J8" s="1502"/>
      <c r="K8" s="1502"/>
      <c r="L8" s="1502"/>
      <c r="M8" s="1502"/>
      <c r="O8" s="432"/>
      <c r="P8" s="432"/>
      <c r="Q8" s="432"/>
      <c r="R8" s="432"/>
      <c r="S8" s="432"/>
      <c r="T8" s="432"/>
      <c r="U8" s="432"/>
      <c r="V8" s="432"/>
      <c r="W8" s="432"/>
      <c r="X8" s="432"/>
      <c r="Y8" s="432"/>
      <c r="Z8" s="432"/>
      <c r="AA8" s="432"/>
      <c r="AB8" s="432"/>
    </row>
    <row r="9" spans="1:28" ht="14.25" customHeight="1">
      <c r="A9" s="1502"/>
      <c r="B9" s="1502"/>
      <c r="C9" s="1502"/>
      <c r="D9" s="1502"/>
      <c r="E9" s="1502"/>
      <c r="F9" s="1502"/>
      <c r="G9" s="1502"/>
      <c r="H9" s="1502"/>
      <c r="I9" s="1502"/>
      <c r="J9" s="1502"/>
      <c r="K9" s="1502"/>
      <c r="L9" s="1502"/>
      <c r="M9" s="1502"/>
      <c r="O9" s="432"/>
      <c r="P9" s="432"/>
      <c r="Q9" s="432"/>
      <c r="R9" s="432"/>
      <c r="S9" s="432"/>
      <c r="T9" s="432"/>
      <c r="U9" s="432"/>
      <c r="V9" s="432"/>
      <c r="W9" s="432"/>
      <c r="X9" s="432"/>
      <c r="Y9" s="432"/>
      <c r="Z9" s="432"/>
      <c r="AA9" s="432"/>
      <c r="AB9" s="432"/>
    </row>
    <row r="10" spans="1:28" ht="14.25" customHeight="1">
      <c r="A10" s="1502"/>
      <c r="B10" s="1502"/>
      <c r="C10" s="1502"/>
      <c r="D10" s="1502"/>
      <c r="E10" s="1502"/>
      <c r="F10" s="1502"/>
      <c r="G10" s="1502"/>
      <c r="H10" s="1502"/>
      <c r="I10" s="1502"/>
      <c r="J10" s="1502"/>
      <c r="K10" s="1502"/>
      <c r="L10" s="1502"/>
      <c r="M10" s="1502"/>
      <c r="O10" s="432"/>
      <c r="P10" s="432"/>
      <c r="Q10" s="432"/>
      <c r="R10" s="432"/>
      <c r="S10" s="432"/>
      <c r="T10" s="432"/>
      <c r="U10" s="432"/>
      <c r="V10" s="432"/>
      <c r="W10" s="432"/>
      <c r="X10" s="432"/>
      <c r="Y10" s="432"/>
      <c r="Z10" s="432"/>
      <c r="AA10" s="432"/>
      <c r="AB10" s="432"/>
    </row>
    <row r="11" spans="1:28" ht="14.25" customHeight="1">
      <c r="A11" s="1502"/>
      <c r="B11" s="1502"/>
      <c r="C11" s="1502"/>
      <c r="D11" s="1502"/>
      <c r="E11" s="1502"/>
      <c r="F11" s="1502"/>
      <c r="G11" s="1502"/>
      <c r="H11" s="1502"/>
      <c r="I11" s="1502"/>
      <c r="J11" s="1502"/>
      <c r="K11" s="1502"/>
      <c r="L11" s="1502"/>
      <c r="M11" s="1502"/>
      <c r="O11" s="432"/>
      <c r="P11" s="432"/>
      <c r="Q11" s="432"/>
      <c r="R11" s="432"/>
      <c r="S11" s="432"/>
      <c r="T11" s="432"/>
      <c r="U11" s="432"/>
      <c r="V11" s="432"/>
      <c r="W11" s="432"/>
      <c r="X11" s="432"/>
      <c r="Y11" s="432"/>
      <c r="Z11" s="432"/>
      <c r="AA11" s="432"/>
      <c r="AB11" s="432"/>
    </row>
    <row r="12" spans="1:28" ht="14.25" customHeight="1">
      <c r="A12" s="1502"/>
      <c r="B12" s="1502"/>
      <c r="C12" s="1502"/>
      <c r="D12" s="1502"/>
      <c r="E12" s="1502"/>
      <c r="F12" s="1502"/>
      <c r="G12" s="1502"/>
      <c r="H12" s="1502"/>
      <c r="I12" s="1502"/>
      <c r="J12" s="1502"/>
      <c r="K12" s="1502"/>
      <c r="L12" s="1502"/>
      <c r="M12" s="1502"/>
      <c r="O12" s="432"/>
      <c r="P12" s="432"/>
      <c r="Q12" s="432"/>
      <c r="R12" s="432"/>
      <c r="S12" s="432"/>
      <c r="T12" s="432"/>
      <c r="U12" s="432"/>
      <c r="V12" s="432"/>
      <c r="W12" s="432"/>
      <c r="X12" s="432"/>
      <c r="Y12" s="432"/>
      <c r="Z12" s="432"/>
      <c r="AA12" s="432"/>
      <c r="AB12" s="432"/>
    </row>
    <row r="13" spans="1:28" ht="14.25" customHeight="1">
      <c r="A13" s="1502"/>
      <c r="B13" s="1502"/>
      <c r="C13" s="1502"/>
      <c r="D13" s="1502"/>
      <c r="E13" s="1502"/>
      <c r="F13" s="1502"/>
      <c r="G13" s="1502"/>
      <c r="H13" s="1502"/>
      <c r="I13" s="1502"/>
      <c r="J13" s="1502"/>
      <c r="K13" s="1502"/>
      <c r="L13" s="1502"/>
      <c r="M13" s="1502"/>
      <c r="O13" s="432"/>
      <c r="P13" s="432"/>
      <c r="Q13" s="432"/>
      <c r="R13" s="432"/>
      <c r="S13" s="432"/>
      <c r="T13" s="432"/>
      <c r="U13" s="432"/>
      <c r="V13" s="432"/>
      <c r="W13" s="432"/>
      <c r="X13" s="432"/>
      <c r="Y13" s="432"/>
      <c r="Z13" s="432"/>
      <c r="AA13" s="432"/>
      <c r="AB13" s="432"/>
    </row>
    <row r="14" spans="1:28" ht="14.25" customHeight="1">
      <c r="A14" s="1502"/>
      <c r="B14" s="1502"/>
      <c r="C14" s="1502"/>
      <c r="D14" s="1502"/>
      <c r="E14" s="1502"/>
      <c r="F14" s="1502"/>
      <c r="G14" s="1502"/>
      <c r="H14" s="1502"/>
      <c r="I14" s="1502"/>
      <c r="J14" s="1502"/>
      <c r="K14" s="1502"/>
      <c r="L14" s="1502"/>
      <c r="M14" s="1502"/>
      <c r="O14" s="432"/>
      <c r="P14" s="432"/>
      <c r="Q14" s="432"/>
      <c r="R14" s="432"/>
      <c r="S14" s="432"/>
      <c r="T14" s="432"/>
      <c r="U14" s="432"/>
      <c r="V14" s="432"/>
      <c r="W14" s="432"/>
      <c r="X14" s="432"/>
      <c r="Y14" s="432"/>
      <c r="Z14" s="432"/>
      <c r="AA14" s="432"/>
      <c r="AB14" s="432"/>
    </row>
    <row r="15" spans="1:28" ht="14.25" customHeight="1">
      <c r="A15" s="1502"/>
      <c r="B15" s="1502"/>
      <c r="C15" s="1502"/>
      <c r="D15" s="1502"/>
      <c r="E15" s="1502"/>
      <c r="F15" s="1502"/>
      <c r="G15" s="1502"/>
      <c r="H15" s="1502"/>
      <c r="I15" s="1502"/>
      <c r="J15" s="1502"/>
      <c r="K15" s="1502"/>
      <c r="L15" s="1502"/>
      <c r="M15" s="1502"/>
      <c r="O15" s="432"/>
      <c r="P15" s="432"/>
      <c r="Q15" s="432"/>
      <c r="R15" s="432"/>
      <c r="S15" s="432"/>
      <c r="T15" s="432"/>
      <c r="U15" s="432"/>
      <c r="V15" s="432"/>
      <c r="W15" s="432"/>
      <c r="X15" s="432"/>
      <c r="Y15" s="432"/>
      <c r="Z15" s="432"/>
      <c r="AA15" s="432"/>
      <c r="AB15" s="432"/>
    </row>
    <row r="16" spans="1:28" ht="14.25" customHeight="1">
      <c r="A16" s="1502"/>
      <c r="B16" s="1502"/>
      <c r="C16" s="1502"/>
      <c r="D16" s="1502"/>
      <c r="E16" s="1502"/>
      <c r="F16" s="1502"/>
      <c r="G16" s="1502"/>
      <c r="H16" s="1502"/>
      <c r="I16" s="1502"/>
      <c r="J16" s="1502"/>
      <c r="K16" s="1502"/>
      <c r="L16" s="1502"/>
      <c r="M16" s="1502"/>
      <c r="O16" s="432"/>
      <c r="P16" s="432"/>
      <c r="Q16" s="432"/>
      <c r="R16" s="432"/>
      <c r="S16" s="432"/>
      <c r="T16" s="432"/>
      <c r="U16" s="432"/>
      <c r="V16" s="432"/>
      <c r="W16" s="432"/>
      <c r="X16" s="432"/>
      <c r="Y16" s="432"/>
      <c r="Z16" s="432"/>
      <c r="AA16" s="432"/>
      <c r="AB16" s="432"/>
    </row>
    <row r="17" spans="1:28" ht="14.25" customHeight="1">
      <c r="A17" s="1502"/>
      <c r="B17" s="1502"/>
      <c r="C17" s="1502"/>
      <c r="D17" s="1502"/>
      <c r="E17" s="1502"/>
      <c r="F17" s="1502"/>
      <c r="G17" s="1502"/>
      <c r="H17" s="1502"/>
      <c r="I17" s="1502"/>
      <c r="J17" s="1502"/>
      <c r="K17" s="1502"/>
      <c r="L17" s="1502"/>
      <c r="M17" s="1502"/>
      <c r="O17" s="432"/>
      <c r="P17" s="432"/>
      <c r="Q17" s="432"/>
      <c r="R17" s="432"/>
      <c r="S17" s="432"/>
      <c r="T17" s="432"/>
      <c r="U17" s="432"/>
      <c r="V17" s="432"/>
      <c r="W17" s="432"/>
      <c r="X17" s="432"/>
      <c r="Y17" s="432"/>
      <c r="Z17" s="432"/>
      <c r="AA17" s="432"/>
      <c r="AB17" s="432"/>
    </row>
    <row r="18" spans="1:28" ht="14.25" customHeight="1">
      <c r="A18" s="1502"/>
      <c r="B18" s="1502"/>
      <c r="C18" s="1502"/>
      <c r="D18" s="1502"/>
      <c r="E18" s="1502"/>
      <c r="F18" s="1502"/>
      <c r="G18" s="1502"/>
      <c r="H18" s="1502"/>
      <c r="I18" s="1502"/>
      <c r="J18" s="1502"/>
      <c r="K18" s="1502"/>
      <c r="L18" s="1502"/>
      <c r="M18" s="1502"/>
      <c r="O18" s="432"/>
      <c r="P18" s="432"/>
      <c r="Q18" s="432"/>
      <c r="R18" s="432"/>
      <c r="S18" s="432"/>
      <c r="T18" s="432"/>
      <c r="U18" s="432"/>
      <c r="V18" s="432"/>
      <c r="W18" s="432"/>
      <c r="X18" s="432"/>
      <c r="Y18" s="432"/>
      <c r="Z18" s="432"/>
      <c r="AA18" s="432"/>
      <c r="AB18" s="432"/>
    </row>
    <row r="19" spans="1:28" ht="14.25" customHeight="1">
      <c r="A19" s="1502"/>
      <c r="B19" s="1502"/>
      <c r="C19" s="1502"/>
      <c r="D19" s="1502"/>
      <c r="E19" s="1502"/>
      <c r="F19" s="1502"/>
      <c r="G19" s="1502"/>
      <c r="H19" s="1502"/>
      <c r="I19" s="1502"/>
      <c r="J19" s="1502"/>
      <c r="K19" s="1502"/>
      <c r="L19" s="1502"/>
      <c r="M19" s="1502"/>
      <c r="O19" s="432"/>
      <c r="P19" s="432"/>
      <c r="Q19" s="432"/>
      <c r="R19" s="432"/>
      <c r="S19" s="432"/>
      <c r="T19" s="432"/>
      <c r="U19" s="432"/>
      <c r="V19" s="432"/>
      <c r="W19" s="432"/>
      <c r="X19" s="432"/>
      <c r="Y19" s="432"/>
      <c r="Z19" s="432"/>
      <c r="AA19" s="432"/>
      <c r="AB19" s="432"/>
    </row>
    <row r="20" spans="1:28" ht="14.25" customHeight="1">
      <c r="A20" s="1502"/>
      <c r="B20" s="1502"/>
      <c r="C20" s="1502"/>
      <c r="D20" s="1502"/>
      <c r="E20" s="1502"/>
      <c r="F20" s="1502"/>
      <c r="G20" s="1502"/>
      <c r="H20" s="1502"/>
      <c r="I20" s="1502"/>
      <c r="J20" s="1502"/>
      <c r="K20" s="1502"/>
      <c r="L20" s="1502"/>
      <c r="M20" s="1502"/>
      <c r="O20" s="432"/>
      <c r="P20" s="432"/>
      <c r="Q20" s="432"/>
      <c r="R20" s="432"/>
      <c r="S20" s="432"/>
      <c r="T20" s="432"/>
      <c r="U20" s="432"/>
      <c r="V20" s="432"/>
      <c r="W20" s="432"/>
      <c r="X20" s="432"/>
      <c r="Y20" s="432"/>
      <c r="Z20" s="432"/>
      <c r="AA20" s="432"/>
      <c r="AB20" s="432"/>
    </row>
    <row r="21" spans="1:28" ht="14.25" customHeight="1">
      <c r="A21" s="1502"/>
      <c r="B21" s="1502"/>
      <c r="C21" s="1502"/>
      <c r="D21" s="1502"/>
      <c r="E21" s="1502"/>
      <c r="F21" s="1502"/>
      <c r="G21" s="1502"/>
      <c r="H21" s="1502"/>
      <c r="I21" s="1502"/>
      <c r="J21" s="1502"/>
      <c r="K21" s="1502"/>
      <c r="L21" s="1502"/>
      <c r="M21" s="1502"/>
      <c r="O21" s="432"/>
      <c r="P21" s="432"/>
      <c r="Q21" s="432"/>
      <c r="R21" s="432"/>
      <c r="S21" s="432"/>
      <c r="T21" s="432"/>
      <c r="U21" s="432"/>
      <c r="V21" s="432"/>
      <c r="W21" s="432"/>
      <c r="X21" s="432"/>
      <c r="Y21" s="432"/>
      <c r="Z21" s="432"/>
      <c r="AA21" s="432"/>
      <c r="AB21" s="432"/>
    </row>
    <row r="22" spans="1:28" ht="14.25" customHeight="1">
      <c r="A22" s="1502"/>
      <c r="B22" s="1502"/>
      <c r="C22" s="1502"/>
      <c r="D22" s="1502"/>
      <c r="E22" s="1502"/>
      <c r="F22" s="1502"/>
      <c r="G22" s="1502"/>
      <c r="H22" s="1502"/>
      <c r="I22" s="1502"/>
      <c r="J22" s="1502"/>
      <c r="K22" s="1502"/>
      <c r="L22" s="1502"/>
      <c r="M22" s="1502"/>
      <c r="O22" s="432"/>
      <c r="P22" s="432"/>
      <c r="Q22" s="432"/>
      <c r="R22" s="432"/>
      <c r="S22" s="432"/>
      <c r="T22" s="432"/>
      <c r="U22" s="432"/>
      <c r="V22" s="432"/>
      <c r="W22" s="432"/>
      <c r="X22" s="432"/>
      <c r="Y22" s="432"/>
      <c r="Z22" s="432"/>
      <c r="AA22" s="432"/>
      <c r="AB22" s="432"/>
    </row>
    <row r="23" spans="1:28" ht="14.25" customHeight="1">
      <c r="A23" s="1502"/>
      <c r="B23" s="1502"/>
      <c r="C23" s="1502"/>
      <c r="D23" s="1502"/>
      <c r="E23" s="1502"/>
      <c r="F23" s="1502"/>
      <c r="G23" s="1502"/>
      <c r="H23" s="1502"/>
      <c r="I23" s="1502"/>
      <c r="J23" s="1502"/>
      <c r="K23" s="1502"/>
      <c r="L23" s="1502"/>
      <c r="M23" s="1502"/>
      <c r="O23" s="432"/>
      <c r="P23" s="432"/>
      <c r="Q23" s="432"/>
      <c r="R23" s="432"/>
      <c r="S23" s="432"/>
      <c r="T23" s="432"/>
      <c r="U23" s="432"/>
      <c r="V23" s="432"/>
      <c r="W23" s="432"/>
      <c r="X23" s="432"/>
      <c r="Y23" s="432"/>
      <c r="Z23" s="432"/>
      <c r="AA23" s="432"/>
      <c r="AB23" s="432"/>
    </row>
    <row r="24" spans="1:28" ht="14.25" customHeight="1">
      <c r="A24" s="1502"/>
      <c r="B24" s="1502"/>
      <c r="C24" s="1502"/>
      <c r="D24" s="1502"/>
      <c r="E24" s="1502"/>
      <c r="F24" s="1502"/>
      <c r="G24" s="1502"/>
      <c r="H24" s="1502"/>
      <c r="I24" s="1502"/>
      <c r="J24" s="1502"/>
      <c r="K24" s="1502"/>
      <c r="L24" s="1502"/>
      <c r="M24" s="1502"/>
      <c r="O24" s="432"/>
      <c r="P24" s="432"/>
      <c r="Q24" s="432"/>
      <c r="R24" s="432"/>
      <c r="S24" s="432"/>
      <c r="T24" s="432"/>
      <c r="U24" s="432"/>
      <c r="V24" s="432"/>
      <c r="W24" s="432"/>
      <c r="X24" s="432"/>
      <c r="Y24" s="432"/>
      <c r="Z24" s="432"/>
      <c r="AA24" s="432"/>
      <c r="AB24" s="432"/>
    </row>
    <row r="25" spans="1:28" ht="14.25" customHeight="1">
      <c r="A25" s="1502"/>
      <c r="B25" s="1502"/>
      <c r="C25" s="1502"/>
      <c r="D25" s="1502"/>
      <c r="E25" s="1502"/>
      <c r="F25" s="1502"/>
      <c r="G25" s="1502"/>
      <c r="H25" s="1502"/>
      <c r="I25" s="1502"/>
      <c r="J25" s="1502"/>
      <c r="K25" s="1502"/>
      <c r="L25" s="1502"/>
      <c r="M25" s="1502"/>
      <c r="O25" s="432"/>
      <c r="P25" s="432"/>
      <c r="Q25" s="432"/>
      <c r="R25" s="432"/>
      <c r="S25" s="432"/>
      <c r="T25" s="432"/>
      <c r="U25" s="432"/>
      <c r="V25" s="432"/>
      <c r="W25" s="432"/>
      <c r="X25" s="432"/>
      <c r="Y25" s="432"/>
      <c r="Z25" s="432"/>
      <c r="AA25" s="432"/>
      <c r="AB25" s="432"/>
    </row>
    <row r="26" spans="1:28" ht="14.25" customHeight="1">
      <c r="A26" s="1502"/>
      <c r="B26" s="1502"/>
      <c r="C26" s="1502"/>
      <c r="D26" s="1502"/>
      <c r="E26" s="1502"/>
      <c r="F26" s="1502"/>
      <c r="G26" s="1502"/>
      <c r="H26" s="1502"/>
      <c r="I26" s="1502"/>
      <c r="J26" s="1502"/>
      <c r="K26" s="1502"/>
      <c r="L26" s="1502"/>
      <c r="M26" s="1502"/>
      <c r="O26" s="432"/>
      <c r="P26" s="432"/>
      <c r="Q26" s="432"/>
      <c r="R26" s="432"/>
      <c r="S26" s="432"/>
      <c r="T26" s="432"/>
      <c r="U26" s="432"/>
      <c r="V26" s="432"/>
      <c r="W26" s="432"/>
      <c r="X26" s="432"/>
      <c r="Y26" s="432"/>
      <c r="Z26" s="432"/>
      <c r="AA26" s="432"/>
      <c r="AB26" s="432"/>
    </row>
    <row r="27" spans="1:28" ht="14.25" customHeight="1">
      <c r="A27" s="1502"/>
      <c r="B27" s="1502"/>
      <c r="C27" s="1502"/>
      <c r="D27" s="1502"/>
      <c r="E27" s="1502"/>
      <c r="F27" s="1502"/>
      <c r="G27" s="1502"/>
      <c r="H27" s="1502"/>
      <c r="I27" s="1502"/>
      <c r="J27" s="1502"/>
      <c r="K27" s="1502"/>
      <c r="L27" s="1502"/>
      <c r="M27" s="1502"/>
      <c r="O27" s="432"/>
      <c r="P27" s="432"/>
      <c r="Q27" s="432"/>
      <c r="R27" s="432"/>
      <c r="S27" s="432"/>
      <c r="T27" s="432"/>
      <c r="U27" s="432"/>
      <c r="V27" s="432"/>
      <c r="W27" s="432"/>
      <c r="X27" s="432"/>
      <c r="Y27" s="432"/>
      <c r="Z27" s="432"/>
      <c r="AA27" s="432"/>
      <c r="AB27" s="432"/>
    </row>
    <row r="28" spans="1:28" ht="61.5" customHeight="1">
      <c r="A28" s="1502"/>
      <c r="B28" s="1502"/>
      <c r="C28" s="1502"/>
      <c r="D28" s="1502"/>
      <c r="E28" s="1502"/>
      <c r="F28" s="1502"/>
      <c r="G28" s="1502"/>
      <c r="H28" s="1502"/>
      <c r="I28" s="1502"/>
      <c r="J28" s="1502"/>
      <c r="K28" s="1502"/>
      <c r="L28" s="1502"/>
      <c r="M28" s="1502"/>
      <c r="O28" s="432"/>
      <c r="P28" s="432"/>
      <c r="Q28" s="432"/>
      <c r="R28" s="432"/>
      <c r="S28" s="432"/>
      <c r="T28" s="432"/>
      <c r="U28" s="432"/>
      <c r="V28" s="432"/>
      <c r="W28" s="432"/>
      <c r="X28" s="432"/>
      <c r="Y28" s="432"/>
      <c r="Z28" s="432"/>
      <c r="AA28" s="432"/>
      <c r="AB28" s="432"/>
    </row>
    <row r="29" spans="1:28" ht="61.5" customHeight="1">
      <c r="A29" s="1502"/>
      <c r="B29" s="1502"/>
      <c r="C29" s="1502"/>
      <c r="D29" s="1502"/>
      <c r="E29" s="1502"/>
      <c r="F29" s="1502"/>
      <c r="G29" s="1502"/>
      <c r="H29" s="1502"/>
      <c r="I29" s="1502"/>
      <c r="J29" s="1502"/>
      <c r="K29" s="1502"/>
      <c r="L29" s="1502"/>
      <c r="M29" s="1502"/>
      <c r="O29" s="432"/>
      <c r="P29" s="432"/>
      <c r="Q29" s="432"/>
      <c r="R29" s="432"/>
      <c r="S29" s="432"/>
      <c r="T29" s="432"/>
      <c r="U29" s="432"/>
      <c r="V29" s="432"/>
      <c r="W29" s="432"/>
      <c r="X29" s="432"/>
      <c r="Y29" s="432"/>
      <c r="Z29" s="432"/>
      <c r="AA29" s="432"/>
      <c r="AB29" s="432"/>
    </row>
    <row r="30" spans="1:28" ht="61.5" customHeight="1">
      <c r="A30" s="1502"/>
      <c r="B30" s="1502"/>
      <c r="C30" s="1502"/>
      <c r="D30" s="1502"/>
      <c r="E30" s="1502"/>
      <c r="F30" s="1502"/>
      <c r="G30" s="1502"/>
      <c r="H30" s="1502"/>
      <c r="I30" s="1502"/>
      <c r="J30" s="1502"/>
      <c r="K30" s="1502"/>
      <c r="L30" s="1502"/>
      <c r="M30" s="1502"/>
      <c r="O30" s="432"/>
      <c r="P30" s="432"/>
      <c r="Q30" s="432"/>
      <c r="R30" s="432"/>
      <c r="S30" s="432"/>
      <c r="T30" s="432"/>
      <c r="U30" s="432"/>
      <c r="V30" s="432"/>
      <c r="W30" s="432"/>
      <c r="X30" s="432"/>
      <c r="Y30" s="432"/>
      <c r="Z30" s="432"/>
      <c r="AA30" s="432"/>
      <c r="AB30" s="432"/>
    </row>
    <row r="31" spans="1:28" ht="61.5" customHeight="1">
      <c r="A31" s="1502"/>
      <c r="B31" s="1502"/>
      <c r="C31" s="1502"/>
      <c r="D31" s="1502"/>
      <c r="E31" s="1502"/>
      <c r="F31" s="1502"/>
      <c r="G31" s="1502"/>
      <c r="H31" s="1502"/>
      <c r="I31" s="1502"/>
      <c r="J31" s="1502"/>
      <c r="K31" s="1502"/>
      <c r="L31" s="1502"/>
      <c r="M31" s="1502"/>
      <c r="O31" s="432"/>
      <c r="P31" s="432"/>
      <c r="Q31" s="432"/>
      <c r="R31" s="432"/>
      <c r="S31" s="432"/>
      <c r="T31" s="432"/>
      <c r="U31" s="432"/>
      <c r="V31" s="432"/>
      <c r="W31" s="432"/>
      <c r="X31" s="432"/>
      <c r="Y31" s="432"/>
      <c r="Z31" s="432"/>
      <c r="AA31" s="432"/>
      <c r="AB31" s="432"/>
    </row>
    <row r="32" spans="1:28" ht="61.5" customHeight="1">
      <c r="A32" s="1502"/>
      <c r="B32" s="1502"/>
      <c r="C32" s="1502"/>
      <c r="D32" s="1502"/>
      <c r="E32" s="1502"/>
      <c r="F32" s="1502"/>
      <c r="G32" s="1502"/>
      <c r="H32" s="1502"/>
      <c r="I32" s="1502"/>
      <c r="J32" s="1502"/>
      <c r="K32" s="1502"/>
      <c r="L32" s="1502"/>
      <c r="M32" s="1502"/>
      <c r="O32" s="432"/>
      <c r="P32" s="432"/>
      <c r="Q32" s="432"/>
      <c r="R32" s="432"/>
      <c r="S32" s="432"/>
      <c r="T32" s="432"/>
      <c r="U32" s="432"/>
      <c r="V32" s="432"/>
      <c r="W32" s="432"/>
      <c r="X32" s="432"/>
      <c r="Y32" s="432"/>
      <c r="Z32" s="432"/>
      <c r="AA32" s="432"/>
      <c r="AB32" s="432"/>
    </row>
    <row r="33" spans="1:28" ht="61.5" customHeight="1">
      <c r="A33" s="1502"/>
      <c r="B33" s="1502"/>
      <c r="C33" s="1502"/>
      <c r="D33" s="1502"/>
      <c r="E33" s="1502"/>
      <c r="F33" s="1502"/>
      <c r="G33" s="1502"/>
      <c r="H33" s="1502"/>
      <c r="I33" s="1502"/>
      <c r="J33" s="1502"/>
      <c r="K33" s="1502"/>
      <c r="L33" s="1502"/>
      <c r="M33" s="1502"/>
      <c r="O33" s="432"/>
      <c r="P33" s="432"/>
      <c r="Q33" s="432"/>
      <c r="R33" s="432"/>
      <c r="S33" s="432"/>
      <c r="T33" s="432"/>
      <c r="U33" s="432"/>
      <c r="V33" s="432"/>
      <c r="W33" s="432"/>
      <c r="X33" s="432"/>
      <c r="Y33" s="432"/>
      <c r="Z33" s="432"/>
      <c r="AA33" s="432"/>
      <c r="AB33" s="432"/>
    </row>
    <row r="34" spans="1:28" ht="14.25" customHeight="1">
      <c r="A34" s="1502"/>
      <c r="B34" s="1502"/>
      <c r="C34" s="1502"/>
      <c r="D34" s="1502"/>
      <c r="E34" s="1502"/>
      <c r="F34" s="1502"/>
      <c r="G34" s="1502"/>
      <c r="H34" s="1502"/>
      <c r="I34" s="1502"/>
      <c r="J34" s="1502"/>
      <c r="K34" s="1502"/>
      <c r="L34" s="1502"/>
      <c r="M34" s="1502"/>
      <c r="O34" s="432"/>
      <c r="P34" s="432"/>
      <c r="Q34" s="432"/>
      <c r="R34" s="432"/>
      <c r="S34" s="432"/>
      <c r="T34" s="432"/>
      <c r="U34" s="432"/>
      <c r="V34" s="432"/>
      <c r="W34" s="432"/>
      <c r="X34" s="432"/>
      <c r="Y34" s="432"/>
      <c r="Z34" s="432"/>
      <c r="AA34" s="432"/>
      <c r="AB34" s="432"/>
    </row>
    <row r="35" spans="1:28" ht="14.25" customHeight="1">
      <c r="A35" s="1502"/>
      <c r="B35" s="1502"/>
      <c r="C35" s="1502"/>
      <c r="D35" s="1502"/>
      <c r="E35" s="1502"/>
      <c r="F35" s="1502"/>
      <c r="G35" s="1502"/>
      <c r="H35" s="1502"/>
      <c r="I35" s="1502"/>
      <c r="J35" s="1502"/>
      <c r="K35" s="1502"/>
      <c r="L35" s="1502"/>
      <c r="M35" s="1502"/>
      <c r="O35" s="432"/>
      <c r="P35" s="432"/>
      <c r="Q35" s="432"/>
      <c r="R35" s="432"/>
      <c r="S35" s="432"/>
      <c r="T35" s="432"/>
      <c r="U35" s="432"/>
      <c r="V35" s="432"/>
      <c r="W35" s="432"/>
      <c r="X35" s="432"/>
      <c r="Y35" s="432"/>
      <c r="Z35" s="432"/>
      <c r="AA35" s="432"/>
      <c r="AB35" s="432"/>
    </row>
    <row r="36" spans="1:28" ht="14.25" customHeight="1">
      <c r="O36" s="432"/>
      <c r="P36" s="432"/>
      <c r="Q36" s="432"/>
      <c r="R36" s="432"/>
      <c r="S36" s="432"/>
      <c r="T36" s="432"/>
      <c r="U36" s="432"/>
      <c r="V36" s="432"/>
      <c r="W36" s="432"/>
      <c r="X36" s="432"/>
      <c r="Y36" s="432"/>
      <c r="Z36" s="432"/>
      <c r="AA36" s="432"/>
      <c r="AB36" s="432"/>
    </row>
    <row r="37" spans="1:28" ht="14.25" customHeight="1">
      <c r="O37" s="432"/>
      <c r="P37" s="432"/>
      <c r="Q37" s="432"/>
      <c r="R37" s="432"/>
      <c r="S37" s="432"/>
      <c r="T37" s="432"/>
      <c r="U37" s="432"/>
      <c r="V37" s="432"/>
      <c r="W37" s="432"/>
      <c r="X37" s="432"/>
      <c r="Y37" s="432"/>
      <c r="Z37" s="432"/>
      <c r="AA37" s="432"/>
      <c r="AB37" s="432"/>
    </row>
    <row r="38" spans="1:28" ht="14.25" customHeight="1">
      <c r="O38" s="432"/>
      <c r="P38" s="432"/>
      <c r="Q38" s="432"/>
      <c r="R38" s="432"/>
      <c r="S38" s="432"/>
      <c r="T38" s="432"/>
      <c r="U38" s="432"/>
      <c r="V38" s="432"/>
      <c r="W38" s="432"/>
      <c r="X38" s="432"/>
      <c r="Y38" s="432"/>
      <c r="Z38" s="432"/>
      <c r="AA38" s="432"/>
      <c r="AB38" s="432"/>
    </row>
    <row r="39" spans="1:28" ht="14.25" customHeight="1">
      <c r="O39" s="432"/>
      <c r="P39" s="432"/>
      <c r="Q39" s="432"/>
      <c r="R39" s="432"/>
      <c r="S39" s="432"/>
      <c r="T39" s="432"/>
      <c r="U39" s="432"/>
      <c r="V39" s="432"/>
      <c r="W39" s="432"/>
      <c r="X39" s="432"/>
      <c r="Y39" s="432"/>
      <c r="Z39" s="432"/>
      <c r="AA39" s="432"/>
      <c r="AB39" s="432"/>
    </row>
    <row r="40" spans="1:28" ht="14.25" customHeight="1">
      <c r="O40" s="432"/>
      <c r="P40" s="432"/>
      <c r="Q40" s="432"/>
      <c r="R40" s="432"/>
      <c r="S40" s="432"/>
      <c r="T40" s="432"/>
      <c r="U40" s="432"/>
      <c r="V40" s="432"/>
      <c r="W40" s="432"/>
      <c r="X40" s="432"/>
      <c r="Y40" s="432"/>
      <c r="Z40" s="432"/>
      <c r="AA40" s="432"/>
      <c r="AB40" s="432"/>
    </row>
    <row r="41" spans="1:28" ht="14.25" customHeight="1">
      <c r="O41" s="432"/>
      <c r="P41" s="432"/>
      <c r="Q41" s="432"/>
      <c r="R41" s="432"/>
      <c r="S41" s="432"/>
      <c r="T41" s="432"/>
      <c r="U41" s="432"/>
      <c r="V41" s="432"/>
      <c r="W41" s="432"/>
      <c r="X41" s="432"/>
      <c r="Y41" s="432"/>
      <c r="Z41" s="432"/>
      <c r="AA41" s="432"/>
      <c r="AB41" s="432"/>
    </row>
    <row r="42" spans="1:28" ht="14.25" customHeight="1">
      <c r="O42" s="432"/>
      <c r="P42" s="432"/>
      <c r="Q42" s="432"/>
      <c r="R42" s="432"/>
      <c r="S42" s="432"/>
      <c r="T42" s="432"/>
      <c r="U42" s="432"/>
      <c r="V42" s="432"/>
      <c r="W42" s="432"/>
      <c r="X42" s="432"/>
      <c r="Y42" s="432"/>
      <c r="Z42" s="432"/>
      <c r="AA42" s="432"/>
      <c r="AB42" s="432"/>
    </row>
    <row r="43" spans="1:28" ht="14.25" customHeight="1">
      <c r="O43" s="432"/>
      <c r="P43" s="432"/>
      <c r="Q43" s="432"/>
      <c r="R43" s="432"/>
      <c r="S43" s="432"/>
      <c r="T43" s="432"/>
      <c r="U43" s="432"/>
      <c r="V43" s="432"/>
      <c r="W43" s="432"/>
      <c r="X43" s="432"/>
      <c r="Y43" s="432"/>
      <c r="Z43" s="432"/>
      <c r="AA43" s="432"/>
      <c r="AB43" s="432"/>
    </row>
    <row r="44" spans="1:28" ht="14.25" customHeight="1">
      <c r="O44" s="432"/>
      <c r="P44" s="432"/>
      <c r="Q44" s="432"/>
      <c r="R44" s="432"/>
      <c r="S44" s="432"/>
      <c r="T44" s="432"/>
      <c r="U44" s="432"/>
      <c r="V44" s="432"/>
      <c r="W44" s="432"/>
      <c r="X44" s="432"/>
      <c r="Y44" s="432"/>
      <c r="Z44" s="432"/>
      <c r="AA44" s="432"/>
      <c r="AB44" s="432"/>
    </row>
    <row r="45" spans="1:28" ht="14.25" customHeight="1">
      <c r="O45" s="432"/>
      <c r="P45" s="432"/>
      <c r="Q45" s="432"/>
      <c r="R45" s="432"/>
      <c r="S45" s="432"/>
      <c r="T45" s="432"/>
      <c r="U45" s="432"/>
      <c r="V45" s="432"/>
      <c r="W45" s="432"/>
      <c r="X45" s="432"/>
      <c r="Y45" s="432"/>
      <c r="Z45" s="432"/>
      <c r="AA45" s="432"/>
      <c r="AB45" s="432"/>
    </row>
    <row r="46" spans="1:28" ht="14.25" customHeight="1">
      <c r="O46" s="432"/>
      <c r="P46" s="432"/>
      <c r="Q46" s="432"/>
      <c r="R46" s="432"/>
      <c r="S46" s="432"/>
      <c r="T46" s="432"/>
      <c r="U46" s="432"/>
      <c r="V46" s="432"/>
      <c r="W46" s="432"/>
      <c r="X46" s="432"/>
      <c r="Y46" s="432"/>
      <c r="Z46" s="432"/>
      <c r="AA46" s="432"/>
      <c r="AB46" s="432"/>
    </row>
    <row r="47" spans="1:28" ht="14.25" customHeight="1">
      <c r="O47" s="432"/>
      <c r="P47" s="432"/>
      <c r="Q47" s="432"/>
      <c r="R47" s="432"/>
      <c r="S47" s="432"/>
      <c r="T47" s="432"/>
      <c r="U47" s="432"/>
      <c r="V47" s="432"/>
      <c r="W47" s="432"/>
      <c r="X47" s="432"/>
      <c r="Y47" s="432"/>
      <c r="Z47" s="432"/>
      <c r="AA47" s="432"/>
      <c r="AB47" s="432"/>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8">
    <tabColor theme="1"/>
    <pageSetUpPr fitToPage="1"/>
  </sheetPr>
  <dimension ref="A4:L42"/>
  <sheetViews>
    <sheetView showGridLines="0" view="pageBreakPreview" zoomScale="70" zoomScaleNormal="100" zoomScaleSheetLayoutView="70" workbookViewId="0">
      <selection activeCell="Q26" sqref="Q26"/>
    </sheetView>
  </sheetViews>
  <sheetFormatPr baseColWidth="10" defaultColWidth="11.42578125" defaultRowHeight="14.25"/>
  <cols>
    <col min="1" max="1" width="15.28515625" style="188" customWidth="1"/>
    <col min="2" max="2" width="39.28515625" style="188" customWidth="1"/>
    <col min="3" max="3" width="15.140625" style="188" customWidth="1"/>
    <col min="4" max="4" width="23.5703125" style="188" customWidth="1"/>
    <col min="5" max="5" width="11.42578125" style="188"/>
    <col min="6" max="6" width="16.85546875" style="188" customWidth="1"/>
    <col min="7" max="7" width="12.140625" style="188" customWidth="1"/>
    <col min="8" max="8" width="15" style="188" customWidth="1"/>
    <col min="9" max="9" width="10.140625" style="188" customWidth="1"/>
    <col min="10" max="11" width="13.85546875" style="188" customWidth="1"/>
    <col min="12" max="12" width="13.140625" style="188" customWidth="1"/>
    <col min="13" max="16384" width="11.42578125" style="188"/>
  </cols>
  <sheetData>
    <row r="4" spans="1:12" ht="57" customHeight="1"/>
    <row r="5" spans="1:12" ht="21" customHeight="1">
      <c r="A5" s="1704" t="s">
        <v>1056</v>
      </c>
      <c r="B5" s="1704"/>
      <c r="C5" s="1704"/>
      <c r="D5" s="1704"/>
      <c r="E5" s="1704"/>
      <c r="F5" s="1704"/>
      <c r="G5" s="1704"/>
      <c r="H5" s="1704"/>
      <c r="I5" s="1704"/>
      <c r="J5" s="1704"/>
      <c r="K5" s="1704"/>
      <c r="L5" s="1704"/>
    </row>
    <row r="6" spans="1:12">
      <c r="A6" s="1704"/>
      <c r="B6" s="1704"/>
      <c r="C6" s="1704"/>
      <c r="D6" s="1704"/>
      <c r="E6" s="1704"/>
      <c r="F6" s="1704"/>
      <c r="G6" s="1704"/>
      <c r="H6" s="1704"/>
      <c r="I6" s="1704"/>
      <c r="J6" s="1704"/>
      <c r="K6" s="1704"/>
      <c r="L6" s="1704"/>
    </row>
    <row r="7" spans="1:12" ht="18.75" customHeight="1">
      <c r="A7" s="1704"/>
      <c r="B7" s="1704"/>
      <c r="C7" s="1704"/>
      <c r="D7" s="1704"/>
      <c r="E7" s="1704"/>
      <c r="F7" s="1704"/>
      <c r="G7" s="1704"/>
      <c r="H7" s="1704"/>
      <c r="I7" s="1704"/>
      <c r="J7" s="1704"/>
      <c r="K7" s="1704"/>
      <c r="L7" s="1704"/>
    </row>
    <row r="8" spans="1:12">
      <c r="A8" s="1704"/>
      <c r="B8" s="1704"/>
      <c r="C8" s="1704"/>
      <c r="D8" s="1704"/>
      <c r="E8" s="1704"/>
      <c r="F8" s="1704"/>
      <c r="G8" s="1704"/>
      <c r="H8" s="1704"/>
      <c r="I8" s="1704"/>
      <c r="J8" s="1704"/>
      <c r="K8" s="1704"/>
      <c r="L8" s="1704"/>
    </row>
    <row r="9" spans="1:12">
      <c r="A9" s="1704"/>
      <c r="B9" s="1704"/>
      <c r="C9" s="1704"/>
      <c r="D9" s="1704"/>
      <c r="E9" s="1704"/>
      <c r="F9" s="1704"/>
      <c r="G9" s="1704"/>
      <c r="H9" s="1704"/>
      <c r="I9" s="1704"/>
      <c r="J9" s="1704"/>
      <c r="K9" s="1704"/>
      <c r="L9" s="1704"/>
    </row>
    <row r="10" spans="1:12" ht="15.75" customHeight="1">
      <c r="A10" s="1704"/>
      <c r="B10" s="1704"/>
      <c r="C10" s="1704"/>
      <c r="D10" s="1704"/>
      <c r="E10" s="1704"/>
      <c r="F10" s="1704"/>
      <c r="G10" s="1704"/>
      <c r="H10" s="1704"/>
      <c r="I10" s="1704"/>
      <c r="J10" s="1704"/>
      <c r="K10" s="1704"/>
      <c r="L10" s="1704"/>
    </row>
    <row r="11" spans="1:12" ht="17.25" customHeight="1">
      <c r="A11" s="1704"/>
      <c r="B11" s="1704"/>
      <c r="C11" s="1704"/>
      <c r="D11" s="1704"/>
      <c r="E11" s="1704"/>
      <c r="F11" s="1704"/>
      <c r="G11" s="1704"/>
      <c r="H11" s="1704"/>
      <c r="I11" s="1704"/>
      <c r="J11" s="1704"/>
      <c r="K11" s="1704"/>
      <c r="L11" s="1704"/>
    </row>
    <row r="12" spans="1:12" ht="15.75" customHeight="1">
      <c r="A12" s="1704"/>
      <c r="B12" s="1704"/>
      <c r="C12" s="1704"/>
      <c r="D12" s="1704"/>
      <c r="E12" s="1704"/>
      <c r="F12" s="1704"/>
      <c r="G12" s="1704"/>
      <c r="H12" s="1704"/>
      <c r="I12" s="1704"/>
      <c r="J12" s="1704"/>
      <c r="K12" s="1704"/>
      <c r="L12" s="1704"/>
    </row>
    <row r="13" spans="1:12">
      <c r="A13" s="1704"/>
      <c r="B13" s="1704"/>
      <c r="C13" s="1704"/>
      <c r="D13" s="1704"/>
      <c r="E13" s="1704"/>
      <c r="F13" s="1704"/>
      <c r="G13" s="1704"/>
      <c r="H13" s="1704"/>
      <c r="I13" s="1704"/>
      <c r="J13" s="1704"/>
      <c r="K13" s="1704"/>
      <c r="L13" s="1704"/>
    </row>
    <row r="14" spans="1:12">
      <c r="A14" s="1704"/>
      <c r="B14" s="1704"/>
      <c r="C14" s="1704"/>
      <c r="D14" s="1704"/>
      <c r="E14" s="1704"/>
      <c r="F14" s="1704"/>
      <c r="G14" s="1704"/>
      <c r="H14" s="1704"/>
      <c r="I14" s="1704"/>
      <c r="J14" s="1704"/>
      <c r="K14" s="1704"/>
      <c r="L14" s="1704"/>
    </row>
    <row r="15" spans="1:12">
      <c r="A15" s="1704"/>
      <c r="B15" s="1704"/>
      <c r="C15" s="1704"/>
      <c r="D15" s="1704"/>
      <c r="E15" s="1704"/>
      <c r="F15" s="1704"/>
      <c r="G15" s="1704"/>
      <c r="H15" s="1704"/>
      <c r="I15" s="1704"/>
      <c r="J15" s="1704"/>
      <c r="K15" s="1704"/>
      <c r="L15" s="1704"/>
    </row>
    <row r="16" spans="1:12" ht="18" customHeight="1">
      <c r="A16" s="1704"/>
      <c r="B16" s="1704"/>
      <c r="C16" s="1704"/>
      <c r="D16" s="1704"/>
      <c r="E16" s="1704"/>
      <c r="F16" s="1704"/>
      <c r="G16" s="1704"/>
      <c r="H16" s="1704"/>
      <c r="I16" s="1704"/>
      <c r="J16" s="1704"/>
      <c r="K16" s="1704"/>
      <c r="L16" s="1704"/>
    </row>
    <row r="17" spans="1:12" ht="15.75" customHeight="1">
      <c r="A17" s="1704"/>
      <c r="B17" s="1704"/>
      <c r="C17" s="1704"/>
      <c r="D17" s="1704"/>
      <c r="E17" s="1704"/>
      <c r="F17" s="1704"/>
      <c r="G17" s="1704"/>
      <c r="H17" s="1704"/>
      <c r="I17" s="1704"/>
      <c r="J17" s="1704"/>
      <c r="K17" s="1704"/>
      <c r="L17" s="1704"/>
    </row>
    <row r="18" spans="1:12" ht="15.75" customHeight="1">
      <c r="A18" s="1704"/>
      <c r="B18" s="1704"/>
      <c r="C18" s="1704"/>
      <c r="D18" s="1704"/>
      <c r="E18" s="1704"/>
      <c r="F18" s="1704"/>
      <c r="G18" s="1704"/>
      <c r="H18" s="1704"/>
      <c r="I18" s="1704"/>
      <c r="J18" s="1704"/>
      <c r="K18" s="1704"/>
      <c r="L18" s="1704"/>
    </row>
    <row r="19" spans="1:12" ht="15.75" customHeight="1">
      <c r="A19" s="1704"/>
      <c r="B19" s="1704"/>
      <c r="C19" s="1704"/>
      <c r="D19" s="1704"/>
      <c r="E19" s="1704"/>
      <c r="F19" s="1704"/>
      <c r="G19" s="1704"/>
      <c r="H19" s="1704"/>
      <c r="I19" s="1704"/>
      <c r="J19" s="1704"/>
      <c r="K19" s="1704"/>
      <c r="L19" s="1704"/>
    </row>
    <row r="20" spans="1:12">
      <c r="A20" s="1704"/>
      <c r="B20" s="1704"/>
      <c r="C20" s="1704"/>
      <c r="D20" s="1704"/>
      <c r="E20" s="1704"/>
      <c r="F20" s="1704"/>
      <c r="G20" s="1704"/>
      <c r="H20" s="1704"/>
      <c r="I20" s="1704"/>
      <c r="J20" s="1704"/>
      <c r="K20" s="1704"/>
      <c r="L20" s="1704"/>
    </row>
    <row r="21" spans="1:12" ht="15.75" customHeight="1">
      <c r="A21" s="1704"/>
      <c r="B21" s="1704"/>
      <c r="C21" s="1704"/>
      <c r="D21" s="1704"/>
      <c r="E21" s="1704"/>
      <c r="F21" s="1704"/>
      <c r="G21" s="1704"/>
      <c r="H21" s="1704"/>
      <c r="I21" s="1704"/>
      <c r="J21" s="1704"/>
      <c r="K21" s="1704"/>
      <c r="L21" s="1704"/>
    </row>
    <row r="22" spans="1:12" ht="50.25" customHeight="1">
      <c r="A22" s="1704"/>
      <c r="B22" s="1704"/>
      <c r="C22" s="1704"/>
      <c r="D22" s="1704"/>
      <c r="E22" s="1704"/>
      <c r="F22" s="1704"/>
      <c r="G22" s="1704"/>
      <c r="H22" s="1704"/>
      <c r="I22" s="1704"/>
      <c r="J22" s="1704"/>
      <c r="K22" s="1704"/>
      <c r="L22" s="1704"/>
    </row>
    <row r="23" spans="1:12" ht="15" customHeight="1">
      <c r="A23" s="1704"/>
      <c r="B23" s="1704"/>
      <c r="C23" s="1704"/>
      <c r="D23" s="1704"/>
      <c r="E23" s="1704"/>
      <c r="F23" s="1704"/>
      <c r="G23" s="1704"/>
      <c r="H23" s="1704"/>
      <c r="I23" s="1704"/>
      <c r="J23" s="1704"/>
      <c r="K23" s="1704"/>
      <c r="L23" s="1704"/>
    </row>
    <row r="24" spans="1:12" ht="15" customHeight="1">
      <c r="A24" s="1704"/>
      <c r="B24" s="1704"/>
      <c r="C24" s="1704"/>
      <c r="D24" s="1704"/>
      <c r="E24" s="1704"/>
      <c r="F24" s="1704"/>
      <c r="G24" s="1704"/>
      <c r="H24" s="1704"/>
      <c r="I24" s="1704"/>
      <c r="J24" s="1704"/>
      <c r="K24" s="1704"/>
      <c r="L24" s="1704"/>
    </row>
    <row r="25" spans="1:12" ht="15" customHeight="1">
      <c r="A25" s="1704"/>
      <c r="B25" s="1704"/>
      <c r="C25" s="1704"/>
      <c r="D25" s="1704"/>
      <c r="E25" s="1704"/>
      <c r="F25" s="1704"/>
      <c r="G25" s="1704"/>
      <c r="H25" s="1704"/>
      <c r="I25" s="1704"/>
      <c r="J25" s="1704"/>
      <c r="K25" s="1704"/>
      <c r="L25" s="1704"/>
    </row>
    <row r="26" spans="1:12" ht="15" customHeight="1">
      <c r="A26" s="1704"/>
      <c r="B26" s="1704"/>
      <c r="C26" s="1704"/>
      <c r="D26" s="1704"/>
      <c r="E26" s="1704"/>
      <c r="F26" s="1704"/>
      <c r="G26" s="1704"/>
      <c r="H26" s="1704"/>
      <c r="I26" s="1704"/>
      <c r="J26" s="1704"/>
      <c r="K26" s="1704"/>
      <c r="L26" s="1704"/>
    </row>
    <row r="27" spans="1:12" ht="15.75" customHeight="1">
      <c r="A27" s="1704"/>
      <c r="B27" s="1704"/>
      <c r="C27" s="1704"/>
      <c r="D27" s="1704"/>
      <c r="E27" s="1704"/>
      <c r="F27" s="1704"/>
      <c r="G27" s="1704"/>
      <c r="H27" s="1704"/>
      <c r="I27" s="1704"/>
      <c r="J27" s="1704"/>
      <c r="K27" s="1704"/>
      <c r="L27" s="1704"/>
    </row>
    <row r="28" spans="1:12" ht="15.75" customHeight="1">
      <c r="A28" s="1704"/>
      <c r="B28" s="1704"/>
      <c r="C28" s="1704"/>
      <c r="D28" s="1704"/>
      <c r="E28" s="1704"/>
      <c r="F28" s="1704"/>
      <c r="G28" s="1704"/>
      <c r="H28" s="1704"/>
      <c r="I28" s="1704"/>
      <c r="J28" s="1704"/>
      <c r="K28" s="1704"/>
      <c r="L28" s="1704"/>
    </row>
    <row r="29" spans="1:12" ht="15.75" customHeight="1">
      <c r="A29" s="1704"/>
      <c r="B29" s="1704"/>
      <c r="C29" s="1704"/>
      <c r="D29" s="1704"/>
      <c r="E29" s="1704"/>
      <c r="F29" s="1704"/>
      <c r="G29" s="1704"/>
      <c r="H29" s="1704"/>
      <c r="I29" s="1704"/>
      <c r="J29" s="1704"/>
      <c r="K29" s="1704"/>
      <c r="L29" s="1704"/>
    </row>
    <row r="30" spans="1:12" ht="15.75" customHeight="1">
      <c r="A30" s="1704"/>
      <c r="B30" s="1704"/>
      <c r="C30" s="1704"/>
      <c r="D30" s="1704"/>
      <c r="E30" s="1704"/>
      <c r="F30" s="1704"/>
      <c r="G30" s="1704"/>
      <c r="H30" s="1704"/>
      <c r="I30" s="1704"/>
      <c r="J30" s="1704"/>
      <c r="K30" s="1704"/>
      <c r="L30" s="1704"/>
    </row>
    <row r="31" spans="1:12" ht="57.75" customHeight="1">
      <c r="A31" s="1704"/>
      <c r="B31" s="1704"/>
      <c r="C31" s="1704"/>
      <c r="D31" s="1704"/>
      <c r="E31" s="1704"/>
      <c r="F31" s="1704"/>
      <c r="G31" s="1704"/>
      <c r="H31" s="1704"/>
      <c r="I31" s="1704"/>
      <c r="J31" s="1704"/>
      <c r="K31" s="1704"/>
      <c r="L31" s="1704"/>
    </row>
    <row r="32" spans="1:12" ht="15.75" customHeight="1">
      <c r="A32" s="1704"/>
      <c r="B32" s="1704"/>
      <c r="C32" s="1704"/>
      <c r="D32" s="1704"/>
      <c r="E32" s="1704"/>
      <c r="F32" s="1704"/>
      <c r="G32" s="1704"/>
      <c r="H32" s="1704"/>
      <c r="I32" s="1704"/>
      <c r="J32" s="1704"/>
      <c r="K32" s="1704"/>
      <c r="L32" s="1704"/>
    </row>
    <row r="33" spans="1:12" ht="33" customHeight="1">
      <c r="A33" s="1704"/>
      <c r="B33" s="1704"/>
      <c r="C33" s="1704"/>
      <c r="D33" s="1704"/>
      <c r="E33" s="1704"/>
      <c r="F33" s="1704"/>
      <c r="G33" s="1704"/>
      <c r="H33" s="1704"/>
      <c r="I33" s="1704"/>
      <c r="J33" s="1704"/>
      <c r="K33" s="1704"/>
      <c r="L33" s="1704"/>
    </row>
    <row r="34" spans="1:12">
      <c r="A34" s="1704"/>
      <c r="B34" s="1704"/>
      <c r="C34" s="1704"/>
      <c r="D34" s="1704"/>
      <c r="E34" s="1704"/>
      <c r="F34" s="1704"/>
      <c r="G34" s="1704"/>
      <c r="H34" s="1704"/>
      <c r="I34" s="1704"/>
      <c r="J34" s="1704"/>
      <c r="K34" s="1704"/>
      <c r="L34" s="1704"/>
    </row>
    <row r="35" spans="1:12">
      <c r="A35" s="1704"/>
      <c r="B35" s="1704"/>
      <c r="C35" s="1704"/>
      <c r="D35" s="1704"/>
      <c r="E35" s="1704"/>
      <c r="F35" s="1704"/>
      <c r="G35" s="1704"/>
      <c r="H35" s="1704"/>
      <c r="I35" s="1704"/>
      <c r="J35" s="1704"/>
      <c r="K35" s="1704"/>
      <c r="L35" s="1704"/>
    </row>
    <row r="36" spans="1:12">
      <c r="A36" s="1704"/>
      <c r="B36" s="1704"/>
      <c r="C36" s="1704"/>
      <c r="D36" s="1704"/>
      <c r="E36" s="1704"/>
      <c r="F36" s="1704"/>
      <c r="G36" s="1704"/>
      <c r="H36" s="1704"/>
      <c r="I36" s="1704"/>
      <c r="J36" s="1704"/>
      <c r="K36" s="1704"/>
      <c r="L36" s="1704"/>
    </row>
    <row r="37" spans="1:12">
      <c r="A37" s="1704"/>
      <c r="B37" s="1704"/>
      <c r="C37" s="1704"/>
      <c r="D37" s="1704"/>
      <c r="E37" s="1704"/>
      <c r="F37" s="1704"/>
      <c r="G37" s="1704"/>
      <c r="H37" s="1704"/>
      <c r="I37" s="1704"/>
      <c r="J37" s="1704"/>
      <c r="K37" s="1704"/>
      <c r="L37" s="1704"/>
    </row>
    <row r="38" spans="1:12">
      <c r="A38" s="1704"/>
      <c r="B38" s="1704"/>
      <c r="C38" s="1704"/>
      <c r="D38" s="1704"/>
      <c r="E38" s="1704"/>
      <c r="F38" s="1704"/>
      <c r="G38" s="1704"/>
      <c r="H38" s="1704"/>
      <c r="I38" s="1704"/>
      <c r="J38" s="1704"/>
      <c r="K38" s="1704"/>
      <c r="L38" s="1704"/>
    </row>
    <row r="39" spans="1:12">
      <c r="A39" s="1704"/>
      <c r="B39" s="1704"/>
      <c r="C39" s="1704"/>
      <c r="D39" s="1704"/>
      <c r="E39" s="1704"/>
      <c r="F39" s="1704"/>
      <c r="G39" s="1704"/>
      <c r="H39" s="1704"/>
      <c r="I39" s="1704"/>
      <c r="J39" s="1704"/>
      <c r="K39" s="1704"/>
      <c r="L39" s="1704"/>
    </row>
    <row r="40" spans="1:12">
      <c r="A40" s="1704"/>
      <c r="B40" s="1704"/>
      <c r="C40" s="1704"/>
      <c r="D40" s="1704"/>
      <c r="E40" s="1704"/>
      <c r="F40" s="1704"/>
      <c r="G40" s="1704"/>
      <c r="H40" s="1704"/>
      <c r="I40" s="1704"/>
      <c r="J40" s="1704"/>
      <c r="K40" s="1704"/>
      <c r="L40" s="1704"/>
    </row>
    <row r="41" spans="1:12" ht="16.5" customHeight="1">
      <c r="A41" s="1704"/>
      <c r="B41" s="1704"/>
      <c r="C41" s="1704"/>
      <c r="D41" s="1704"/>
      <c r="E41" s="1704"/>
      <c r="F41" s="1704"/>
      <c r="G41" s="1704"/>
      <c r="H41" s="1704"/>
      <c r="I41" s="1704"/>
      <c r="J41" s="1704"/>
      <c r="K41" s="1704"/>
      <c r="L41" s="1704"/>
    </row>
    <row r="42" spans="1:12" ht="16.5" customHeight="1">
      <c r="A42" s="1704"/>
      <c r="B42" s="1704"/>
      <c r="C42" s="1704"/>
      <c r="D42" s="1704"/>
      <c r="E42" s="1704"/>
      <c r="F42" s="1704"/>
      <c r="G42" s="1704"/>
      <c r="H42" s="1704"/>
      <c r="I42" s="1704"/>
      <c r="J42" s="1704"/>
      <c r="K42" s="1704"/>
      <c r="L42" s="1704"/>
    </row>
  </sheetData>
  <mergeCells count="1">
    <mergeCell ref="A5:L42"/>
  </mergeCells>
  <pageMargins left="0.70866141732283472" right="0.70866141732283472" top="0.74803149606299213" bottom="0.74803149606299213" header="0.31496062992125984" footer="0.31496062992125984"/>
  <pageSetup scale="61" orientation="landscape"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0">
    <tabColor theme="3" tint="0.59999389629810485"/>
    <pageSetUpPr fitToPage="1"/>
  </sheetPr>
  <dimension ref="A1:K45"/>
  <sheetViews>
    <sheetView showGridLines="0" view="pageBreakPreview" zoomScale="55" zoomScaleNormal="85" zoomScaleSheetLayoutView="55" workbookViewId="0">
      <selection activeCell="P7" sqref="P7"/>
    </sheetView>
  </sheetViews>
  <sheetFormatPr baseColWidth="10" defaultColWidth="11.42578125" defaultRowHeight="15"/>
  <cols>
    <col min="1" max="1" width="21.7109375" style="43" customWidth="1"/>
    <col min="2" max="2" width="36.5703125" style="43" customWidth="1"/>
    <col min="3" max="3" width="33.85546875" style="43" customWidth="1"/>
    <col min="4" max="4" width="44.42578125" style="43" customWidth="1"/>
    <col min="5" max="5" width="30.28515625" style="43" customWidth="1"/>
    <col min="6" max="6" width="34.42578125" style="43" customWidth="1"/>
    <col min="7" max="7" width="42.7109375" style="43" customWidth="1"/>
    <col min="8" max="8" width="39.140625" style="43" customWidth="1"/>
    <col min="9" max="9" width="43.85546875" style="43" customWidth="1"/>
    <col min="10" max="10" width="35.28515625" style="43" customWidth="1"/>
    <col min="11" max="11" width="38" style="43" customWidth="1"/>
  </cols>
  <sheetData>
    <row r="1" spans="1:11" s="323" customFormat="1" ht="89.25" customHeight="1">
      <c r="A1" s="1503" t="s">
        <v>463</v>
      </c>
      <c r="B1" s="1504"/>
      <c r="C1" s="1504"/>
      <c r="D1" s="1504"/>
      <c r="E1" s="1504"/>
      <c r="F1" s="1504"/>
      <c r="G1" s="1504"/>
      <c r="H1" s="1504"/>
      <c r="I1" s="1504"/>
      <c r="J1" s="1504"/>
      <c r="K1" s="1505"/>
    </row>
    <row r="2" spans="1:11" s="323" customFormat="1" ht="45.75" customHeight="1">
      <c r="A2" s="1515" t="str">
        <f>+'Resumen '!O14</f>
        <v>Período:  Diciembre 2015 - Octubre 2025</v>
      </c>
      <c r="B2" s="1516"/>
      <c r="C2" s="1516"/>
      <c r="D2" s="1516"/>
      <c r="E2" s="1516"/>
      <c r="F2" s="1516"/>
      <c r="G2" s="1516"/>
      <c r="H2" s="1516"/>
      <c r="I2" s="1516"/>
      <c r="J2" s="1516"/>
      <c r="K2" s="1517"/>
    </row>
    <row r="3" spans="1:11" s="323" customFormat="1" ht="9" customHeight="1">
      <c r="A3" s="1518"/>
      <c r="B3" s="1518"/>
      <c r="C3" s="1518"/>
      <c r="D3" s="1518"/>
      <c r="E3" s="1518"/>
      <c r="F3" s="1518"/>
      <c r="G3" s="1518"/>
      <c r="H3" s="1518"/>
      <c r="I3" s="1518"/>
      <c r="J3" s="1518"/>
      <c r="K3" s="1518"/>
    </row>
    <row r="4" spans="1:11" s="323" customFormat="1" ht="72.75" customHeight="1">
      <c r="A4" s="1686" t="s">
        <v>1055</v>
      </c>
      <c r="B4" s="1686"/>
      <c r="C4" s="1686"/>
      <c r="D4" s="1686"/>
      <c r="E4" s="1686"/>
      <c r="F4" s="1686"/>
      <c r="G4" s="1686"/>
      <c r="H4" s="1686"/>
      <c r="I4" s="1686"/>
      <c r="J4" s="1686"/>
      <c r="K4" s="1686"/>
    </row>
    <row r="5" spans="1:11" ht="168" customHeight="1">
      <c r="A5" s="1686"/>
      <c r="B5" s="1686"/>
      <c r="C5" s="1686"/>
      <c r="D5" s="1686"/>
      <c r="E5" s="1686"/>
      <c r="F5" s="1686"/>
      <c r="G5" s="1686"/>
      <c r="H5" s="1686"/>
      <c r="I5" s="1686"/>
      <c r="J5" s="1686"/>
      <c r="K5" s="1686"/>
    </row>
    <row r="6" spans="1:11" s="169" customFormat="1" ht="33.75" customHeight="1">
      <c r="A6" s="522" t="s">
        <v>464</v>
      </c>
      <c r="B6" s="1512" t="s">
        <v>465</v>
      </c>
      <c r="C6" s="1513"/>
      <c r="D6" s="1513"/>
      <c r="E6" s="1513"/>
      <c r="F6" s="1513"/>
      <c r="G6" s="1514"/>
      <c r="H6" s="1509" t="s">
        <v>466</v>
      </c>
      <c r="I6" s="1510"/>
      <c r="J6" s="1510"/>
      <c r="K6" s="1511"/>
    </row>
    <row r="7" spans="1:11" s="304" customFormat="1" ht="144" customHeight="1">
      <c r="A7" s="697" t="s">
        <v>210</v>
      </c>
      <c r="B7" s="698" t="s">
        <v>462</v>
      </c>
      <c r="C7" s="698" t="s">
        <v>1053</v>
      </c>
      <c r="D7" s="698" t="s">
        <v>1052</v>
      </c>
      <c r="E7" s="698" t="s">
        <v>467</v>
      </c>
      <c r="F7" s="698" t="s">
        <v>468</v>
      </c>
      <c r="G7" s="698" t="s">
        <v>469</v>
      </c>
      <c r="H7" s="699" t="s">
        <v>470</v>
      </c>
      <c r="I7" s="699" t="s">
        <v>471</v>
      </c>
      <c r="J7" s="699" t="s">
        <v>472</v>
      </c>
      <c r="K7" s="700" t="s">
        <v>473</v>
      </c>
    </row>
    <row r="8" spans="1:11" s="80" customFormat="1" ht="27" customHeight="1">
      <c r="A8" s="523">
        <v>2015</v>
      </c>
      <c r="B8" s="893">
        <v>79052372049.330002</v>
      </c>
      <c r="C8" s="893">
        <v>6922811271.25</v>
      </c>
      <c r="D8" s="1373"/>
      <c r="E8" s="893">
        <v>523242913.22000003</v>
      </c>
      <c r="F8" s="893">
        <v>355290191.79000002</v>
      </c>
      <c r="G8" s="815">
        <f>SUM(B8:F8)</f>
        <v>86853716425.589996</v>
      </c>
      <c r="H8" s="524">
        <v>78537174647.860001</v>
      </c>
      <c r="I8" s="524">
        <v>6892825210.3000002</v>
      </c>
      <c r="J8" s="661">
        <v>335652778.95999998</v>
      </c>
      <c r="K8" s="816">
        <f t="shared" ref="K8:K18" si="0">+I8+H8+J8</f>
        <v>85765652637.12001</v>
      </c>
    </row>
    <row r="9" spans="1:11" s="80" customFormat="1" ht="27" customHeight="1">
      <c r="A9" s="523">
        <v>2016</v>
      </c>
      <c r="B9" s="893">
        <v>89049164221.449997</v>
      </c>
      <c r="C9" s="893">
        <v>8498167479</v>
      </c>
      <c r="D9" s="1373"/>
      <c r="E9" s="893">
        <v>683922196.33000004</v>
      </c>
      <c r="F9" s="893">
        <v>371308008.59999996</v>
      </c>
      <c r="G9" s="815">
        <f>SUM(B9:F9)</f>
        <v>98602561905.380005</v>
      </c>
      <c r="H9" s="524">
        <v>89080179368.25</v>
      </c>
      <c r="I9" s="524">
        <v>8178603831.1000004</v>
      </c>
      <c r="J9" s="661">
        <v>328531909.15999991</v>
      </c>
      <c r="K9" s="816">
        <f t="shared" si="0"/>
        <v>97587315108.51001</v>
      </c>
    </row>
    <row r="10" spans="1:11" s="36" customFormat="1" ht="27" customHeight="1">
      <c r="A10" s="523">
        <v>2017</v>
      </c>
      <c r="B10" s="893">
        <v>99657751352.690002</v>
      </c>
      <c r="C10" s="893">
        <v>8861365332.7000008</v>
      </c>
      <c r="D10" s="1373"/>
      <c r="E10" s="893">
        <v>574999895.51999998</v>
      </c>
      <c r="F10" s="893">
        <v>665846533.3499999</v>
      </c>
      <c r="G10" s="815">
        <f>SUM(B10:F10)</f>
        <v>109759963114.26001</v>
      </c>
      <c r="H10" s="524">
        <v>98828071528.779999</v>
      </c>
      <c r="I10" s="524">
        <v>9002153750.7799988</v>
      </c>
      <c r="J10" s="661">
        <v>558973905.84000003</v>
      </c>
      <c r="K10" s="816">
        <f t="shared" si="0"/>
        <v>108389199185.39999</v>
      </c>
    </row>
    <row r="11" spans="1:11" s="36" customFormat="1" ht="27" customHeight="1">
      <c r="A11" s="523">
        <v>2018</v>
      </c>
      <c r="B11" s="893">
        <v>112854009382.5</v>
      </c>
      <c r="C11" s="893">
        <v>9303031996.6900005</v>
      </c>
      <c r="D11" s="1373"/>
      <c r="E11" s="893">
        <v>740948848.48000002</v>
      </c>
      <c r="F11" s="893">
        <v>793176886.71000004</v>
      </c>
      <c r="G11" s="815">
        <f>SUM(B11:F11)</f>
        <v>123691167114.38</v>
      </c>
      <c r="H11" s="524">
        <v>112956079448.92</v>
      </c>
      <c r="I11" s="524">
        <v>9656741344.960001</v>
      </c>
      <c r="J11" s="661">
        <v>758411882.95999992</v>
      </c>
      <c r="K11" s="816">
        <f t="shared" si="0"/>
        <v>123371232676.84001</v>
      </c>
    </row>
    <row r="12" spans="1:11" s="36" customFormat="1" ht="27" customHeight="1">
      <c r="A12" s="523">
        <v>2019</v>
      </c>
      <c r="B12" s="893">
        <v>122910824386.87</v>
      </c>
      <c r="C12" s="893">
        <v>10073865331.02</v>
      </c>
      <c r="D12" s="1373"/>
      <c r="E12" s="893">
        <v>919403278.91999996</v>
      </c>
      <c r="F12" s="893">
        <v>910105888.26999998</v>
      </c>
      <c r="G12" s="815">
        <f>SUM(B12:F12)</f>
        <v>134814198885.08</v>
      </c>
      <c r="H12" s="524">
        <v>122933736042.72</v>
      </c>
      <c r="I12" s="524">
        <v>10092459380.139999</v>
      </c>
      <c r="J12" s="661">
        <v>973800800.96999991</v>
      </c>
      <c r="K12" s="816">
        <f t="shared" si="0"/>
        <v>133999996223.83</v>
      </c>
    </row>
    <row r="13" spans="1:11" s="36" customFormat="1" ht="27" customHeight="1">
      <c r="A13" s="523">
        <v>2020</v>
      </c>
      <c r="B13" s="893">
        <v>121397990565.51001</v>
      </c>
      <c r="C13" s="893">
        <v>10800531998.65</v>
      </c>
      <c r="D13" s="1373"/>
      <c r="E13" s="893">
        <v>613627915.26999998</v>
      </c>
      <c r="F13" s="893">
        <v>1093850418.6700001</v>
      </c>
      <c r="G13" s="815">
        <f>SUM(B13:F13)</f>
        <v>133906000898.10001</v>
      </c>
      <c r="H13" s="524">
        <v>127588985374.33</v>
      </c>
      <c r="I13" s="524">
        <v>12108569830.129999</v>
      </c>
      <c r="J13" s="661">
        <v>970014744.09000003</v>
      </c>
      <c r="K13" s="816">
        <f t="shared" si="0"/>
        <v>140667569948.54999</v>
      </c>
    </row>
    <row r="14" spans="1:11" s="36" customFormat="1" ht="27" customHeight="1">
      <c r="A14" s="523">
        <v>2021</v>
      </c>
      <c r="B14" s="893">
        <v>139642528713.32999</v>
      </c>
      <c r="C14" s="893">
        <v>17765576332.630001</v>
      </c>
      <c r="D14" s="1373"/>
      <c r="E14" s="893">
        <v>296259368.50999999</v>
      </c>
      <c r="F14" s="893">
        <v>1116049433.3899999</v>
      </c>
      <c r="G14" s="815">
        <f>SUM(B14:F14)</f>
        <v>158820413847.86002</v>
      </c>
      <c r="H14" s="524">
        <v>138998614197.34</v>
      </c>
      <c r="I14" s="524">
        <v>18026955388.759998</v>
      </c>
      <c r="J14" s="661">
        <v>854040296.11999989</v>
      </c>
      <c r="K14" s="816">
        <f t="shared" si="0"/>
        <v>157879609882.22</v>
      </c>
    </row>
    <row r="15" spans="1:11" s="36" customFormat="1" ht="27" customHeight="1">
      <c r="A15" s="523">
        <v>2022</v>
      </c>
      <c r="B15" s="893">
        <v>168298548798.17001</v>
      </c>
      <c r="C15" s="893">
        <v>16860531998.969999</v>
      </c>
      <c r="D15" s="1373"/>
      <c r="E15" s="893">
        <v>739635561.09000003</v>
      </c>
      <c r="F15" s="893">
        <v>1927102666.2800002</v>
      </c>
      <c r="G15" s="815">
        <f>SUM(B15:F15)</f>
        <v>187825819024.51001</v>
      </c>
      <c r="H15" s="661">
        <v>169243218294.51999</v>
      </c>
      <c r="I15" s="661">
        <v>18618103739.529999</v>
      </c>
      <c r="J15" s="661">
        <v>1581951303.1199999</v>
      </c>
      <c r="K15" s="816">
        <f t="shared" si="0"/>
        <v>189443273337.16998</v>
      </c>
    </row>
    <row r="16" spans="1:11" s="36" customFormat="1" ht="27" customHeight="1">
      <c r="A16" s="523">
        <v>2023</v>
      </c>
      <c r="B16" s="893">
        <v>189477241900.83997</v>
      </c>
      <c r="C16" s="893">
        <v>18395222000</v>
      </c>
      <c r="D16" s="1373"/>
      <c r="E16" s="893">
        <v>1157959255.5799999</v>
      </c>
      <c r="F16" s="893">
        <v>2163425494.8099999</v>
      </c>
      <c r="G16" s="815">
        <f>SUM(B16:F16)</f>
        <v>211193848651.22995</v>
      </c>
      <c r="H16" s="661">
        <v>192205772271.5</v>
      </c>
      <c r="I16" s="661">
        <v>18680602574.010002</v>
      </c>
      <c r="J16" s="661">
        <v>1744042776.5300002</v>
      </c>
      <c r="K16" s="816">
        <f t="shared" si="0"/>
        <v>212630417622.04001</v>
      </c>
    </row>
    <row r="17" spans="1:11" s="36" customFormat="1" ht="27" customHeight="1">
      <c r="A17" s="892">
        <v>2024</v>
      </c>
      <c r="B17" s="893">
        <v>211618577731.84003</v>
      </c>
      <c r="C17" s="893">
        <v>18395222000</v>
      </c>
      <c r="D17" s="1373"/>
      <c r="E17" s="893">
        <v>924996518.88</v>
      </c>
      <c r="F17" s="893">
        <v>2467869147.7800002</v>
      </c>
      <c r="G17" s="815">
        <f>SUM(B17:F17)</f>
        <v>233406665398.50003</v>
      </c>
      <c r="H17" s="661">
        <v>212203641524.01999</v>
      </c>
      <c r="I17" s="661">
        <v>18566920747.349998</v>
      </c>
      <c r="J17" s="661">
        <v>2068231616.74</v>
      </c>
      <c r="K17" s="816">
        <f t="shared" si="0"/>
        <v>232838793888.10999</v>
      </c>
    </row>
    <row r="18" spans="1:11" s="79" customFormat="1" ht="27" customHeight="1">
      <c r="A18" s="894" t="str">
        <f>+'Resumen '!O6</f>
        <v>Oct. 2025</v>
      </c>
      <c r="B18" s="893">
        <v>191808628627.57999</v>
      </c>
      <c r="C18" s="893">
        <v>17451670713.779999</v>
      </c>
      <c r="D18" s="893">
        <v>6000000000</v>
      </c>
      <c r="E18" s="893">
        <v>754878975.88</v>
      </c>
      <c r="F18" s="893">
        <v>446872357.10000002</v>
      </c>
      <c r="G18" s="815">
        <f>SUM(B18:F18)</f>
        <v>216462050674.34</v>
      </c>
      <c r="H18" s="661">
        <v>187499075390.92001</v>
      </c>
      <c r="I18" s="524">
        <v>19152582271.93</v>
      </c>
      <c r="J18" s="661">
        <v>781988803.13999999</v>
      </c>
      <c r="K18" s="816">
        <f t="shared" si="0"/>
        <v>207433646465.99002</v>
      </c>
    </row>
    <row r="19" spans="1:11" ht="27" customHeight="1">
      <c r="A19" s="705" t="s">
        <v>201</v>
      </c>
      <c r="B19" s="706">
        <f t="shared" ref="B19:K19" si="1">SUM(B8:B18)</f>
        <v>1525767637730.1101</v>
      </c>
      <c r="C19" s="706">
        <f t="shared" si="1"/>
        <v>143327996454.69</v>
      </c>
      <c r="D19" s="706">
        <f t="shared" si="1"/>
        <v>6000000000</v>
      </c>
      <c r="E19" s="706">
        <f t="shared" si="1"/>
        <v>7929874727.6800003</v>
      </c>
      <c r="F19" s="706">
        <f t="shared" si="1"/>
        <v>12310897026.75</v>
      </c>
      <c r="G19" s="706">
        <f t="shared" si="1"/>
        <v>1695336405939.23</v>
      </c>
      <c r="H19" s="707">
        <f t="shared" si="1"/>
        <v>1530074548089.1599</v>
      </c>
      <c r="I19" s="707">
        <f t="shared" si="1"/>
        <v>148976518068.98999</v>
      </c>
      <c r="J19" s="707">
        <f t="shared" si="1"/>
        <v>10955640817.629999</v>
      </c>
      <c r="K19" s="708">
        <f t="shared" si="1"/>
        <v>1690006706975.78</v>
      </c>
    </row>
    <row r="20" spans="1:11" ht="20.25" customHeight="1">
      <c r="A20" s="1507" t="s">
        <v>474</v>
      </c>
      <c r="B20" s="1507"/>
      <c r="C20" s="1507"/>
      <c r="D20" s="1507"/>
      <c r="E20" s="1507"/>
      <c r="F20" s="1507"/>
      <c r="G20" s="1507"/>
      <c r="H20" s="1508"/>
      <c r="I20" s="1508"/>
      <c r="J20" s="1508"/>
      <c r="K20" s="1507"/>
    </row>
    <row r="21" spans="1:11" s="85" customFormat="1" ht="18.75">
      <c r="A21" s="1506" t="s">
        <v>475</v>
      </c>
      <c r="B21" s="1506"/>
      <c r="C21" s="1506"/>
      <c r="D21" s="1506"/>
      <c r="E21" s="1506"/>
      <c r="F21" s="1506"/>
      <c r="G21" s="578"/>
      <c r="H21" s="579"/>
      <c r="I21" s="579"/>
      <c r="J21" s="579"/>
      <c r="K21" s="579"/>
    </row>
    <row r="22" spans="1:11" s="16" customFormat="1" ht="15.75">
      <c r="A22" s="87"/>
      <c r="B22" s="90"/>
      <c r="C22" s="90"/>
      <c r="D22" s="90"/>
      <c r="E22" s="90"/>
      <c r="F22" s="90"/>
      <c r="G22" s="90"/>
      <c r="H22" s="90">
        <f>9252691747.57+90213915195.82+88032468447.53</f>
        <v>187499075390.92001</v>
      </c>
      <c r="I22" s="90"/>
      <c r="J22" s="90"/>
      <c r="K22" s="90"/>
    </row>
    <row r="23" spans="1:11" s="16" customFormat="1" ht="15.75">
      <c r="A23" s="87"/>
      <c r="B23" s="90"/>
      <c r="C23" s="90"/>
      <c r="D23" s="90"/>
      <c r="E23" s="90"/>
      <c r="F23" s="90"/>
      <c r="G23" s="90"/>
      <c r="H23" s="90"/>
      <c r="I23" s="90"/>
      <c r="J23" s="90"/>
      <c r="K23" s="90"/>
    </row>
    <row r="24" spans="1:11" s="16" customFormat="1" ht="15.75">
      <c r="A24" s="87"/>
      <c r="B24" s="90"/>
      <c r="C24" s="90"/>
      <c r="D24" s="90"/>
      <c r="E24" s="90"/>
      <c r="F24" s="90"/>
      <c r="G24" s="90"/>
      <c r="H24" s="90"/>
      <c r="I24" s="90"/>
      <c r="J24" s="90"/>
      <c r="K24" s="90"/>
    </row>
    <row r="25" spans="1:11" s="16" customFormat="1" ht="15.75">
      <c r="A25" s="87"/>
      <c r="B25" s="90"/>
      <c r="C25" s="90"/>
      <c r="D25" s="90"/>
      <c r="E25" s="90"/>
      <c r="F25" s="90"/>
      <c r="G25" s="90"/>
      <c r="H25" s="90"/>
      <c r="I25" s="90"/>
      <c r="J25" s="90"/>
      <c r="K25" s="90"/>
    </row>
    <row r="26" spans="1:11" s="16" customFormat="1" ht="15.75">
      <c r="A26" s="87"/>
      <c r="B26" s="90"/>
      <c r="C26" s="90"/>
      <c r="D26" s="90"/>
      <c r="E26" s="90"/>
      <c r="F26" s="90"/>
      <c r="G26" s="90"/>
      <c r="H26" s="90"/>
      <c r="I26" s="90"/>
      <c r="J26" s="90"/>
      <c r="K26" s="90"/>
    </row>
    <row r="27" spans="1:11" s="16" customFormat="1" ht="15.75">
      <c r="A27" s="87"/>
      <c r="B27" s="90"/>
      <c r="C27" s="90"/>
      <c r="D27" s="90"/>
      <c r="E27" s="90"/>
      <c r="F27" s="90"/>
      <c r="G27" s="90"/>
      <c r="H27" s="90"/>
      <c r="I27" s="90"/>
      <c r="J27" s="90"/>
      <c r="K27" s="90"/>
    </row>
    <row r="28" spans="1:11" s="16" customFormat="1" ht="15.75">
      <c r="A28" s="87"/>
      <c r="B28" s="90"/>
      <c r="C28" s="90"/>
      <c r="D28" s="90"/>
      <c r="E28" s="90"/>
      <c r="F28" s="90"/>
      <c r="G28" s="90"/>
      <c r="H28" s="90"/>
      <c r="I28" s="90"/>
      <c r="J28" s="90"/>
      <c r="K28" s="90"/>
    </row>
    <row r="29" spans="1:11" s="16" customFormat="1" ht="15.75">
      <c r="A29" s="87"/>
      <c r="B29" s="90"/>
      <c r="C29" s="90"/>
      <c r="D29" s="90"/>
      <c r="E29" s="90"/>
      <c r="F29" s="90"/>
      <c r="G29" s="90"/>
      <c r="H29" s="90"/>
      <c r="I29" s="90"/>
      <c r="J29" s="90"/>
      <c r="K29" s="90"/>
    </row>
    <row r="30" spans="1:11" s="16" customFormat="1" ht="15.75">
      <c r="A30" s="87"/>
      <c r="B30" s="90"/>
      <c r="C30" s="90"/>
      <c r="D30" s="90"/>
      <c r="E30" s="90"/>
      <c r="F30" s="90"/>
      <c r="G30" s="90"/>
      <c r="H30" s="90"/>
      <c r="I30" s="90"/>
      <c r="J30" s="90"/>
      <c r="K30" s="90"/>
    </row>
    <row r="31" spans="1:11" s="16" customFormat="1" ht="15.75">
      <c r="A31" s="87"/>
      <c r="B31" s="90"/>
      <c r="C31" s="90"/>
      <c r="D31" s="90"/>
      <c r="E31" s="90"/>
      <c r="F31" s="90"/>
      <c r="G31" s="90"/>
      <c r="H31" s="90"/>
      <c r="I31" s="90"/>
      <c r="J31" s="90"/>
      <c r="K31" s="90"/>
    </row>
    <row r="32" spans="1:11" s="16" customFormat="1" ht="15.75">
      <c r="A32" s="87"/>
      <c r="B32" s="90"/>
      <c r="C32" s="90"/>
      <c r="D32" s="90"/>
      <c r="E32" s="90"/>
      <c r="F32" s="90"/>
      <c r="G32" s="90"/>
      <c r="H32" s="90"/>
      <c r="I32" s="90"/>
      <c r="J32" s="90"/>
      <c r="K32" s="90"/>
    </row>
    <row r="33" spans="1:11" s="16" customFormat="1" ht="15.75">
      <c r="A33" s="87"/>
      <c r="B33" s="90"/>
      <c r="C33" s="90"/>
      <c r="D33" s="90"/>
      <c r="E33" s="90"/>
      <c r="F33" s="90"/>
      <c r="G33" s="90"/>
      <c r="H33" s="90"/>
      <c r="I33" s="90"/>
      <c r="J33" s="90"/>
      <c r="K33" s="90"/>
    </row>
    <row r="34" spans="1:11" s="16" customFormat="1" ht="15.75">
      <c r="A34" s="87"/>
      <c r="B34" s="90"/>
      <c r="C34" s="90"/>
      <c r="D34" s="90"/>
      <c r="E34" s="90"/>
      <c r="F34" s="90"/>
      <c r="G34" s="90"/>
      <c r="H34" s="90"/>
      <c r="I34" s="90"/>
      <c r="J34" s="90"/>
      <c r="K34" s="90"/>
    </row>
    <row r="35" spans="1:11" s="16" customFormat="1" ht="15.75">
      <c r="A35" s="87"/>
      <c r="B35" s="90"/>
      <c r="C35" s="90"/>
      <c r="D35" s="90"/>
      <c r="E35" s="90"/>
      <c r="F35" s="90"/>
      <c r="G35" s="90"/>
      <c r="H35" s="90"/>
      <c r="I35" s="90"/>
      <c r="J35" s="90"/>
      <c r="K35" s="90"/>
    </row>
    <row r="36" spans="1:11" s="16" customFormat="1" ht="15.75">
      <c r="A36" s="87"/>
      <c r="B36" s="90"/>
      <c r="C36" s="90"/>
      <c r="D36" s="90"/>
      <c r="E36" s="90"/>
      <c r="F36" s="90"/>
      <c r="G36" s="90"/>
      <c r="H36" s="90"/>
      <c r="I36" s="90"/>
      <c r="J36" s="90"/>
      <c r="K36" s="90"/>
    </row>
    <row r="37" spans="1:11" s="16" customFormat="1" ht="15.75">
      <c r="A37" s="87"/>
      <c r="B37" s="90"/>
      <c r="C37" s="90"/>
      <c r="D37" s="90"/>
      <c r="E37" s="90"/>
      <c r="F37" s="90"/>
      <c r="G37" s="90"/>
      <c r="H37" s="90"/>
      <c r="I37" s="90"/>
      <c r="J37" s="90"/>
      <c r="K37" s="90"/>
    </row>
    <row r="38" spans="1:11" s="16" customFormat="1" ht="15.75">
      <c r="A38" s="87"/>
      <c r="B38" s="90"/>
      <c r="C38" s="90"/>
      <c r="D38" s="90"/>
      <c r="E38" s="90"/>
      <c r="F38" s="90"/>
      <c r="G38" s="90"/>
      <c r="H38" s="90"/>
      <c r="I38" s="90"/>
      <c r="J38" s="90"/>
      <c r="K38" s="90"/>
    </row>
    <row r="39" spans="1:11" s="16" customFormat="1" ht="15.75">
      <c r="A39" s="87"/>
      <c r="B39" s="90"/>
      <c r="C39" s="90"/>
      <c r="D39" s="90"/>
      <c r="E39" s="90"/>
      <c r="F39" s="90"/>
      <c r="G39" s="90"/>
      <c r="H39" s="90"/>
      <c r="I39" s="90"/>
      <c r="J39" s="90"/>
      <c r="K39" s="90"/>
    </row>
    <row r="40" spans="1:11" s="16" customFormat="1" ht="15.75">
      <c r="A40" s="87"/>
      <c r="B40" s="90"/>
      <c r="C40" s="90"/>
      <c r="D40" s="90"/>
      <c r="E40" s="90"/>
      <c r="F40" s="90"/>
      <c r="G40" s="90"/>
      <c r="H40" s="90"/>
      <c r="I40" s="90"/>
      <c r="J40" s="90"/>
      <c r="K40" s="90"/>
    </row>
    <row r="41" spans="1:11" s="16" customFormat="1" ht="15.75">
      <c r="A41" s="87"/>
      <c r="B41" s="90"/>
      <c r="C41" s="90"/>
      <c r="D41" s="90"/>
      <c r="E41" s="90"/>
      <c r="F41" s="90"/>
      <c r="G41" s="90"/>
      <c r="H41" s="90"/>
      <c r="I41" s="90"/>
      <c r="J41" s="90"/>
      <c r="K41" s="90"/>
    </row>
    <row r="42" spans="1:11" s="16" customFormat="1" ht="15.75">
      <c r="A42" s="87"/>
      <c r="B42" s="90"/>
      <c r="C42" s="90"/>
      <c r="D42" s="90"/>
      <c r="E42" s="90"/>
      <c r="F42" s="90"/>
      <c r="G42" s="90"/>
      <c r="H42" s="90"/>
      <c r="I42" s="90"/>
      <c r="J42" s="90"/>
      <c r="K42" s="90"/>
    </row>
    <row r="43" spans="1:11" s="16" customFormat="1" ht="15.75">
      <c r="A43" s="87"/>
      <c r="B43" s="90"/>
      <c r="C43" s="90"/>
      <c r="D43" s="90"/>
      <c r="E43" s="90"/>
      <c r="F43" s="90"/>
      <c r="G43" s="90"/>
      <c r="H43" s="90"/>
      <c r="I43" s="90"/>
      <c r="J43" s="90"/>
      <c r="K43" s="90"/>
    </row>
    <row r="44" spans="1:11" s="16" customFormat="1" ht="15.75">
      <c r="A44" s="87"/>
      <c r="B44" s="90"/>
      <c r="C44" s="90"/>
      <c r="D44" s="90"/>
      <c r="E44" s="90"/>
      <c r="F44" s="90"/>
      <c r="G44" s="90"/>
      <c r="H44" s="90"/>
      <c r="I44" s="90"/>
      <c r="J44" s="90"/>
      <c r="K44" s="90"/>
    </row>
    <row r="45" spans="1:11" ht="41.25" customHeight="1"/>
  </sheetData>
  <mergeCells count="8">
    <mergeCell ref="A1:K1"/>
    <mergeCell ref="A21:F21"/>
    <mergeCell ref="A20:K20"/>
    <mergeCell ref="H6:K6"/>
    <mergeCell ref="B6:G6"/>
    <mergeCell ref="A2:K2"/>
    <mergeCell ref="A3:K3"/>
    <mergeCell ref="A4:K5"/>
  </mergeCells>
  <pageMargins left="0.70866141732283472" right="0.70866141732283472" top="0.74803149606299213" bottom="0.74803149606299213" header="0.31496062992125984" footer="0.31496062992125984"/>
  <pageSetup scale="29" orientation="landscape" r:id="rId1"/>
  <drawing r:id="rId2"/>
  <tableParts count="1">
    <tablePart r:id="rId3"/>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1">
    <tabColor theme="3" tint="0.59999389629810485"/>
    <pageSetUpPr fitToPage="1"/>
  </sheetPr>
  <dimension ref="A1:G49"/>
  <sheetViews>
    <sheetView showGridLines="0" view="pageBreakPreview" topLeftCell="A13" zoomScale="85" zoomScaleNormal="100" zoomScaleSheetLayoutView="85" workbookViewId="0">
      <selection activeCell="O31" sqref="O31"/>
    </sheetView>
  </sheetViews>
  <sheetFormatPr baseColWidth="10" defaultColWidth="11.42578125" defaultRowHeight="14.25"/>
  <cols>
    <col min="1" max="1" width="17.140625" style="306" customWidth="1"/>
    <col min="2" max="2" width="24.28515625" style="306" customWidth="1"/>
    <col min="3" max="3" width="23.140625" style="306" bestFit="1" customWidth="1"/>
    <col min="4" max="4" width="20.42578125" style="306" customWidth="1"/>
    <col min="5" max="5" width="29.140625" style="306" customWidth="1"/>
    <col min="6" max="6" width="19.140625" style="307" customWidth="1"/>
    <col min="7" max="7" width="18" style="307" customWidth="1"/>
    <col min="8" max="16384" width="11.42578125" style="306"/>
  </cols>
  <sheetData>
    <row r="1" spans="1:7" ht="32.25" customHeight="1">
      <c r="A1" s="1519" t="s">
        <v>476</v>
      </c>
      <c r="B1" s="1520"/>
      <c r="C1" s="1520"/>
      <c r="D1" s="1520"/>
      <c r="E1" s="1520"/>
      <c r="F1" s="1520"/>
      <c r="G1" s="1521"/>
    </row>
    <row r="2" spans="1:7" ht="24.75" customHeight="1">
      <c r="A2" s="1522" t="str">
        <f>+'Resumen '!O14</f>
        <v>Período:  Diciembre 2015 - Octubre 2025</v>
      </c>
      <c r="B2" s="1523"/>
      <c r="C2" s="1523"/>
      <c r="D2" s="1523"/>
      <c r="E2" s="1523"/>
      <c r="F2" s="1523"/>
      <c r="G2" s="1524"/>
    </row>
    <row r="3" spans="1:7" ht="6.75" customHeight="1"/>
    <row r="4" spans="1:7" ht="118.5" customHeight="1">
      <c r="A4" s="1525" t="s">
        <v>1054</v>
      </c>
      <c r="B4" s="1526"/>
      <c r="C4" s="1526"/>
      <c r="D4" s="1526"/>
      <c r="E4" s="1526"/>
      <c r="F4" s="1526"/>
      <c r="G4" s="1526"/>
    </row>
    <row r="5" spans="1:7" ht="6.75" customHeight="1"/>
    <row r="6" spans="1:7" s="309" customFormat="1" ht="44.25" customHeight="1">
      <c r="A6" s="701" t="s">
        <v>406</v>
      </c>
      <c r="B6" s="702" t="s">
        <v>477</v>
      </c>
      <c r="C6" s="702" t="s">
        <v>478</v>
      </c>
      <c r="D6" s="703" t="s">
        <v>479</v>
      </c>
      <c r="E6" s="704" t="s">
        <v>480</v>
      </c>
      <c r="F6" s="308"/>
      <c r="G6" s="308"/>
    </row>
    <row r="7" spans="1:7">
      <c r="A7" s="580">
        <v>2015</v>
      </c>
      <c r="B7" s="582">
        <v>29250900435.389999</v>
      </c>
      <c r="C7" s="582">
        <v>49801471613.939987</v>
      </c>
      <c r="D7" s="582">
        <v>0</v>
      </c>
      <c r="E7" s="581">
        <f>+Tabla26[[#This Row],[PE_Aportes Extraordinario Persona]]+Tabla26[[#This Row],[Sector Privado]]+Tabla26[[#This Row],[Sector  Público]]</f>
        <v>79052372049.329987</v>
      </c>
    </row>
    <row r="8" spans="1:7">
      <c r="A8" s="580">
        <v>2016</v>
      </c>
      <c r="B8" s="582">
        <v>33197918782.480003</v>
      </c>
      <c r="C8" s="582">
        <v>55851245438.969994</v>
      </c>
      <c r="D8" s="582"/>
      <c r="E8" s="581">
        <f>+Tabla26[[#This Row],[PE_Aportes Extraordinario Persona]]+Tabla26[[#This Row],[Sector Privado]]+Tabla26[[#This Row],[Sector  Público]]</f>
        <v>89049164221.449997</v>
      </c>
    </row>
    <row r="9" spans="1:7">
      <c r="A9" s="580">
        <v>2017</v>
      </c>
      <c r="B9" s="582">
        <v>37563341220.540001</v>
      </c>
      <c r="C9" s="582">
        <v>62094410132.149994</v>
      </c>
      <c r="D9" s="582">
        <v>0</v>
      </c>
      <c r="E9" s="581">
        <f>+Tabla26[[#This Row],[PE_Aportes Extraordinario Persona]]+Tabla26[[#This Row],[Sector Privado]]+Tabla26[[#This Row],[Sector  Público]]</f>
        <v>99657751352.690002</v>
      </c>
    </row>
    <row r="10" spans="1:7" ht="15.75" customHeight="1">
      <c r="A10" s="580">
        <v>2018</v>
      </c>
      <c r="B10" s="582">
        <v>42779387567.769997</v>
      </c>
      <c r="C10" s="582">
        <v>70074621814.729996</v>
      </c>
      <c r="D10" s="582">
        <v>0</v>
      </c>
      <c r="E10" s="581">
        <f>+Tabla26[[#This Row],[PE_Aportes Extraordinario Persona]]+Tabla26[[#This Row],[Sector Privado]]+Tabla26[[#This Row],[Sector  Público]]</f>
        <v>112854009382.5</v>
      </c>
    </row>
    <row r="11" spans="1:7">
      <c r="A11" s="580">
        <v>2019</v>
      </c>
      <c r="B11" s="582">
        <v>46474324202.029999</v>
      </c>
      <c r="C11" s="582">
        <v>76436493567.029984</v>
      </c>
      <c r="D11" s="582">
        <v>0</v>
      </c>
      <c r="E11" s="581">
        <f>+Tabla26[[#This Row],[PE_Aportes Extraordinario Persona]]+Tabla26[[#This Row],[Sector Privado]]+Tabla26[[#This Row],[Sector  Público]]</f>
        <v>122910817769.05998</v>
      </c>
    </row>
    <row r="12" spans="1:7">
      <c r="A12" s="580">
        <v>2020</v>
      </c>
      <c r="B12" s="582">
        <v>51494714927.979996</v>
      </c>
      <c r="C12" s="582">
        <v>69903275637.529999</v>
      </c>
      <c r="D12" s="582">
        <v>0</v>
      </c>
      <c r="E12" s="581">
        <f>+Tabla26[[#This Row],[PE_Aportes Extraordinario Persona]]+Tabla26[[#This Row],[Sector Privado]]+Tabla26[[#This Row],[Sector  Público]]</f>
        <v>121397990565.50999</v>
      </c>
    </row>
    <row r="13" spans="1:7" s="311" customFormat="1">
      <c r="A13" s="580">
        <v>2021</v>
      </c>
      <c r="B13" s="582">
        <v>53978644084.049988</v>
      </c>
      <c r="C13" s="582">
        <v>85663651015.01001</v>
      </c>
      <c r="D13" s="582">
        <v>233614.27</v>
      </c>
      <c r="E13" s="581">
        <f>+Tabla26[[#This Row],[PE_Aportes Extraordinario Persona]]+Tabla26[[#This Row],[Sector Privado]]+Tabla26[[#This Row],[Sector  Público]]</f>
        <v>139642528713.33002</v>
      </c>
      <c r="F13" s="307"/>
      <c r="G13" s="310"/>
    </row>
    <row r="14" spans="1:7" s="311" customFormat="1">
      <c r="A14" s="583">
        <v>2022</v>
      </c>
      <c r="B14" s="582">
        <v>64772307526.060005</v>
      </c>
      <c r="C14" s="582">
        <v>103754040948.02998</v>
      </c>
      <c r="D14" s="582">
        <v>7225756.8099999996</v>
      </c>
      <c r="E14" s="581">
        <f>+Tabla26[[#This Row],[PE_Aportes Extraordinario Persona]]+Tabla26[[#This Row],[Sector Privado]]+Tabla26[[#This Row],[Sector  Público]]</f>
        <v>168533574230.89999</v>
      </c>
      <c r="F14" s="307"/>
      <c r="G14" s="307"/>
    </row>
    <row r="15" spans="1:7" s="311" customFormat="1">
      <c r="A15" s="583">
        <v>2023</v>
      </c>
      <c r="B15" s="582">
        <v>69507971864.880005</v>
      </c>
      <c r="C15" s="582">
        <v>119949915484.78999</v>
      </c>
      <c r="D15" s="582">
        <v>19354551.170000002</v>
      </c>
      <c r="E15" s="581">
        <f>+Tabla26[[#This Row],[PE_Aportes Extraordinario Persona]]+Tabla26[[#This Row],[Sector Privado]]+Tabla26[[#This Row],[Sector  Público]]</f>
        <v>189477241900.84</v>
      </c>
      <c r="F15" s="307"/>
      <c r="G15" s="310"/>
    </row>
    <row r="16" spans="1:7" s="311" customFormat="1">
      <c r="A16" s="583">
        <v>2024</v>
      </c>
      <c r="B16" s="582">
        <v>75792423848.719986</v>
      </c>
      <c r="C16" s="582">
        <v>135778582924.50003</v>
      </c>
      <c r="D16" s="582">
        <v>47570958.620000005</v>
      </c>
      <c r="E16" s="581">
        <f>+Tabla26[[#This Row],[PE_Aportes Extraordinario Persona]]+Tabla26[[#This Row],[Sector Privado]]+Tabla26[[#This Row],[Sector  Público]]</f>
        <v>211618577731.84003</v>
      </c>
      <c r="F16" s="307"/>
      <c r="G16" s="307"/>
    </row>
    <row r="17" spans="1:6">
      <c r="A17" s="895" t="str">
        <f>+'Resumen '!O6</f>
        <v>Oct. 2025</v>
      </c>
      <c r="B17" s="582">
        <v>67560572750.550003</v>
      </c>
      <c r="C17" s="582">
        <v>123736888465.84</v>
      </c>
      <c r="D17" s="582">
        <v>85494665.879999995</v>
      </c>
      <c r="E17" s="581">
        <f>+Tabla26[[#This Row],[PE_Aportes Extraordinario Persona]]+Tabla26[[#This Row],[Sector Privado]]+Tabla26[[#This Row],[Sector  Público]]</f>
        <v>191382955882.27002</v>
      </c>
      <c r="F17" s="310"/>
    </row>
    <row r="18" spans="1:6">
      <c r="A18" s="584" t="s">
        <v>419</v>
      </c>
      <c r="B18" s="585">
        <f>SUM(B7:B17)</f>
        <v>572372507210.44995</v>
      </c>
      <c r="C18" s="585">
        <f>SUM(C7:C17)</f>
        <v>953044597042.52002</v>
      </c>
      <c r="D18" s="585">
        <f>SUM(D7:D17)</f>
        <v>159879546.75</v>
      </c>
      <c r="E18" s="586">
        <f>SUM(E7:E17)</f>
        <v>1525576983799.72</v>
      </c>
    </row>
    <row r="19" spans="1:6">
      <c r="A19" s="1125" t="s">
        <v>198</v>
      </c>
      <c r="B19" s="307"/>
      <c r="C19" s="307"/>
      <c r="D19" s="307"/>
      <c r="E19" s="307"/>
    </row>
    <row r="21" spans="1:6" ht="33.75" customHeight="1"/>
    <row r="22" spans="1:6" ht="36" customHeight="1"/>
    <row r="23" spans="1:6" ht="36" customHeight="1"/>
    <row r="24" spans="1:6" ht="36" customHeight="1"/>
    <row r="25" spans="1:6" ht="36" customHeight="1"/>
    <row r="49" ht="41.25" customHeight="1"/>
  </sheetData>
  <mergeCells count="3">
    <mergeCell ref="A1:G1"/>
    <mergeCell ref="A2:G2"/>
    <mergeCell ref="A4:G4"/>
  </mergeCells>
  <conditionalFormatting sqref="A7:E16 A18:E18 A17 E17 B12:D17">
    <cfRule type="cellIs" dxfId="20" priority="3" operator="equal">
      <formula>0</formula>
    </cfRule>
  </conditionalFormatting>
  <conditionalFormatting sqref="B11:C16 B12:D17">
    <cfRule type="cellIs" dxfId="19" priority="4" operator="equal">
      <formula>0</formula>
    </cfRule>
  </conditionalFormatting>
  <pageMargins left="0.70866141732283472" right="0.70866141732283472" top="0.74803149606299213" bottom="0.74803149606299213" header="0.31496062992125984" footer="0.31496062992125984"/>
  <pageSetup scale="67" orientation="landscape" r:id="rId1"/>
  <rowBreaks count="1" manualBreakCount="1">
    <brk id="51" max="16383" man="1"/>
  </rowBreaks>
  <drawing r:id="rId2"/>
  <tableParts count="1">
    <tablePart r:id="rId3"/>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4">
    <tabColor theme="1"/>
    <pageSetUpPr fitToPage="1"/>
  </sheetPr>
  <dimension ref="A1:M50"/>
  <sheetViews>
    <sheetView showGridLines="0" view="pageBreakPreview" zoomScale="40" zoomScaleNormal="100" zoomScaleSheetLayoutView="40" workbookViewId="0">
      <selection activeCell="Z35" sqref="Z35"/>
    </sheetView>
  </sheetViews>
  <sheetFormatPr baseColWidth="10" defaultColWidth="11.42578125" defaultRowHeight="18"/>
  <cols>
    <col min="1" max="1" width="17" style="188" customWidth="1"/>
    <col min="2" max="2" width="16.7109375" style="188" customWidth="1"/>
    <col min="3" max="3" width="16.140625" style="188" customWidth="1"/>
    <col min="4" max="5" width="17.42578125" style="188" bestFit="1" customWidth="1"/>
    <col min="6" max="6" width="20.42578125" style="188" customWidth="1"/>
    <col min="7" max="7" width="37.85546875" style="188" customWidth="1"/>
    <col min="8" max="8" width="40" style="188" customWidth="1"/>
    <col min="9" max="9" width="15" style="188" customWidth="1"/>
    <col min="10" max="10" width="85.140625" style="188" customWidth="1"/>
    <col min="11" max="11" width="43.85546875" style="188" customWidth="1"/>
    <col min="12" max="12" width="20.42578125" style="188" customWidth="1"/>
    <col min="13" max="13" width="11.28515625" style="287" customWidth="1"/>
    <col min="14" max="16384" width="11.42578125" style="188"/>
  </cols>
  <sheetData>
    <row r="1" spans="1:13" ht="20.25">
      <c r="A1" s="286" t="s">
        <v>481</v>
      </c>
    </row>
    <row r="2" spans="1:13" ht="58.5" customHeight="1">
      <c r="A2" s="286" t="s">
        <v>482</v>
      </c>
    </row>
    <row r="3" spans="1:13" ht="20.25">
      <c r="A3" s="286" t="s">
        <v>483</v>
      </c>
      <c r="M3" s="289"/>
    </row>
    <row r="4" spans="1:13" ht="39.75" customHeight="1">
      <c r="M4" s="290"/>
    </row>
    <row r="5" spans="1:13" ht="29.25" customHeight="1">
      <c r="A5" s="1565" t="s">
        <v>987</v>
      </c>
      <c r="B5" s="1565"/>
      <c r="C5" s="1565"/>
      <c r="D5" s="1565"/>
      <c r="E5" s="1565"/>
      <c r="F5" s="1565"/>
      <c r="G5" s="1565"/>
      <c r="H5" s="1565"/>
      <c r="I5" s="1565"/>
      <c r="J5" s="1565"/>
      <c r="K5" s="1565"/>
      <c r="L5" s="1565"/>
      <c r="M5" s="289"/>
    </row>
    <row r="6" spans="1:13" ht="18" customHeight="1">
      <c r="A6" s="1565"/>
      <c r="B6" s="1565"/>
      <c r="C6" s="1565"/>
      <c r="D6" s="1565"/>
      <c r="E6" s="1565"/>
      <c r="F6" s="1565"/>
      <c r="G6" s="1565"/>
      <c r="H6" s="1565"/>
      <c r="I6" s="1565"/>
      <c r="J6" s="1565"/>
      <c r="K6" s="1565"/>
      <c r="L6" s="1565"/>
      <c r="M6" s="290"/>
    </row>
    <row r="7" spans="1:13" ht="18" customHeight="1">
      <c r="A7" s="1565"/>
      <c r="B7" s="1565"/>
      <c r="C7" s="1565"/>
      <c r="D7" s="1565"/>
      <c r="E7" s="1565"/>
      <c r="F7" s="1565"/>
      <c r="G7" s="1565"/>
      <c r="H7" s="1565"/>
      <c r="I7" s="1565"/>
      <c r="J7" s="1565"/>
      <c r="K7" s="1565"/>
      <c r="L7" s="1565"/>
    </row>
    <row r="8" spans="1:13" ht="18" customHeight="1">
      <c r="A8" s="1565"/>
      <c r="B8" s="1565"/>
      <c r="C8" s="1565"/>
      <c r="D8" s="1565"/>
      <c r="E8" s="1565"/>
      <c r="F8" s="1565"/>
      <c r="G8" s="1565"/>
      <c r="H8" s="1565"/>
      <c r="I8" s="1565"/>
      <c r="J8" s="1565"/>
      <c r="K8" s="1565"/>
      <c r="L8" s="1565"/>
    </row>
    <row r="9" spans="1:13" ht="18" customHeight="1">
      <c r="A9" s="1565"/>
      <c r="B9" s="1565"/>
      <c r="C9" s="1565"/>
      <c r="D9" s="1565"/>
      <c r="E9" s="1565"/>
      <c r="F9" s="1565"/>
      <c r="G9" s="1565"/>
      <c r="H9" s="1565"/>
      <c r="I9" s="1565"/>
      <c r="J9" s="1565"/>
      <c r="K9" s="1565"/>
      <c r="L9" s="1565"/>
    </row>
    <row r="10" spans="1:13" ht="18" customHeight="1">
      <c r="A10" s="1565"/>
      <c r="B10" s="1565"/>
      <c r="C10" s="1565"/>
      <c r="D10" s="1565"/>
      <c r="E10" s="1565"/>
      <c r="F10" s="1565"/>
      <c r="G10" s="1565"/>
      <c r="H10" s="1565"/>
      <c r="I10" s="1565"/>
      <c r="J10" s="1565"/>
      <c r="K10" s="1565"/>
      <c r="L10" s="1565"/>
    </row>
    <row r="11" spans="1:13" ht="18" customHeight="1">
      <c r="A11" s="1565"/>
      <c r="B11" s="1565"/>
      <c r="C11" s="1565"/>
      <c r="D11" s="1565"/>
      <c r="E11" s="1565"/>
      <c r="F11" s="1565"/>
      <c r="G11" s="1565"/>
      <c r="H11" s="1565"/>
      <c r="I11" s="1565"/>
      <c r="J11" s="1565"/>
      <c r="K11" s="1565"/>
      <c r="L11" s="1565"/>
    </row>
    <row r="12" spans="1:13" ht="18" customHeight="1">
      <c r="A12" s="1565"/>
      <c r="B12" s="1565"/>
      <c r="C12" s="1565"/>
      <c r="D12" s="1565"/>
      <c r="E12" s="1565"/>
      <c r="F12" s="1565"/>
      <c r="G12" s="1565"/>
      <c r="H12" s="1565"/>
      <c r="I12" s="1565"/>
      <c r="J12" s="1565"/>
      <c r="K12" s="1565"/>
      <c r="L12" s="1565"/>
    </row>
    <row r="13" spans="1:13" ht="18" customHeight="1">
      <c r="A13" s="1565"/>
      <c r="B13" s="1565"/>
      <c r="C13" s="1565"/>
      <c r="D13" s="1565"/>
      <c r="E13" s="1565"/>
      <c r="F13" s="1565"/>
      <c r="G13" s="1565"/>
      <c r="H13" s="1565"/>
      <c r="I13" s="1565"/>
      <c r="J13" s="1565"/>
      <c r="K13" s="1565"/>
      <c r="L13" s="1565"/>
      <c r="M13" s="291"/>
    </row>
    <row r="14" spans="1:13" ht="18" customHeight="1">
      <c r="A14" s="1565"/>
      <c r="B14" s="1565"/>
      <c r="C14" s="1565"/>
      <c r="D14" s="1565"/>
      <c r="E14" s="1565"/>
      <c r="F14" s="1565"/>
      <c r="G14" s="1565"/>
      <c r="H14" s="1565"/>
      <c r="I14" s="1565"/>
      <c r="J14" s="1565"/>
      <c r="K14" s="1565"/>
      <c r="L14" s="1565"/>
      <c r="M14" s="291"/>
    </row>
    <row r="15" spans="1:13" ht="18" customHeight="1">
      <c r="A15" s="1565"/>
      <c r="B15" s="1565"/>
      <c r="C15" s="1565"/>
      <c r="D15" s="1565"/>
      <c r="E15" s="1565"/>
      <c r="F15" s="1565"/>
      <c r="G15" s="1565"/>
      <c r="H15" s="1565"/>
      <c r="I15" s="1565"/>
      <c r="J15" s="1565"/>
      <c r="K15" s="1565"/>
      <c r="L15" s="1565"/>
      <c r="M15" s="292"/>
    </row>
    <row r="16" spans="1:13" ht="18" customHeight="1">
      <c r="A16" s="1565"/>
      <c r="B16" s="1565"/>
      <c r="C16" s="1565"/>
      <c r="D16" s="1565"/>
      <c r="E16" s="1565"/>
      <c r="F16" s="1565"/>
      <c r="G16" s="1565"/>
      <c r="H16" s="1565"/>
      <c r="I16" s="1565"/>
      <c r="J16" s="1565"/>
      <c r="K16" s="1565"/>
      <c r="L16" s="1565"/>
      <c r="M16" s="289"/>
    </row>
    <row r="17" spans="1:13" ht="18" customHeight="1">
      <c r="A17" s="1565"/>
      <c r="B17" s="1565"/>
      <c r="C17" s="1565"/>
      <c r="D17" s="1565"/>
      <c r="E17" s="1565"/>
      <c r="F17" s="1565"/>
      <c r="G17" s="1565"/>
      <c r="H17" s="1565"/>
      <c r="I17" s="1565"/>
      <c r="J17" s="1565"/>
      <c r="K17" s="1565"/>
      <c r="L17" s="1565"/>
      <c r="M17" s="289"/>
    </row>
    <row r="18" spans="1:13" ht="18" customHeight="1">
      <c r="A18" s="1565"/>
      <c r="B18" s="1565"/>
      <c r="C18" s="1565"/>
      <c r="D18" s="1565"/>
      <c r="E18" s="1565"/>
      <c r="F18" s="1565"/>
      <c r="G18" s="1565"/>
      <c r="H18" s="1565"/>
      <c r="I18" s="1565"/>
      <c r="J18" s="1565"/>
      <c r="K18" s="1565"/>
      <c r="L18" s="1565"/>
      <c r="M18" s="289"/>
    </row>
    <row r="19" spans="1:13" ht="18" customHeight="1">
      <c r="A19" s="1565"/>
      <c r="B19" s="1565"/>
      <c r="C19" s="1565"/>
      <c r="D19" s="1565"/>
      <c r="E19" s="1565"/>
      <c r="F19" s="1565"/>
      <c r="G19" s="1565"/>
      <c r="H19" s="1565"/>
      <c r="I19" s="1565"/>
      <c r="J19" s="1565"/>
      <c r="K19" s="1565"/>
      <c r="L19" s="1565"/>
      <c r="M19" s="289"/>
    </row>
    <row r="20" spans="1:13" ht="18" customHeight="1">
      <c r="A20" s="1565"/>
      <c r="B20" s="1565"/>
      <c r="C20" s="1565"/>
      <c r="D20" s="1565"/>
      <c r="E20" s="1565"/>
      <c r="F20" s="1565"/>
      <c r="G20" s="1565"/>
      <c r="H20" s="1565"/>
      <c r="I20" s="1565"/>
      <c r="J20" s="1565"/>
      <c r="K20" s="1565"/>
      <c r="L20" s="1565"/>
      <c r="M20" s="289"/>
    </row>
    <row r="21" spans="1:13" ht="18" customHeight="1">
      <c r="A21" s="1565"/>
      <c r="B21" s="1565"/>
      <c r="C21" s="1565"/>
      <c r="D21" s="1565"/>
      <c r="E21" s="1565"/>
      <c r="F21" s="1565"/>
      <c r="G21" s="1565"/>
      <c r="H21" s="1565"/>
      <c r="I21" s="1565"/>
      <c r="J21" s="1565"/>
      <c r="K21" s="1565"/>
      <c r="L21" s="1565"/>
      <c r="M21" s="289"/>
    </row>
    <row r="22" spans="1:13" ht="18" customHeight="1">
      <c r="A22" s="1565"/>
      <c r="B22" s="1565"/>
      <c r="C22" s="1565"/>
      <c r="D22" s="1565"/>
      <c r="E22" s="1565"/>
      <c r="F22" s="1565"/>
      <c r="G22" s="1565"/>
      <c r="H22" s="1565"/>
      <c r="I22" s="1565"/>
      <c r="J22" s="1565"/>
      <c r="K22" s="1565"/>
      <c r="L22" s="1565"/>
      <c r="M22" s="289"/>
    </row>
    <row r="23" spans="1:13" ht="18" customHeight="1">
      <c r="A23" s="1565"/>
      <c r="B23" s="1565"/>
      <c r="C23" s="1565"/>
      <c r="D23" s="1565"/>
      <c r="E23" s="1565"/>
      <c r="F23" s="1565"/>
      <c r="G23" s="1565"/>
      <c r="H23" s="1565"/>
      <c r="I23" s="1565"/>
      <c r="J23" s="1565"/>
      <c r="K23" s="1565"/>
      <c r="L23" s="1565"/>
      <c r="M23" s="289"/>
    </row>
    <row r="24" spans="1:13" ht="18" customHeight="1">
      <c r="A24" s="1565"/>
      <c r="B24" s="1565"/>
      <c r="C24" s="1565"/>
      <c r="D24" s="1565"/>
      <c r="E24" s="1565"/>
      <c r="F24" s="1565"/>
      <c r="G24" s="1565"/>
      <c r="H24" s="1565"/>
      <c r="I24" s="1565"/>
      <c r="J24" s="1565"/>
      <c r="K24" s="1565"/>
      <c r="L24" s="1565"/>
      <c r="M24" s="289"/>
    </row>
    <row r="25" spans="1:13" ht="18" customHeight="1">
      <c r="A25" s="1565"/>
      <c r="B25" s="1565"/>
      <c r="C25" s="1565"/>
      <c r="D25" s="1565"/>
      <c r="E25" s="1565"/>
      <c r="F25" s="1565"/>
      <c r="G25" s="1565"/>
      <c r="H25" s="1565"/>
      <c r="I25" s="1565"/>
      <c r="J25" s="1565"/>
      <c r="K25" s="1565"/>
      <c r="L25" s="1565"/>
    </row>
    <row r="26" spans="1:13" ht="18" customHeight="1">
      <c r="A26" s="1565"/>
      <c r="B26" s="1565"/>
      <c r="C26" s="1565"/>
      <c r="D26" s="1565"/>
      <c r="E26" s="1565"/>
      <c r="F26" s="1565"/>
      <c r="G26" s="1565"/>
      <c r="H26" s="1565"/>
      <c r="I26" s="1565"/>
      <c r="J26" s="1565"/>
      <c r="K26" s="1565"/>
      <c r="L26" s="1565"/>
    </row>
    <row r="27" spans="1:13" ht="18" customHeight="1">
      <c r="A27" s="1565"/>
      <c r="B27" s="1565"/>
      <c r="C27" s="1565"/>
      <c r="D27" s="1565"/>
      <c r="E27" s="1565"/>
      <c r="F27" s="1565"/>
      <c r="G27" s="1565"/>
      <c r="H27" s="1565"/>
      <c r="I27" s="1565"/>
      <c r="J27" s="1565"/>
      <c r="K27" s="1565"/>
      <c r="L27" s="1565"/>
    </row>
    <row r="28" spans="1:13" ht="18" customHeight="1">
      <c r="A28" s="1565"/>
      <c r="B28" s="1565"/>
      <c r="C28" s="1565"/>
      <c r="D28" s="1565"/>
      <c r="E28" s="1565"/>
      <c r="F28" s="1565"/>
      <c r="G28" s="1565"/>
      <c r="H28" s="1565"/>
      <c r="I28" s="1565"/>
      <c r="J28" s="1565"/>
      <c r="K28" s="1565"/>
      <c r="L28" s="1565"/>
      <c r="M28" s="293"/>
    </row>
    <row r="29" spans="1:13" ht="18" customHeight="1">
      <c r="A29" s="1565"/>
      <c r="B29" s="1565"/>
      <c r="C29" s="1565"/>
      <c r="D29" s="1565"/>
      <c r="E29" s="1565"/>
      <c r="F29" s="1565"/>
      <c r="G29" s="1565"/>
      <c r="H29" s="1565"/>
      <c r="I29" s="1565"/>
      <c r="J29" s="1565"/>
      <c r="K29" s="1565"/>
      <c r="L29" s="1565"/>
      <c r="M29" s="294"/>
    </row>
    <row r="30" spans="1:13" ht="18" customHeight="1">
      <c r="A30" s="1565"/>
      <c r="B30" s="1565"/>
      <c r="C30" s="1565"/>
      <c r="D30" s="1565"/>
      <c r="E30" s="1565"/>
      <c r="F30" s="1565"/>
      <c r="G30" s="1565"/>
      <c r="H30" s="1565"/>
      <c r="I30" s="1565"/>
      <c r="J30" s="1565"/>
      <c r="K30" s="1565"/>
      <c r="L30" s="1565"/>
    </row>
    <row r="31" spans="1:13" ht="83.25" customHeight="1">
      <c r="A31" s="1565"/>
      <c r="B31" s="1565"/>
      <c r="C31" s="1565"/>
      <c r="D31" s="1565"/>
      <c r="E31" s="1565"/>
      <c r="F31" s="1565"/>
      <c r="G31" s="1565"/>
      <c r="H31" s="1565"/>
      <c r="I31" s="1565"/>
      <c r="J31" s="1565"/>
      <c r="K31" s="1565"/>
      <c r="L31" s="1565"/>
    </row>
    <row r="32" spans="1:13">
      <c r="A32" s="1565"/>
      <c r="B32" s="1565"/>
      <c r="C32" s="1565"/>
      <c r="D32" s="1565"/>
      <c r="E32" s="1565"/>
      <c r="F32" s="1565"/>
      <c r="G32" s="1565"/>
      <c r="H32" s="1565"/>
      <c r="I32" s="1565"/>
      <c r="J32" s="1565"/>
      <c r="K32" s="1565"/>
      <c r="L32" s="1565"/>
    </row>
    <row r="33" spans="1:12">
      <c r="A33" s="1565"/>
      <c r="B33" s="1565"/>
      <c r="C33" s="1565"/>
      <c r="D33" s="1565"/>
      <c r="E33" s="1565"/>
      <c r="F33" s="1565"/>
      <c r="G33" s="1565"/>
      <c r="H33" s="1565"/>
      <c r="I33" s="1565"/>
      <c r="J33" s="1565"/>
      <c r="K33" s="1565"/>
      <c r="L33" s="1565"/>
    </row>
    <row r="34" spans="1:12">
      <c r="A34" s="1565"/>
      <c r="B34" s="1565"/>
      <c r="C34" s="1565"/>
      <c r="D34" s="1565"/>
      <c r="E34" s="1565"/>
      <c r="F34" s="1565"/>
      <c r="G34" s="1565"/>
      <c r="H34" s="1565"/>
      <c r="I34" s="1565"/>
      <c r="J34" s="1565"/>
      <c r="K34" s="1565"/>
      <c r="L34" s="1565"/>
    </row>
    <row r="35" spans="1:12">
      <c r="A35" s="1565"/>
      <c r="B35" s="1565"/>
      <c r="C35" s="1565"/>
      <c r="D35" s="1565"/>
      <c r="E35" s="1565"/>
      <c r="F35" s="1565"/>
      <c r="G35" s="1565"/>
      <c r="H35" s="1565"/>
      <c r="I35" s="1565"/>
      <c r="J35" s="1565"/>
      <c r="K35" s="1565"/>
      <c r="L35" s="1565"/>
    </row>
    <row r="36" spans="1:12" ht="32.25" customHeight="1">
      <c r="A36" s="1565"/>
      <c r="B36" s="1565"/>
      <c r="C36" s="1565"/>
      <c r="D36" s="1565"/>
      <c r="E36" s="1565"/>
      <c r="F36" s="1565"/>
      <c r="G36" s="1565"/>
      <c r="H36" s="1565"/>
      <c r="I36" s="1565"/>
      <c r="J36" s="1565"/>
      <c r="K36" s="1565"/>
      <c r="L36" s="1565"/>
    </row>
    <row r="37" spans="1:12">
      <c r="A37" s="1565"/>
      <c r="B37" s="1565"/>
      <c r="C37" s="1565"/>
      <c r="D37" s="1565"/>
      <c r="E37" s="1565"/>
      <c r="F37" s="1565"/>
      <c r="G37" s="1565"/>
      <c r="H37" s="1565"/>
      <c r="I37" s="1565"/>
      <c r="J37" s="1565"/>
      <c r="K37" s="1565"/>
      <c r="L37" s="1565"/>
    </row>
    <row r="38" spans="1:12">
      <c r="A38" s="1565"/>
      <c r="B38" s="1565"/>
      <c r="C38" s="1565"/>
      <c r="D38" s="1565"/>
      <c r="E38" s="1565"/>
      <c r="F38" s="1565"/>
      <c r="G38" s="1565"/>
      <c r="H38" s="1565"/>
      <c r="I38" s="1565"/>
      <c r="J38" s="1565"/>
      <c r="K38" s="1565"/>
      <c r="L38" s="1565"/>
    </row>
    <row r="39" spans="1:12">
      <c r="A39" s="1565"/>
      <c r="B39" s="1565"/>
      <c r="C39" s="1565"/>
      <c r="D39" s="1565"/>
      <c r="E39" s="1565"/>
      <c r="F39" s="1565"/>
      <c r="G39" s="1565"/>
      <c r="H39" s="1565"/>
      <c r="I39" s="1565"/>
      <c r="J39" s="1565"/>
      <c r="K39" s="1565"/>
      <c r="L39" s="1565"/>
    </row>
    <row r="40" spans="1:12">
      <c r="A40" s="1565"/>
      <c r="B40" s="1565"/>
      <c r="C40" s="1565"/>
      <c r="D40" s="1565"/>
      <c r="E40" s="1565"/>
      <c r="F40" s="1565"/>
      <c r="G40" s="1565"/>
      <c r="H40" s="1565"/>
      <c r="I40" s="1565"/>
      <c r="J40" s="1565"/>
      <c r="K40" s="1565"/>
      <c r="L40" s="1565"/>
    </row>
    <row r="41" spans="1:12">
      <c r="A41" s="1565"/>
      <c r="B41" s="1565"/>
      <c r="C41" s="1565"/>
      <c r="D41" s="1565"/>
      <c r="E41" s="1565"/>
      <c r="F41" s="1565"/>
      <c r="G41" s="1565"/>
      <c r="H41" s="1565"/>
      <c r="I41" s="1565"/>
      <c r="J41" s="1565"/>
      <c r="K41" s="1565"/>
      <c r="L41" s="1565"/>
    </row>
    <row r="42" spans="1:12">
      <c r="A42" s="1565"/>
      <c r="B42" s="1565"/>
      <c r="C42" s="1565"/>
      <c r="D42" s="1565"/>
      <c r="E42" s="1565"/>
      <c r="F42" s="1565"/>
      <c r="G42" s="1565"/>
      <c r="H42" s="1565"/>
      <c r="I42" s="1565"/>
      <c r="J42" s="1565"/>
      <c r="K42" s="1565"/>
      <c r="L42" s="1565"/>
    </row>
    <row r="43" spans="1:12">
      <c r="A43" s="1565"/>
      <c r="B43" s="1565"/>
      <c r="C43" s="1565"/>
      <c r="D43" s="1565"/>
      <c r="E43" s="1565"/>
      <c r="F43" s="1565"/>
      <c r="G43" s="1565"/>
      <c r="H43" s="1565"/>
      <c r="I43" s="1565"/>
      <c r="J43" s="1565"/>
      <c r="K43" s="1565"/>
      <c r="L43" s="1565"/>
    </row>
    <row r="44" spans="1:12">
      <c r="A44" s="1565"/>
      <c r="B44" s="1565"/>
      <c r="C44" s="1565"/>
      <c r="D44" s="1565"/>
      <c r="E44" s="1565"/>
      <c r="F44" s="1565"/>
      <c r="G44" s="1565"/>
      <c r="H44" s="1565"/>
      <c r="I44" s="1565"/>
      <c r="J44" s="1565"/>
      <c r="K44" s="1565"/>
      <c r="L44" s="1565"/>
    </row>
    <row r="45" spans="1:12">
      <c r="A45" s="1565"/>
      <c r="B45" s="1565"/>
      <c r="C45" s="1565"/>
      <c r="D45" s="1565"/>
      <c r="E45" s="1565"/>
      <c r="F45" s="1565"/>
      <c r="G45" s="1565"/>
      <c r="H45" s="1565"/>
      <c r="I45" s="1565"/>
      <c r="J45" s="1565"/>
      <c r="K45" s="1565"/>
      <c r="L45" s="1565"/>
    </row>
    <row r="46" spans="1:12">
      <c r="A46" s="1565"/>
      <c r="B46" s="1565"/>
      <c r="C46" s="1565"/>
      <c r="D46" s="1565"/>
      <c r="E46" s="1565"/>
      <c r="F46" s="1565"/>
      <c r="G46" s="1565"/>
      <c r="H46" s="1565"/>
      <c r="I46" s="1565"/>
      <c r="J46" s="1565"/>
      <c r="K46" s="1565"/>
      <c r="L46" s="1565"/>
    </row>
    <row r="47" spans="1:12">
      <c r="A47" s="1565"/>
      <c r="B47" s="1565"/>
      <c r="C47" s="1565"/>
      <c r="D47" s="1565"/>
      <c r="E47" s="1565"/>
      <c r="F47" s="1565"/>
      <c r="G47" s="1565"/>
      <c r="H47" s="1565"/>
      <c r="I47" s="1565"/>
      <c r="J47" s="1565"/>
      <c r="K47" s="1565"/>
      <c r="L47" s="1565"/>
    </row>
    <row r="48" spans="1:12" ht="284.25" customHeight="1">
      <c r="A48" s="1565"/>
      <c r="B48" s="1565"/>
      <c r="C48" s="1565"/>
      <c r="D48" s="1565"/>
      <c r="E48" s="1565"/>
      <c r="F48" s="1565"/>
      <c r="G48" s="1565"/>
      <c r="H48" s="1565"/>
      <c r="I48" s="1565"/>
      <c r="J48" s="1565"/>
      <c r="K48" s="1565"/>
      <c r="L48" s="1565"/>
    </row>
    <row r="49" spans="1:12">
      <c r="A49" s="1565"/>
      <c r="B49" s="1565"/>
      <c r="C49" s="1565"/>
      <c r="D49" s="1565"/>
      <c r="E49" s="1565"/>
      <c r="F49" s="1565"/>
      <c r="G49" s="1565"/>
      <c r="H49" s="1565"/>
      <c r="I49" s="1565"/>
      <c r="J49" s="1565"/>
      <c r="K49" s="1565"/>
      <c r="L49" s="1565"/>
    </row>
    <row r="50" spans="1:12">
      <c r="A50" s="1565"/>
      <c r="B50" s="1565"/>
      <c r="C50" s="1565"/>
      <c r="D50" s="1565"/>
      <c r="E50" s="1565"/>
      <c r="F50" s="1565"/>
      <c r="G50" s="1565"/>
      <c r="H50" s="1565"/>
      <c r="I50" s="1565"/>
      <c r="J50" s="1565"/>
      <c r="K50" s="1565"/>
      <c r="L50" s="1565"/>
    </row>
  </sheetData>
  <mergeCells count="1">
    <mergeCell ref="A5:L50"/>
  </mergeCells>
  <pageMargins left="0.70866141732283472" right="0.70866141732283472" top="0.74803149606299213" bottom="0.74803149606299213" header="0.31496062992125984" footer="0.31496062992125984"/>
  <pageSetup scale="35" orientation="landscape"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5">
    <tabColor rgb="FF00B0F0"/>
    <pageSetUpPr fitToPage="1"/>
  </sheetPr>
  <dimension ref="A1:M33"/>
  <sheetViews>
    <sheetView showGridLines="0" view="pageBreakPreview" zoomScaleNormal="66" zoomScaleSheetLayoutView="100" workbookViewId="0">
      <selection activeCell="K14" sqref="K14"/>
    </sheetView>
  </sheetViews>
  <sheetFormatPr baseColWidth="10" defaultColWidth="11.5703125" defaultRowHeight="14.25"/>
  <cols>
    <col min="1" max="1" width="27.7109375" style="188" customWidth="1"/>
    <col min="2" max="2" width="23.28515625" style="188" bestFit="1" customWidth="1"/>
    <col min="3" max="3" width="23.140625" style="188" customWidth="1"/>
    <col min="4" max="4" width="24.28515625" style="188" customWidth="1"/>
    <col min="5" max="5" width="16.5703125" style="188" customWidth="1"/>
    <col min="6" max="6" width="12" style="188" bestFit="1" customWidth="1"/>
    <col min="7" max="7" width="16.85546875" style="188" customWidth="1"/>
    <col min="8" max="10" width="6.85546875" style="188" customWidth="1"/>
    <col min="11" max="11" width="37.85546875" style="188" customWidth="1"/>
    <col min="12" max="12" width="7.85546875" style="188" customWidth="1"/>
    <col min="13" max="13" width="29.42578125" style="188" customWidth="1"/>
    <col min="14" max="16384" width="11.5703125" style="188"/>
  </cols>
  <sheetData>
    <row r="1" spans="1:13" s="324" customFormat="1" ht="33.75" customHeight="1">
      <c r="A1" s="1568" t="s">
        <v>485</v>
      </c>
      <c r="B1" s="1569"/>
      <c r="C1" s="1569"/>
      <c r="D1" s="1569"/>
      <c r="E1" s="1569"/>
      <c r="F1" s="1569"/>
      <c r="G1" s="1569"/>
      <c r="H1" s="1569"/>
      <c r="I1" s="1569"/>
      <c r="J1" s="914"/>
      <c r="K1" s="914"/>
      <c r="L1" s="914"/>
    </row>
    <row r="2" spans="1:13" s="324" customFormat="1" ht="22.5" customHeight="1">
      <c r="A2" s="1568" t="str">
        <f>+'Resumen '!O16</f>
        <v>Período: 2024 - Octubre 2025</v>
      </c>
      <c r="B2" s="1569"/>
      <c r="C2" s="1569"/>
      <c r="D2" s="1569"/>
      <c r="E2" s="1569"/>
      <c r="F2" s="1569"/>
      <c r="G2" s="1569"/>
      <c r="H2" s="1569"/>
      <c r="I2" s="1569"/>
      <c r="J2" s="914"/>
      <c r="K2" s="914"/>
      <c r="L2" s="914"/>
      <c r="M2" s="680"/>
    </row>
    <row r="3" spans="1:13" ht="4.5" customHeight="1">
      <c r="A3" s="236"/>
      <c r="B3" s="236"/>
      <c r="C3" s="236"/>
      <c r="D3" s="236"/>
      <c r="E3" s="236"/>
      <c r="F3" s="236"/>
      <c r="G3" s="236"/>
      <c r="H3" s="236"/>
      <c r="I3" s="236"/>
      <c r="J3" s="236"/>
      <c r="K3" s="236"/>
      <c r="L3" s="236"/>
      <c r="M3" s="274"/>
    </row>
    <row r="4" spans="1:13" ht="158.25" customHeight="1">
      <c r="A4" s="1570" t="s">
        <v>1058</v>
      </c>
      <c r="B4" s="1571"/>
      <c r="C4" s="1571"/>
      <c r="D4" s="1571"/>
      <c r="E4" s="1571"/>
      <c r="F4" s="1571"/>
      <c r="G4" s="1571"/>
      <c r="H4" s="1571"/>
      <c r="I4" s="1571"/>
      <c r="J4" s="236"/>
      <c r="K4" s="236"/>
      <c r="L4" s="236"/>
      <c r="M4" s="274"/>
    </row>
    <row r="5" spans="1:13" ht="4.5" customHeight="1">
      <c r="A5" s="236"/>
      <c r="B5" s="236"/>
      <c r="C5" s="236"/>
      <c r="D5" s="236"/>
      <c r="E5" s="236"/>
      <c r="F5" s="236"/>
      <c r="G5" s="236"/>
      <c r="H5" s="236"/>
      <c r="I5" s="236"/>
      <c r="J5" s="236"/>
      <c r="K5" s="236"/>
      <c r="L5" s="236"/>
      <c r="M5" s="274"/>
    </row>
    <row r="6" spans="1:13" s="237" customFormat="1" ht="18">
      <c r="A6" s="1129" t="s">
        <v>486</v>
      </c>
      <c r="B6" s="1130" t="s">
        <v>358</v>
      </c>
      <c r="C6" s="1131" t="s">
        <v>1057</v>
      </c>
      <c r="D6" s="1129" t="s">
        <v>11</v>
      </c>
      <c r="E6" s="1129" t="s">
        <v>41</v>
      </c>
      <c r="F6" s="360"/>
      <c r="G6" s="360"/>
      <c r="H6" s="360"/>
      <c r="I6" s="360"/>
      <c r="J6" s="360"/>
      <c r="K6" s="360"/>
      <c r="L6" s="360"/>
      <c r="M6" s="681"/>
    </row>
    <row r="7" spans="1:13" s="193" customFormat="1" ht="16.5" customHeight="1">
      <c r="A7" s="1132" t="s">
        <v>487</v>
      </c>
      <c r="B7" s="1133">
        <v>95789846011.039993</v>
      </c>
      <c r="C7" s="1133">
        <f>+'Resumen '!E89</f>
        <v>81692048033.959991</v>
      </c>
      <c r="D7" s="1134">
        <f>SUM(B7:C7)</f>
        <v>177481894045</v>
      </c>
      <c r="E7" s="1688">
        <f>+Tabla29[[#This Row],[Total]]/$D$11</f>
        <v>0.92945984490386535</v>
      </c>
      <c r="F7" s="360"/>
      <c r="G7" s="360"/>
      <c r="H7" s="360"/>
      <c r="I7" s="360"/>
      <c r="J7" s="360"/>
      <c r="K7" s="1690"/>
      <c r="L7" s="360"/>
      <c r="M7" s="682"/>
    </row>
    <row r="8" spans="1:13" s="193" customFormat="1" ht="16.5" customHeight="1">
      <c r="A8" s="1132" t="s">
        <v>170</v>
      </c>
      <c r="B8" s="1133">
        <v>1830903365.76</v>
      </c>
      <c r="C8" s="1133">
        <f>+'Resumen '!E90</f>
        <v>1560879412.1199999</v>
      </c>
      <c r="D8" s="1134">
        <f>SUM(B8:C8)</f>
        <v>3391782777.8800001</v>
      </c>
      <c r="E8" s="1688">
        <f>+Tabla29[[#This Row],[Total]]/$D$11</f>
        <v>1.7762521138503476E-2</v>
      </c>
      <c r="F8" s="360"/>
      <c r="G8" s="360"/>
      <c r="H8" s="360"/>
      <c r="I8" s="360"/>
      <c r="J8" s="360"/>
      <c r="K8" s="1690"/>
      <c r="L8" s="360"/>
      <c r="M8" s="682"/>
    </row>
    <row r="9" spans="1:13" s="193" customFormat="1" ht="16.5" customHeight="1">
      <c r="A9" s="1132" t="s">
        <v>173</v>
      </c>
      <c r="B9" s="1133">
        <v>4633981927.1999998</v>
      </c>
      <c r="C9" s="1133">
        <f>+'Resumen '!E91</f>
        <v>4178472112.1900001</v>
      </c>
      <c r="D9" s="1134">
        <f>SUM(B9:C9)</f>
        <v>8812454039.3899994</v>
      </c>
      <c r="E9" s="1688">
        <f>+Tabla29[[#This Row],[Total]]/$D$11</f>
        <v>4.6150184551203358E-2</v>
      </c>
      <c r="F9" s="360"/>
      <c r="G9" s="360"/>
      <c r="H9" s="360"/>
      <c r="I9" s="360"/>
      <c r="J9" s="360"/>
      <c r="K9" s="1690"/>
      <c r="L9" s="360"/>
      <c r="M9" s="682"/>
    </row>
    <row r="10" spans="1:13" s="193" customFormat="1" ht="16.5" customHeight="1">
      <c r="A10" s="1132" t="s">
        <v>176</v>
      </c>
      <c r="B10" s="1133">
        <v>664453531.90999997</v>
      </c>
      <c r="C10" s="1133">
        <f>+'Resumen '!E92</f>
        <v>601068889.29999995</v>
      </c>
      <c r="D10" s="1134">
        <f>SUM(B10:C10)</f>
        <v>1265522421.21</v>
      </c>
      <c r="E10" s="1688">
        <f>+Tabla29[[#This Row],[Total]]/$D$11</f>
        <v>6.6274494064277652E-3</v>
      </c>
      <c r="F10" s="360"/>
      <c r="G10" s="360"/>
      <c r="H10" s="360"/>
      <c r="I10" s="360"/>
      <c r="J10" s="360"/>
      <c r="K10" s="1690"/>
      <c r="L10" s="360"/>
      <c r="M10" s="682"/>
    </row>
    <row r="11" spans="1:13" s="193" customFormat="1" ht="18">
      <c r="A11" s="1135" t="s">
        <v>183</v>
      </c>
      <c r="B11" s="1136">
        <f>SUM(B7:B10)</f>
        <v>102919184835.90999</v>
      </c>
      <c r="C11" s="1136">
        <f>SUM(C7:C10)</f>
        <v>88032468447.569992</v>
      </c>
      <c r="D11" s="1136">
        <f>SUM(D7:D10)</f>
        <v>190951653283.48001</v>
      </c>
      <c r="E11" s="1689">
        <f>SUM(E7:E10)</f>
        <v>1</v>
      </c>
      <c r="F11" s="360"/>
      <c r="G11" s="360"/>
      <c r="H11" s="360"/>
      <c r="I11" s="360"/>
      <c r="J11" s="360"/>
      <c r="K11" s="1690"/>
      <c r="L11" s="360"/>
      <c r="M11" s="682"/>
    </row>
    <row r="12" spans="1:13">
      <c r="A12" s="1566" t="s">
        <v>842</v>
      </c>
      <c r="B12" s="1567"/>
      <c r="C12" s="1567"/>
      <c r="D12" s="1567"/>
      <c r="E12" s="360"/>
      <c r="F12" s="360"/>
      <c r="G12" s="360"/>
      <c r="H12" s="360"/>
      <c r="I12" s="360"/>
      <c r="J12" s="360"/>
      <c r="K12" s="360"/>
      <c r="L12" s="360"/>
      <c r="M12" s="683"/>
    </row>
    <row r="13" spans="1:13" ht="15">
      <c r="M13" s="240"/>
    </row>
    <row r="16" spans="1:13" ht="20.25">
      <c r="D16" s="197"/>
      <c r="E16" s="197"/>
      <c r="F16" s="197"/>
      <c r="G16" s="197"/>
      <c r="H16" s="197"/>
      <c r="I16" s="197"/>
      <c r="J16" s="197"/>
      <c r="K16" s="197"/>
      <c r="L16" s="197"/>
    </row>
    <row r="17" spans="2:13">
      <c r="D17" s="202"/>
      <c r="E17" s="202"/>
      <c r="F17" s="202"/>
      <c r="G17" s="202"/>
      <c r="H17" s="202"/>
      <c r="I17" s="202"/>
      <c r="J17" s="202"/>
      <c r="K17" s="202"/>
      <c r="L17" s="202"/>
    </row>
    <row r="18" spans="2:13">
      <c r="D18" s="202"/>
      <c r="E18" s="202"/>
      <c r="F18" s="202"/>
      <c r="G18" s="202"/>
      <c r="H18" s="202"/>
      <c r="I18" s="202"/>
      <c r="J18" s="202"/>
      <c r="K18" s="202"/>
      <c r="L18" s="202"/>
    </row>
    <row r="19" spans="2:13">
      <c r="D19" s="202"/>
      <c r="E19" s="202"/>
      <c r="F19" s="202"/>
      <c r="G19" s="202"/>
      <c r="H19" s="202"/>
      <c r="I19" s="202"/>
      <c r="J19" s="202"/>
      <c r="K19" s="202"/>
      <c r="L19" s="202"/>
    </row>
    <row r="20" spans="2:13">
      <c r="D20" s="202"/>
      <c r="E20" s="202"/>
      <c r="F20" s="202"/>
      <c r="G20" s="202"/>
      <c r="H20" s="202"/>
      <c r="I20" s="202"/>
      <c r="J20" s="202"/>
      <c r="K20" s="202"/>
      <c r="L20" s="202"/>
    </row>
    <row r="21" spans="2:13">
      <c r="B21" s="202"/>
      <c r="C21" s="202"/>
      <c r="D21" s="202"/>
      <c r="E21" s="202"/>
      <c r="F21" s="202"/>
      <c r="G21" s="202"/>
      <c r="H21" s="202"/>
      <c r="I21" s="202"/>
      <c r="J21" s="202"/>
      <c r="K21" s="202"/>
      <c r="L21" s="202"/>
    </row>
    <row r="22" spans="2:13">
      <c r="B22" s="202"/>
      <c r="C22" s="202"/>
      <c r="D22" s="202"/>
      <c r="E22" s="202"/>
      <c r="F22" s="202"/>
      <c r="G22" s="202"/>
      <c r="H22" s="202"/>
      <c r="I22" s="202"/>
      <c r="J22" s="202"/>
      <c r="K22" s="202"/>
      <c r="L22" s="202"/>
    </row>
    <row r="23" spans="2:13">
      <c r="B23" s="202"/>
      <c r="C23" s="202"/>
      <c r="D23" s="202"/>
      <c r="E23" s="202"/>
      <c r="F23" s="202"/>
      <c r="G23" s="202"/>
      <c r="H23" s="202"/>
      <c r="I23" s="202"/>
      <c r="J23" s="202"/>
      <c r="K23" s="202"/>
      <c r="L23" s="202"/>
    </row>
    <row r="24" spans="2:13">
      <c r="B24" s="202"/>
      <c r="C24" s="202"/>
      <c r="D24" s="202"/>
      <c r="E24" s="202"/>
      <c r="F24" s="202"/>
      <c r="G24" s="202"/>
      <c r="H24" s="202"/>
      <c r="I24" s="202"/>
      <c r="J24" s="202"/>
      <c r="K24" s="202"/>
      <c r="L24" s="202"/>
    </row>
    <row r="25" spans="2:13">
      <c r="B25" s="202"/>
      <c r="C25" s="202"/>
      <c r="D25" s="202"/>
      <c r="E25" s="202"/>
      <c r="F25" s="202"/>
      <c r="G25" s="202"/>
      <c r="H25" s="202"/>
      <c r="I25" s="202"/>
      <c r="J25" s="202"/>
      <c r="K25" s="202"/>
      <c r="L25" s="202"/>
    </row>
    <row r="26" spans="2:13">
      <c r="B26" s="202"/>
      <c r="C26" s="202"/>
      <c r="D26" s="202"/>
      <c r="E26" s="202"/>
      <c r="F26" s="202"/>
      <c r="G26" s="202"/>
      <c r="H26" s="202"/>
      <c r="I26" s="202"/>
      <c r="J26" s="202"/>
      <c r="K26" s="202"/>
      <c r="L26" s="202"/>
    </row>
    <row r="27" spans="2:13">
      <c r="B27" s="202"/>
      <c r="C27" s="202"/>
      <c r="D27" s="202"/>
      <c r="E27" s="202"/>
      <c r="F27" s="202"/>
      <c r="G27" s="202"/>
      <c r="H27" s="202"/>
      <c r="I27" s="202"/>
      <c r="J27" s="202"/>
      <c r="K27" s="202"/>
      <c r="L27" s="202"/>
    </row>
    <row r="28" spans="2:13">
      <c r="B28" s="202"/>
      <c r="C28" s="202"/>
      <c r="D28" s="202"/>
      <c r="E28" s="202"/>
      <c r="F28" s="202"/>
      <c r="G28" s="202"/>
      <c r="H28" s="202"/>
      <c r="I28" s="202"/>
      <c r="J28" s="202"/>
      <c r="K28" s="202"/>
      <c r="L28" s="202"/>
    </row>
    <row r="29" spans="2:13">
      <c r="B29" s="202"/>
      <c r="C29" s="202"/>
      <c r="D29" s="202"/>
      <c r="E29" s="202"/>
      <c r="F29" s="202"/>
      <c r="G29" s="202"/>
      <c r="H29" s="202"/>
      <c r="I29" s="202"/>
      <c r="J29" s="202"/>
      <c r="K29" s="202"/>
      <c r="L29" s="202"/>
      <c r="M29" s="218"/>
    </row>
    <row r="30" spans="2:13">
      <c r="B30" s="202"/>
      <c r="C30" s="202"/>
      <c r="D30" s="202"/>
      <c r="E30" s="202"/>
      <c r="F30" s="202"/>
      <c r="G30" s="202"/>
      <c r="H30" s="202"/>
      <c r="I30" s="202"/>
      <c r="J30" s="202"/>
      <c r="K30" s="202"/>
      <c r="L30" s="202"/>
      <c r="M30" s="218"/>
    </row>
    <row r="31" spans="2:13">
      <c r="B31" s="202"/>
      <c r="C31" s="202"/>
      <c r="D31" s="202"/>
      <c r="E31" s="202"/>
      <c r="F31" s="202"/>
      <c r="G31" s="202"/>
      <c r="H31" s="202"/>
      <c r="I31" s="202"/>
      <c r="J31" s="202"/>
      <c r="K31" s="202"/>
      <c r="L31" s="202"/>
      <c r="M31" s="218"/>
    </row>
    <row r="32" spans="2:13">
      <c r="B32" s="202"/>
      <c r="C32" s="202"/>
      <c r="D32" s="202"/>
      <c r="E32" s="202"/>
      <c r="F32" s="202"/>
      <c r="G32" s="202"/>
      <c r="H32" s="202"/>
      <c r="I32" s="202"/>
      <c r="J32" s="202"/>
      <c r="K32" s="202"/>
      <c r="L32" s="202"/>
      <c r="M32" s="218"/>
    </row>
    <row r="33" spans="2:13">
      <c r="B33" s="202"/>
      <c r="C33" s="202"/>
      <c r="D33" s="202"/>
      <c r="E33" s="202"/>
      <c r="F33" s="202"/>
      <c r="G33" s="202"/>
      <c r="H33" s="202"/>
      <c r="I33" s="202"/>
      <c r="J33" s="202"/>
      <c r="K33" s="202"/>
      <c r="L33" s="202"/>
      <c r="M33" s="218"/>
    </row>
  </sheetData>
  <mergeCells count="4">
    <mergeCell ref="A12:D12"/>
    <mergeCell ref="A2:I2"/>
    <mergeCell ref="A1:I1"/>
    <mergeCell ref="A4:I4"/>
  </mergeCells>
  <conditionalFormatting sqref="B7:C10 B11:E11">
    <cfRule type="cellIs" dxfId="18" priority="2" operator="equal">
      <formula>0</formula>
    </cfRule>
  </conditionalFormatting>
  <pageMargins left="0.70866141732283472" right="0.70866141732283472" top="0.74803149606299213" bottom="0.74803149606299213" header="0.31496062992125984" footer="0.31496062992125984"/>
  <pageSetup scale="70" orientation="landscape"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8"/>
  <sheetViews>
    <sheetView showGridLines="0" view="pageBreakPreview" zoomScale="70" zoomScaleNormal="100" zoomScaleSheetLayoutView="70" workbookViewId="0">
      <pane ySplit="5" topLeftCell="A6" activePane="bottomLeft" state="frozen"/>
      <selection activeCell="X43" sqref="X43"/>
      <selection pane="bottomLeft" activeCell="X43" sqref="X43"/>
    </sheetView>
  </sheetViews>
  <sheetFormatPr baseColWidth="10" defaultColWidth="11.42578125" defaultRowHeight="15"/>
  <cols>
    <col min="7" max="7" width="13.42578125" customWidth="1"/>
    <col min="12" max="12" width="30.7109375" customWidth="1"/>
  </cols>
  <sheetData>
    <row r="7" spans="1:13" ht="33" customHeight="1">
      <c r="A7" s="1375" t="s">
        <v>687</v>
      </c>
      <c r="B7" s="1375"/>
      <c r="C7" s="1375"/>
      <c r="D7" s="1375"/>
      <c r="E7" s="1375"/>
      <c r="F7" s="1375"/>
      <c r="G7" s="1375"/>
      <c r="H7" s="1375"/>
      <c r="I7" s="1375"/>
      <c r="J7" s="1375"/>
      <c r="K7" s="1375"/>
      <c r="L7" s="1375"/>
      <c r="M7" s="1375"/>
    </row>
    <row r="8" spans="1:13">
      <c r="A8" s="1375"/>
      <c r="B8" s="1375"/>
      <c r="C8" s="1375"/>
      <c r="D8" s="1375"/>
      <c r="E8" s="1375"/>
      <c r="F8" s="1375"/>
      <c r="G8" s="1375"/>
      <c r="H8" s="1375"/>
      <c r="I8" s="1375"/>
      <c r="J8" s="1375"/>
      <c r="K8" s="1375"/>
      <c r="L8" s="1375"/>
      <c r="M8" s="1375"/>
    </row>
    <row r="29" ht="60.75" customHeight="1"/>
    <row r="37" ht="43.5" customHeight="1"/>
    <row r="38" ht="33.75" customHeight="1"/>
  </sheetData>
  <mergeCells count="1">
    <mergeCell ref="A7:M8"/>
  </mergeCells>
  <pageMargins left="0.70866141732283472" right="0.70866141732283472" top="0.74803149606299213" bottom="0.74803149606299213" header="0.31496062992125984" footer="0.31496062992125984"/>
  <pageSetup scale="71"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6">
    <tabColor rgb="FF00B0F0"/>
    <pageSetUpPr fitToPage="1"/>
  </sheetPr>
  <dimension ref="A1:K71"/>
  <sheetViews>
    <sheetView showGridLines="0" view="pageBreakPreview" zoomScale="85" zoomScaleNormal="100" zoomScaleSheetLayoutView="85" workbookViewId="0">
      <selection activeCell="N6" sqref="N6:N7"/>
    </sheetView>
  </sheetViews>
  <sheetFormatPr baseColWidth="10" defaultColWidth="11.5703125" defaultRowHeight="14.25"/>
  <cols>
    <col min="1" max="1" width="11.42578125" style="228" bestFit="1" customWidth="1"/>
    <col min="2" max="2" width="44.42578125" style="188" customWidth="1"/>
    <col min="3" max="3" width="24.85546875" style="215" customWidth="1"/>
    <col min="4" max="4" width="26" style="215" customWidth="1"/>
    <col min="5" max="5" width="26.42578125" style="215" customWidth="1"/>
    <col min="6" max="6" width="28" style="215" customWidth="1"/>
    <col min="7" max="7" width="16.140625" style="241" customWidth="1"/>
    <col min="8" max="8" width="18.7109375" style="241" customWidth="1"/>
    <col min="9" max="9" width="11.5703125" style="188"/>
    <col min="10" max="10" width="19.42578125" style="188" bestFit="1" customWidth="1"/>
    <col min="11" max="16384" width="11.5703125" style="188"/>
  </cols>
  <sheetData>
    <row r="1" spans="1:11" s="324" customFormat="1" ht="54" customHeight="1">
      <c r="A1" s="1572" t="s">
        <v>488</v>
      </c>
      <c r="B1" s="1572"/>
      <c r="C1" s="1572"/>
      <c r="D1" s="1572"/>
      <c r="E1" s="1572"/>
      <c r="F1" s="1572"/>
      <c r="G1" s="1572"/>
      <c r="H1" s="1572"/>
    </row>
    <row r="2" spans="1:11" s="324" customFormat="1" ht="31.5" customHeight="1">
      <c r="A2" s="1572" t="str">
        <f>+'Resumen '!O17</f>
        <v>Período: 2022 - Octubre  2025</v>
      </c>
      <c r="B2" s="1572"/>
      <c r="C2" s="1572"/>
      <c r="D2" s="1572"/>
      <c r="E2" s="1572"/>
      <c r="F2" s="1572"/>
      <c r="G2" s="1572"/>
      <c r="H2" s="1572"/>
    </row>
    <row r="3" spans="1:11" ht="182.25" customHeight="1">
      <c r="A3" s="1501" t="s">
        <v>1059</v>
      </c>
      <c r="B3" s="1501"/>
      <c r="C3" s="1501"/>
      <c r="D3" s="1501"/>
      <c r="E3" s="1501"/>
      <c r="F3" s="1501"/>
      <c r="G3" s="1501"/>
      <c r="H3" s="1501"/>
    </row>
    <row r="4" spans="1:11" s="322" customFormat="1" ht="23.25" customHeight="1">
      <c r="A4" s="1327" t="s">
        <v>1</v>
      </c>
      <c r="B4" s="342" t="s">
        <v>118</v>
      </c>
      <c r="C4" s="525" t="s">
        <v>419</v>
      </c>
      <c r="D4" s="525" t="s">
        <v>1005</v>
      </c>
      <c r="E4" s="526" t="s">
        <v>358</v>
      </c>
      <c r="F4" s="526" t="s">
        <v>489</v>
      </c>
      <c r="G4" s="241"/>
      <c r="H4" s="241"/>
    </row>
    <row r="5" spans="1:11" ht="15.75">
      <c r="A5" s="1126">
        <v>1</v>
      </c>
      <c r="B5" s="527" t="s">
        <v>119</v>
      </c>
      <c r="C5" s="528">
        <f>SUM(D5:F5)</f>
        <v>90606346803.179993</v>
      </c>
      <c r="D5" s="764">
        <f>+'Resumen '!M75</f>
        <v>19521027912.98</v>
      </c>
      <c r="E5" s="764">
        <v>24482522096.279999</v>
      </c>
      <c r="F5" s="764">
        <v>46602796793.919998</v>
      </c>
    </row>
    <row r="6" spans="1:11" ht="15.75">
      <c r="A6" s="1126">
        <v>2</v>
      </c>
      <c r="B6" s="527" t="s">
        <v>120</v>
      </c>
      <c r="C6" s="528">
        <f t="shared" ref="C6:C29" si="0">SUM(D6:F6)</f>
        <v>119636275869.39999</v>
      </c>
      <c r="D6" s="764">
        <f>+'Resumen '!M76</f>
        <v>30813523427.150002</v>
      </c>
      <c r="E6" s="764">
        <v>35199822304.790001</v>
      </c>
      <c r="F6" s="764">
        <v>53622930137.459999</v>
      </c>
      <c r="J6" s="191"/>
      <c r="K6" s="189"/>
    </row>
    <row r="7" spans="1:11" ht="15.75">
      <c r="A7" s="1126">
        <v>3</v>
      </c>
      <c r="B7" s="527" t="s">
        <v>490</v>
      </c>
      <c r="C7" s="528">
        <f t="shared" si="0"/>
        <v>39010630657.169998</v>
      </c>
      <c r="D7" s="764">
        <f>+'Resumen '!M77</f>
        <v>8302199995.1099997</v>
      </c>
      <c r="E7" s="764">
        <v>10412115667.92</v>
      </c>
      <c r="F7" s="764">
        <v>20296314994.139999</v>
      </c>
    </row>
    <row r="8" spans="1:11" ht="15.75">
      <c r="A8" s="1126">
        <v>4</v>
      </c>
      <c r="B8" s="527" t="s">
        <v>126</v>
      </c>
      <c r="C8" s="528">
        <f t="shared" si="0"/>
        <v>20783136040.299999</v>
      </c>
      <c r="D8" s="764">
        <f>+'Resumen '!M78</f>
        <v>4457675344.1199999</v>
      </c>
      <c r="E8" s="764">
        <v>5465473145.6099997</v>
      </c>
      <c r="F8" s="764">
        <v>10859987550.57</v>
      </c>
      <c r="J8" s="189"/>
    </row>
    <row r="9" spans="1:11" ht="15.75">
      <c r="A9" s="1126">
        <v>5</v>
      </c>
      <c r="B9" s="527" t="s">
        <v>129</v>
      </c>
      <c r="C9" s="528">
        <f t="shared" si="0"/>
        <v>10703232825.290001</v>
      </c>
      <c r="D9" s="764">
        <f>+'Resumen '!M79</f>
        <v>2426489474.77</v>
      </c>
      <c r="E9" s="764">
        <v>2962690093.1900001</v>
      </c>
      <c r="F9" s="764">
        <v>5314053257.3299999</v>
      </c>
      <c r="J9" s="189"/>
    </row>
    <row r="10" spans="1:11" ht="15.75">
      <c r="A10" s="1126">
        <v>6</v>
      </c>
      <c r="B10" s="527" t="s">
        <v>132</v>
      </c>
      <c r="C10" s="528">
        <f t="shared" si="0"/>
        <v>16671395605.540001</v>
      </c>
      <c r="D10" s="764">
        <f>+'Resumen '!M80</f>
        <v>1789931271.8900001</v>
      </c>
      <c r="E10" s="764">
        <v>6153877282.9099998</v>
      </c>
      <c r="F10" s="764">
        <v>8727587050.7399998</v>
      </c>
      <c r="J10" s="189"/>
    </row>
    <row r="11" spans="1:11" ht="14.25" customHeight="1">
      <c r="A11" s="1126">
        <v>7</v>
      </c>
      <c r="B11" s="527" t="s">
        <v>138</v>
      </c>
      <c r="C11" s="528">
        <f t="shared" si="0"/>
        <v>6220048555.2800007</v>
      </c>
      <c r="D11" s="764">
        <f>+'Resumen '!M82</f>
        <v>1405997866.77</v>
      </c>
      <c r="E11" s="764">
        <v>1739355840.46</v>
      </c>
      <c r="F11" s="764">
        <v>3074694848.0500002</v>
      </c>
      <c r="J11" s="189"/>
    </row>
    <row r="12" spans="1:11" ht="15.75">
      <c r="A12" s="1126">
        <v>8</v>
      </c>
      <c r="B12" s="527" t="s">
        <v>141</v>
      </c>
      <c r="C12" s="528">
        <f t="shared" si="0"/>
        <v>5995957458.1300001</v>
      </c>
      <c r="D12" s="764">
        <f>+'Resumen '!M83</f>
        <v>1328927712.3</v>
      </c>
      <c r="E12" s="764">
        <v>1693922348.0699999</v>
      </c>
      <c r="F12" s="764">
        <v>2973107397.7600002</v>
      </c>
      <c r="J12" s="189"/>
    </row>
    <row r="13" spans="1:11" ht="15.75">
      <c r="A13" s="1126">
        <v>9</v>
      </c>
      <c r="B13" s="527" t="s">
        <v>144</v>
      </c>
      <c r="C13" s="528">
        <f t="shared" si="0"/>
        <v>7416761701.9400005</v>
      </c>
      <c r="D13" s="764">
        <f>+'Resumen '!M84</f>
        <v>2112391899.2</v>
      </c>
      <c r="E13" s="764">
        <v>2200196901.3800001</v>
      </c>
      <c r="F13" s="764">
        <v>3104172901.3600001</v>
      </c>
    </row>
    <row r="14" spans="1:11" ht="15.75">
      <c r="A14" s="1126">
        <v>10</v>
      </c>
      <c r="B14" s="527" t="s">
        <v>147</v>
      </c>
      <c r="C14" s="528">
        <f t="shared" si="0"/>
        <v>7683170118.5799999</v>
      </c>
      <c r="D14" s="764">
        <f>+'Resumen '!M85</f>
        <v>1930184336.0599999</v>
      </c>
      <c r="E14" s="764">
        <v>2245322609.54</v>
      </c>
      <c r="F14" s="764">
        <v>3507663172.98</v>
      </c>
      <c r="H14" s="245"/>
    </row>
    <row r="15" spans="1:11" ht="15.75">
      <c r="A15" s="1126">
        <v>11</v>
      </c>
      <c r="B15" s="527" t="s">
        <v>148</v>
      </c>
      <c r="C15" s="528">
        <f t="shared" si="0"/>
        <v>8749463235.75</v>
      </c>
      <c r="D15" s="764">
        <f>+'Resumen '!M86</f>
        <v>5792706500.6099997</v>
      </c>
      <c r="E15" s="764">
        <v>1226177540.3499999</v>
      </c>
      <c r="F15" s="764">
        <v>1730579194.79</v>
      </c>
    </row>
    <row r="16" spans="1:11" ht="15.75">
      <c r="A16" s="1126">
        <v>12</v>
      </c>
      <c r="B16" s="527" t="s">
        <v>152</v>
      </c>
      <c r="C16" s="528">
        <f t="shared" si="0"/>
        <v>1943526330.49</v>
      </c>
      <c r="D16" s="764">
        <f>+'Resumen '!M87</f>
        <v>344873461.32999998</v>
      </c>
      <c r="E16" s="764">
        <v>479762758.66000003</v>
      </c>
      <c r="F16" s="764">
        <v>1118890110.5</v>
      </c>
    </row>
    <row r="17" spans="1:11" ht="15.75">
      <c r="A17" s="1126">
        <v>13</v>
      </c>
      <c r="B17" s="527" t="s">
        <v>155</v>
      </c>
      <c r="C17" s="528">
        <f t="shared" si="0"/>
        <v>1880238382.1500001</v>
      </c>
      <c r="D17" s="764">
        <f>+'Resumen '!M88</f>
        <v>432999796.12</v>
      </c>
      <c r="E17" s="764">
        <v>491802475.07999998</v>
      </c>
      <c r="F17" s="764">
        <v>955436110.95000005</v>
      </c>
    </row>
    <row r="18" spans="1:11" ht="15.75">
      <c r="A18" s="1126">
        <v>14</v>
      </c>
      <c r="B18" s="527" t="s">
        <v>157</v>
      </c>
      <c r="C18" s="528">
        <f t="shared" si="0"/>
        <v>3084463538.52</v>
      </c>
      <c r="D18" s="764">
        <f>+'Resumen '!M89</f>
        <v>861993832.44000006</v>
      </c>
      <c r="E18" s="764">
        <v>899820579.77999997</v>
      </c>
      <c r="F18" s="764">
        <v>1322649126.3</v>
      </c>
    </row>
    <row r="19" spans="1:11" ht="15.75">
      <c r="A19" s="1126">
        <v>15</v>
      </c>
      <c r="B19" s="527" t="s">
        <v>160</v>
      </c>
      <c r="C19" s="528">
        <f t="shared" si="0"/>
        <v>2738937507.79</v>
      </c>
      <c r="D19" s="764">
        <f>+'Resumen '!M90</f>
        <v>629303601.41999996</v>
      </c>
      <c r="E19" s="764">
        <v>775731877.67999995</v>
      </c>
      <c r="F19" s="764">
        <v>1333902028.6900001</v>
      </c>
    </row>
    <row r="20" spans="1:11" ht="15.75">
      <c r="A20" s="1126">
        <v>16</v>
      </c>
      <c r="B20" s="527" t="s">
        <v>168</v>
      </c>
      <c r="C20" s="528">
        <f t="shared" si="0"/>
        <v>3487220943.0900002</v>
      </c>
      <c r="D20" s="764">
        <f>+'Resumen '!M92</f>
        <v>970919220.62</v>
      </c>
      <c r="E20" s="764">
        <v>1033992766.58</v>
      </c>
      <c r="F20" s="764">
        <v>1482308955.8899999</v>
      </c>
      <c r="G20" s="243"/>
      <c r="H20" s="243"/>
      <c r="J20" s="1573"/>
      <c r="K20" s="1573"/>
    </row>
    <row r="21" spans="1:11" ht="15.75">
      <c r="A21" s="1126">
        <v>17</v>
      </c>
      <c r="B21" s="527" t="s">
        <v>178</v>
      </c>
      <c r="C21" s="528">
        <f t="shared" si="0"/>
        <v>564257310.39999998</v>
      </c>
      <c r="D21" s="764">
        <f>+'Resumen '!M95</f>
        <v>131777803.09999999</v>
      </c>
      <c r="E21" s="764">
        <v>158163088.52000001</v>
      </c>
      <c r="F21" s="764">
        <v>274316418.77999997</v>
      </c>
      <c r="J21" s="1573"/>
      <c r="K21" s="1573"/>
    </row>
    <row r="22" spans="1:11" ht="15.75" hidden="1" customHeight="1">
      <c r="A22" s="1126">
        <v>22</v>
      </c>
      <c r="B22" s="527" t="s">
        <v>180</v>
      </c>
      <c r="C22" s="528">
        <f t="shared" si="0"/>
        <v>0</v>
      </c>
      <c r="D22" s="764">
        <f>+'Resumen '!M96</f>
        <v>0</v>
      </c>
      <c r="E22" s="716">
        <v>0</v>
      </c>
      <c r="F22" s="716">
        <v>0</v>
      </c>
      <c r="J22" s="1573"/>
      <c r="K22" s="1573"/>
    </row>
    <row r="23" spans="1:11" ht="15.75" hidden="1" customHeight="1">
      <c r="A23" s="1126">
        <v>23</v>
      </c>
      <c r="B23" s="527" t="s">
        <v>182</v>
      </c>
      <c r="C23" s="528">
        <f t="shared" si="0"/>
        <v>0</v>
      </c>
      <c r="D23" s="764">
        <f>+'Resumen '!M97</f>
        <v>0</v>
      </c>
      <c r="E23" s="716">
        <v>0</v>
      </c>
      <c r="F23" s="716">
        <v>0</v>
      </c>
      <c r="J23" s="1573"/>
      <c r="K23" s="1573"/>
    </row>
    <row r="24" spans="1:11" ht="15.75" hidden="1" customHeight="1">
      <c r="A24" s="1126">
        <v>24</v>
      </c>
      <c r="B24" s="527" t="s">
        <v>184</v>
      </c>
      <c r="C24" s="528">
        <f t="shared" si="0"/>
        <v>0</v>
      </c>
      <c r="D24" s="764">
        <f>+'Resumen '!M98</f>
        <v>0</v>
      </c>
      <c r="E24" s="716">
        <v>0</v>
      </c>
      <c r="F24" s="716">
        <v>0</v>
      </c>
      <c r="J24" s="1573"/>
      <c r="K24" s="1573"/>
    </row>
    <row r="25" spans="1:11" ht="15.75" hidden="1" customHeight="1">
      <c r="A25" s="1126">
        <v>25</v>
      </c>
      <c r="B25" s="527" t="s">
        <v>186</v>
      </c>
      <c r="C25" s="528">
        <f t="shared" si="0"/>
        <v>0</v>
      </c>
      <c r="D25" s="764">
        <f>+'Resumen '!M99</f>
        <v>0</v>
      </c>
      <c r="E25" s="716">
        <v>0</v>
      </c>
      <c r="F25" s="716">
        <v>0</v>
      </c>
      <c r="J25" s="1573"/>
      <c r="K25" s="1573"/>
    </row>
    <row r="26" spans="1:11" ht="15.75" hidden="1" customHeight="1">
      <c r="A26" s="1126">
        <v>26</v>
      </c>
      <c r="B26" s="527" t="s">
        <v>188</v>
      </c>
      <c r="C26" s="528">
        <f t="shared" si="0"/>
        <v>0</v>
      </c>
      <c r="D26" s="764">
        <f>+'Resumen '!M100</f>
        <v>0</v>
      </c>
      <c r="E26" s="716">
        <v>0</v>
      </c>
      <c r="F26" s="716">
        <v>0</v>
      </c>
      <c r="J26" s="1573"/>
      <c r="K26" s="1573"/>
    </row>
    <row r="27" spans="1:11" ht="15.75" hidden="1" customHeight="1">
      <c r="A27" s="1126">
        <v>27</v>
      </c>
      <c r="B27" s="527" t="s">
        <v>190</v>
      </c>
      <c r="C27" s="528">
        <f t="shared" si="0"/>
        <v>0</v>
      </c>
      <c r="D27" s="764">
        <f>+'Resumen '!M101</f>
        <v>0</v>
      </c>
      <c r="E27" s="716">
        <v>0</v>
      </c>
      <c r="F27" s="716">
        <v>0</v>
      </c>
      <c r="J27" s="1573"/>
      <c r="K27" s="1573"/>
    </row>
    <row r="28" spans="1:11" ht="15.75" hidden="1" customHeight="1">
      <c r="A28" s="1126">
        <v>28</v>
      </c>
      <c r="B28" s="527" t="s">
        <v>193</v>
      </c>
      <c r="C28" s="528">
        <f t="shared" si="0"/>
        <v>0</v>
      </c>
      <c r="D28" s="764">
        <f>+'Resumen '!M102</f>
        <v>0</v>
      </c>
      <c r="E28" s="716">
        <v>0</v>
      </c>
      <c r="F28" s="716">
        <v>0</v>
      </c>
      <c r="J28" s="1573"/>
      <c r="K28" s="1573"/>
    </row>
    <row r="29" spans="1:11" ht="15.75" hidden="1" customHeight="1">
      <c r="A29" s="1126">
        <v>29</v>
      </c>
      <c r="B29" s="527" t="s">
        <v>195</v>
      </c>
      <c r="C29" s="528">
        <f t="shared" si="0"/>
        <v>0</v>
      </c>
      <c r="D29" s="764">
        <f>+'Resumen '!M103</f>
        <v>0</v>
      </c>
      <c r="E29" s="716">
        <v>0</v>
      </c>
      <c r="F29" s="716">
        <v>0</v>
      </c>
      <c r="J29" s="1573"/>
      <c r="K29" s="1573"/>
    </row>
    <row r="30" spans="1:11" s="244" customFormat="1" ht="15.75">
      <c r="A30" s="1127" t="s">
        <v>11</v>
      </c>
      <c r="B30" s="529" t="s">
        <v>11</v>
      </c>
      <c r="C30" s="530">
        <f>SUM(C5:C29)</f>
        <v>347175062883.00006</v>
      </c>
      <c r="D30" s="530">
        <f>SUM(D5:D29)</f>
        <v>83252923455.98999</v>
      </c>
      <c r="E30" s="530">
        <f>SUM(E5:E29)</f>
        <v>97620749376.800034</v>
      </c>
      <c r="F30" s="530">
        <f>SUM(F5:F29)</f>
        <v>166301390050.21002</v>
      </c>
      <c r="H30" s="245"/>
      <c r="J30" s="1573"/>
      <c r="K30" s="1573"/>
    </row>
    <row r="31" spans="1:11" ht="17.25" customHeight="1">
      <c r="A31" s="1128"/>
      <c r="B31" s="241"/>
      <c r="C31" s="241"/>
      <c r="D31" s="241"/>
      <c r="E31" s="241"/>
      <c r="F31" s="241"/>
      <c r="J31" s="1573"/>
      <c r="K31" s="1573"/>
    </row>
    <row r="32" spans="1:11">
      <c r="C32" s="836"/>
      <c r="D32" s="836"/>
      <c r="E32" s="836"/>
      <c r="J32" s="1573"/>
      <c r="K32" s="1573"/>
    </row>
    <row r="54" ht="42.75" customHeight="1"/>
    <row r="67" spans="2:2" ht="15">
      <c r="B67" s="201" t="s">
        <v>0</v>
      </c>
    </row>
    <row r="68" spans="2:2" ht="15">
      <c r="B68" s="201"/>
    </row>
    <row r="69" spans="2:2" ht="15">
      <c r="B69" s="201"/>
    </row>
    <row r="70" spans="2:2" ht="74.25" customHeight="1"/>
    <row r="71" spans="2:2" ht="74.25" customHeight="1"/>
  </sheetData>
  <sortState ref="B4:K32">
    <sortCondition descending="1" ref="C4:C32"/>
  </sortState>
  <mergeCells count="4">
    <mergeCell ref="A1:H1"/>
    <mergeCell ref="A2:H2"/>
    <mergeCell ref="J20:K32"/>
    <mergeCell ref="A3:H3"/>
  </mergeCells>
  <conditionalFormatting sqref="E22:F29">
    <cfRule type="cellIs" dxfId="17" priority="5" operator="equal">
      <formula>0</formula>
    </cfRule>
  </conditionalFormatting>
  <conditionalFormatting sqref="E22:F29">
    <cfRule type="cellIs" dxfId="16" priority="1" operator="equal">
      <formula>0</formula>
    </cfRule>
  </conditionalFormatting>
  <pageMargins left="0.70866141732283472" right="0.70866141732283472" top="0.74803149606299213" bottom="0.74803149606299213" header="0.31496062992125984" footer="0.31496062992125984"/>
  <pageSetup scale="46" orientation="portrait"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tabColor rgb="FF00B0F0"/>
    <pageSetUpPr fitToPage="1"/>
  </sheetPr>
  <dimension ref="A1:I46"/>
  <sheetViews>
    <sheetView showGridLines="0" view="pageBreakPreview" zoomScale="70" zoomScaleNormal="85" zoomScaleSheetLayoutView="70" workbookViewId="0">
      <selection activeCell="L16" sqref="L16"/>
    </sheetView>
  </sheetViews>
  <sheetFormatPr baseColWidth="10" defaultColWidth="11.42578125" defaultRowHeight="15"/>
  <cols>
    <col min="1" max="1" width="89.140625" style="20" customWidth="1"/>
    <col min="2" max="2" width="41.140625" style="20" customWidth="1"/>
    <col min="3" max="3" width="34.140625" style="20" customWidth="1"/>
    <col min="4" max="4" width="21" style="20" customWidth="1"/>
    <col min="5" max="5" width="16" style="20" customWidth="1"/>
    <col min="6" max="8" width="11.42578125" style="20"/>
    <col min="9" max="9" width="31" style="20" customWidth="1"/>
    <col min="10" max="16384" width="11.42578125" style="20"/>
  </cols>
  <sheetData>
    <row r="1" spans="1:9" s="327" customFormat="1" ht="64.5" customHeight="1">
      <c r="A1" s="1575" t="s">
        <v>491</v>
      </c>
      <c r="B1" s="1575"/>
      <c r="C1" s="1575"/>
      <c r="D1" s="1575"/>
      <c r="E1" s="1575"/>
      <c r="F1" s="1575"/>
      <c r="G1" s="1575"/>
    </row>
    <row r="2" spans="1:9" s="327" customFormat="1" ht="27" customHeight="1">
      <c r="A2" s="1574" t="str">
        <f>+'Resumen '!O3</f>
        <v>Período: Octubre 2025</v>
      </c>
      <c r="B2" s="1574"/>
      <c r="C2" s="1574"/>
      <c r="D2" s="1574"/>
      <c r="E2" s="1574"/>
      <c r="F2" s="1574"/>
      <c r="G2" s="1574"/>
    </row>
    <row r="3" spans="1:9" ht="12" customHeight="1">
      <c r="E3"/>
      <c r="F3"/>
    </row>
    <row r="4" spans="1:9" ht="130.5" customHeight="1">
      <c r="A4" s="1691" t="s">
        <v>1060</v>
      </c>
      <c r="B4" s="1691"/>
      <c r="C4" s="1691"/>
      <c r="D4" s="1691"/>
      <c r="E4" s="1691"/>
      <c r="F4" s="1691"/>
      <c r="G4" s="1691"/>
    </row>
    <row r="5" spans="1:9" ht="12" customHeight="1">
      <c r="E5"/>
      <c r="F5"/>
    </row>
    <row r="6" spans="1:9" s="314" customFormat="1" ht="24.75" customHeight="1">
      <c r="A6" s="1137" t="s">
        <v>492</v>
      </c>
      <c r="B6" s="1138" t="s">
        <v>484</v>
      </c>
      <c r="C6" s="1139" t="s">
        <v>41</v>
      </c>
      <c r="D6" s="313"/>
      <c r="I6" s="313"/>
    </row>
    <row r="7" spans="1:9" s="102" customFormat="1" ht="20.25" customHeight="1">
      <c r="A7" s="775" t="s">
        <v>493</v>
      </c>
      <c r="B7" s="1140">
        <f>+'Resumen '!L111</f>
        <v>3564224852.2199998</v>
      </c>
      <c r="C7" s="776">
        <f>+B7/$B$11</f>
        <v>0.57371430925488254</v>
      </c>
      <c r="D7" s="441"/>
      <c r="I7" s="313"/>
    </row>
    <row r="8" spans="1:9" s="102" customFormat="1" ht="20.25" customHeight="1">
      <c r="A8" s="775" t="s">
        <v>494</v>
      </c>
      <c r="B8" s="1140">
        <f>+'Resumen '!L112</f>
        <v>1987187266.53</v>
      </c>
      <c r="C8" s="776">
        <f>+B8/$B$11</f>
        <v>0.31986696048854846</v>
      </c>
      <c r="D8" s="113"/>
      <c r="E8" s="101"/>
      <c r="F8" s="101"/>
      <c r="I8" s="313"/>
    </row>
    <row r="9" spans="1:9" s="102" customFormat="1" ht="20.25" customHeight="1">
      <c r="A9" s="1141" t="s">
        <v>495</v>
      </c>
      <c r="B9" s="1140">
        <f>+'Resumen '!L113</f>
        <v>455000000</v>
      </c>
      <c r="C9" s="776">
        <f>+B9/$B$11</f>
        <v>7.3238928949272419E-2</v>
      </c>
      <c r="D9" s="113"/>
      <c r="E9" s="101"/>
      <c r="F9" s="101"/>
      <c r="I9" s="313"/>
    </row>
    <row r="10" spans="1:9" s="102" customFormat="1" ht="20.25" customHeight="1">
      <c r="A10" s="775" t="s">
        <v>496</v>
      </c>
      <c r="B10" s="1140">
        <f>+'Resumen '!L114</f>
        <v>206130944.44999999</v>
      </c>
      <c r="C10" s="776">
        <f>+B10/$B$11</f>
        <v>3.3179801307296634E-2</v>
      </c>
      <c r="D10" s="113"/>
      <c r="E10" s="101"/>
      <c r="F10" s="101"/>
    </row>
    <row r="11" spans="1:9" s="100" customFormat="1" ht="20.25" customHeight="1">
      <c r="A11" s="1142" t="s">
        <v>11</v>
      </c>
      <c r="B11" s="1143">
        <f>SUM(B7:B10)</f>
        <v>6212543063.1999998</v>
      </c>
      <c r="C11" s="1144">
        <f>SUM(C7:C10)</f>
        <v>1</v>
      </c>
      <c r="D11" s="113"/>
      <c r="E11" s="101"/>
      <c r="F11" s="101"/>
    </row>
    <row r="12" spans="1:9" ht="20.25" customHeight="1">
      <c r="A12" s="1145" t="s">
        <v>497</v>
      </c>
      <c r="B12" s="1146"/>
      <c r="C12" s="1147"/>
      <c r="D12" s="30"/>
    </row>
    <row r="13" spans="1:9">
      <c r="B13" s="30"/>
      <c r="C13" s="30"/>
      <c r="D13" s="30"/>
    </row>
    <row r="14" spans="1:9">
      <c r="B14" s="30"/>
      <c r="C14" s="30"/>
      <c r="D14" s="30"/>
    </row>
    <row r="15" spans="1:9">
      <c r="B15" s="30"/>
      <c r="C15" s="30"/>
      <c r="D15" s="30"/>
    </row>
    <row r="16" spans="1:9" ht="83.25" customHeight="1">
      <c r="B16" s="30"/>
      <c r="C16" s="30"/>
      <c r="D16" s="30"/>
    </row>
    <row r="17" spans="2:7">
      <c r="B17" s="30"/>
      <c r="C17" s="30"/>
      <c r="D17" s="30"/>
    </row>
    <row r="18" spans="2:7">
      <c r="B18" s="30"/>
      <c r="C18" s="30"/>
      <c r="D18" s="30"/>
    </row>
    <row r="19" spans="2:7" ht="21" customHeight="1">
      <c r="B19" s="30"/>
      <c r="C19" s="30"/>
      <c r="D19" s="30"/>
    </row>
    <row r="20" spans="2:7" ht="21" customHeight="1">
      <c r="B20" s="30"/>
      <c r="C20" s="30"/>
      <c r="D20" s="30"/>
    </row>
    <row r="21" spans="2:7">
      <c r="B21" s="30"/>
      <c r="C21" s="30"/>
      <c r="D21" s="30"/>
    </row>
    <row r="22" spans="2:7">
      <c r="B22" s="30"/>
      <c r="C22" s="30"/>
      <c r="D22" s="30"/>
    </row>
    <row r="23" spans="2:7">
      <c r="B23" s="30"/>
      <c r="C23" s="30"/>
      <c r="D23" s="30"/>
    </row>
    <row r="24" spans="2:7">
      <c r="B24" s="30"/>
      <c r="C24" s="30"/>
      <c r="D24" s="30"/>
    </row>
    <row r="25" spans="2:7">
      <c r="E25" s="30"/>
      <c r="F25" s="30"/>
      <c r="G25" s="30"/>
    </row>
    <row r="26" spans="2:7">
      <c r="E26" s="30"/>
      <c r="F26" s="30"/>
      <c r="G26" s="30"/>
    </row>
    <row r="27" spans="2:7">
      <c r="E27" s="30"/>
      <c r="F27" s="30"/>
      <c r="G27" s="30"/>
    </row>
    <row r="28" spans="2:7">
      <c r="E28" s="30"/>
      <c r="F28" s="30"/>
      <c r="G28" s="30"/>
    </row>
    <row r="29" spans="2:7">
      <c r="E29" s="30"/>
      <c r="F29" s="30"/>
      <c r="G29" s="30"/>
    </row>
    <row r="30" spans="2:7">
      <c r="E30" s="30"/>
      <c r="F30" s="30"/>
      <c r="G30" s="30"/>
    </row>
    <row r="31" spans="2:7">
      <c r="B31" s="30"/>
      <c r="C31" s="30"/>
      <c r="D31" s="30"/>
    </row>
    <row r="32" spans="2:7">
      <c r="B32" s="30"/>
      <c r="C32" s="30"/>
      <c r="D32" s="30"/>
    </row>
    <row r="33" spans="2:4">
      <c r="B33" s="30"/>
      <c r="C33" s="30"/>
      <c r="D33" s="30"/>
    </row>
    <row r="34" spans="2:4">
      <c r="B34" s="30"/>
    </row>
    <row r="35" spans="2:4">
      <c r="B35" s="30"/>
    </row>
    <row r="36" spans="2:4">
      <c r="B36" s="30"/>
    </row>
    <row r="37" spans="2:4">
      <c r="B37" s="30"/>
    </row>
    <row r="38" spans="2:4">
      <c r="B38" s="30"/>
    </row>
    <row r="39" spans="2:4">
      <c r="B39" s="30"/>
    </row>
    <row r="40" spans="2:4">
      <c r="B40" s="30"/>
    </row>
    <row r="41" spans="2:4">
      <c r="B41" s="30"/>
      <c r="C41" s="30"/>
      <c r="D41" s="30"/>
    </row>
    <row r="42" spans="2:4">
      <c r="B42" s="30"/>
      <c r="C42" s="30"/>
      <c r="D42" s="30"/>
    </row>
    <row r="43" spans="2:4">
      <c r="B43" s="30"/>
      <c r="C43" s="30"/>
      <c r="D43" s="30"/>
    </row>
    <row r="44" spans="2:4">
      <c r="B44" s="30"/>
      <c r="C44" s="30"/>
      <c r="D44" s="30"/>
    </row>
    <row r="45" spans="2:4">
      <c r="B45" s="30"/>
      <c r="C45" s="30"/>
      <c r="D45" s="30"/>
    </row>
    <row r="46" spans="2:4">
      <c r="B46" s="30"/>
      <c r="C46" s="30"/>
      <c r="D46" s="30"/>
    </row>
  </sheetData>
  <sortState ref="A4:C9">
    <sortCondition descending="1" ref="B4:B9"/>
  </sortState>
  <mergeCells count="3">
    <mergeCell ref="A2:G2"/>
    <mergeCell ref="A1:G1"/>
    <mergeCell ref="A4:G4"/>
  </mergeCells>
  <pageMargins left="0.70866141732283472" right="0.70866141732283472" top="0.74803149606299213" bottom="0.74803149606299213" header="0.31496062992125984" footer="0.31496062992125984"/>
  <pageSetup scale="53" orientation="landscape" r:id="rId1"/>
  <drawing r:id="rId2"/>
  <tableParts count="1">
    <tablePart r:id="rId3"/>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tabColor rgb="FF00B0F0"/>
    <pageSetUpPr fitToPage="1"/>
  </sheetPr>
  <dimension ref="A1:P76"/>
  <sheetViews>
    <sheetView showGridLines="0" view="pageBreakPreview" zoomScale="40" zoomScaleNormal="85" zoomScaleSheetLayoutView="40" workbookViewId="0">
      <selection activeCell="W28" sqref="W28"/>
    </sheetView>
  </sheetViews>
  <sheetFormatPr baseColWidth="10" defaultColWidth="11.42578125" defaultRowHeight="14.25"/>
  <cols>
    <col min="1" max="1" width="76.28515625" style="246" customWidth="1"/>
    <col min="2" max="2" width="43.42578125" style="246" customWidth="1"/>
    <col min="3" max="3" width="29.42578125" style="246" customWidth="1"/>
    <col min="4" max="5" width="30.5703125" style="246" customWidth="1"/>
    <col min="6" max="7" width="30.5703125" style="1151" customWidth="1"/>
    <col min="8" max="9" width="30.5703125" style="246" customWidth="1"/>
    <col min="10" max="10" width="11.7109375" style="246" customWidth="1"/>
    <col min="11" max="11" width="34.140625" style="246" customWidth="1"/>
    <col min="12" max="12" width="21" style="246" bestFit="1" customWidth="1"/>
    <col min="13" max="16384" width="11.42578125" style="246"/>
  </cols>
  <sheetData>
    <row r="1" spans="1:15" s="328" customFormat="1" ht="79.5" customHeight="1">
      <c r="A1" s="1576" t="s">
        <v>498</v>
      </c>
      <c r="B1" s="1576"/>
      <c r="C1" s="1576"/>
      <c r="D1" s="1576"/>
      <c r="E1" s="1576"/>
      <c r="F1" s="1576"/>
      <c r="G1" s="1576"/>
      <c r="H1" s="1576"/>
      <c r="I1" s="1576"/>
      <c r="J1" s="1576"/>
      <c r="K1" s="324"/>
      <c r="L1" s="324"/>
      <c r="M1" s="324"/>
      <c r="N1" s="324"/>
      <c r="O1" s="324"/>
    </row>
    <row r="2" spans="1:15" s="328" customFormat="1" ht="27" customHeight="1">
      <c r="A2" s="1576" t="str">
        <f>+'Resumen '!O3</f>
        <v>Período: Octubre 2025</v>
      </c>
      <c r="B2" s="1576"/>
      <c r="C2" s="1576"/>
      <c r="D2" s="1576"/>
      <c r="E2" s="1576"/>
      <c r="F2" s="1576"/>
      <c r="G2" s="1576"/>
      <c r="H2" s="1576"/>
      <c r="I2" s="1576"/>
      <c r="J2" s="1576"/>
      <c r="K2" s="324"/>
      <c r="L2" s="324"/>
      <c r="M2" s="324"/>
      <c r="N2" s="324"/>
      <c r="O2" s="324"/>
    </row>
    <row r="3" spans="1:15" ht="15" customHeight="1">
      <c r="A3" s="188"/>
      <c r="B3" s="188"/>
      <c r="C3" s="188"/>
      <c r="D3" s="188"/>
      <c r="E3" s="188"/>
      <c r="F3" s="275"/>
      <c r="G3" s="275"/>
      <c r="H3" s="188"/>
      <c r="I3" s="188"/>
      <c r="J3" s="188"/>
      <c r="K3" s="188"/>
      <c r="L3" s="188"/>
      <c r="M3" s="188"/>
      <c r="N3" s="188"/>
      <c r="O3" s="188"/>
    </row>
    <row r="4" spans="1:15" ht="302.25" customHeight="1">
      <c r="A4" s="1480" t="s">
        <v>1061</v>
      </c>
      <c r="B4" s="1480"/>
      <c r="C4" s="1480"/>
      <c r="D4" s="1480"/>
      <c r="E4" s="1480"/>
      <c r="F4" s="1480"/>
      <c r="G4" s="1480"/>
      <c r="H4" s="1480"/>
      <c r="I4" s="1480"/>
      <c r="J4" s="1480"/>
      <c r="K4" s="188"/>
      <c r="L4" s="188"/>
      <c r="M4" s="188"/>
      <c r="N4" s="188"/>
      <c r="O4" s="188"/>
    </row>
    <row r="5" spans="1:15" s="423" customFormat="1" ht="23.25" customHeight="1">
      <c r="A5" s="421" t="s">
        <v>486</v>
      </c>
      <c r="B5" s="422" t="s">
        <v>484</v>
      </c>
      <c r="C5" s="422" t="s">
        <v>41</v>
      </c>
      <c r="F5" s="1148"/>
      <c r="G5" s="1148"/>
    </row>
    <row r="6" spans="1:15" s="426" customFormat="1" ht="28.5" customHeight="1">
      <c r="A6" s="424" t="s">
        <v>487</v>
      </c>
      <c r="B6" s="896">
        <f>+'Resumen '!L120</f>
        <v>6212543063.1999998</v>
      </c>
      <c r="C6" s="425">
        <f t="shared" ref="C6:C11" si="0">+B6/$B$12</f>
        <v>0.53042117845129333</v>
      </c>
      <c r="F6" s="1149"/>
      <c r="G6" s="1149"/>
      <c r="K6" s="927"/>
    </row>
    <row r="7" spans="1:15" s="426" customFormat="1" ht="28.5" customHeight="1">
      <c r="A7" s="424" t="s">
        <v>499</v>
      </c>
      <c r="B7" s="896">
        <f>+'Resumen '!L121</f>
        <v>4653184714.5799999</v>
      </c>
      <c r="C7" s="425">
        <f t="shared" si="0"/>
        <v>0.3972846054748726</v>
      </c>
      <c r="F7" s="1149"/>
      <c r="G7" s="1149"/>
    </row>
    <row r="8" spans="1:15" s="426" customFormat="1" ht="28.5" customHeight="1">
      <c r="A8" s="424" t="s">
        <v>500</v>
      </c>
      <c r="B8" s="896">
        <f>+'Resumen '!L122</f>
        <v>489615817.13</v>
      </c>
      <c r="C8" s="425">
        <f t="shared" si="0"/>
        <v>4.1802945439338025E-2</v>
      </c>
      <c r="F8" s="1149"/>
      <c r="G8" s="1149"/>
    </row>
    <row r="9" spans="1:15" s="426" customFormat="1" ht="28.5" customHeight="1">
      <c r="A9" s="424" t="s">
        <v>501</v>
      </c>
      <c r="B9" s="896">
        <f>+'Resumen '!L123</f>
        <v>137873273.75</v>
      </c>
      <c r="C9" s="425">
        <f t="shared" si="0"/>
        <v>1.1771492542659976E-2</v>
      </c>
      <c r="F9" s="1149"/>
      <c r="G9" s="1149"/>
    </row>
    <row r="10" spans="1:15" s="426" customFormat="1" ht="28.5" customHeight="1">
      <c r="A10" s="424" t="s">
        <v>502</v>
      </c>
      <c r="B10" s="896">
        <f>+'Resumen '!L124</f>
        <v>219254871.88999999</v>
      </c>
      <c r="C10" s="425">
        <f t="shared" si="0"/>
        <v>1.8719778091836333E-2</v>
      </c>
      <c r="F10" s="1149"/>
      <c r="G10" s="1149"/>
    </row>
    <row r="11" spans="1:15" s="426" customFormat="1" ht="28.5" customHeight="1">
      <c r="A11" s="424" t="s">
        <v>503</v>
      </c>
      <c r="B11" s="896">
        <f>+'Resumen '!L125</f>
        <v>0</v>
      </c>
      <c r="C11" s="425">
        <f t="shared" si="0"/>
        <v>0</v>
      </c>
      <c r="F11" s="1149"/>
      <c r="G11" s="1149"/>
    </row>
    <row r="12" spans="1:15" s="426" customFormat="1" ht="28.5" customHeight="1">
      <c r="A12" s="427" t="s">
        <v>11</v>
      </c>
      <c r="B12" s="428">
        <f>SUM(B6:B11)</f>
        <v>11712471740.549997</v>
      </c>
      <c r="C12" s="429">
        <f>SUM(C6:C11)</f>
        <v>1.0000000000000002</v>
      </c>
      <c r="F12" s="1149"/>
      <c r="G12" s="1149"/>
      <c r="J12" s="927"/>
      <c r="L12" s="430"/>
    </row>
    <row r="13" spans="1:15" ht="28.5" customHeight="1">
      <c r="A13" s="721" t="s">
        <v>198</v>
      </c>
      <c r="B13" s="722"/>
      <c r="C13" s="426"/>
      <c r="D13" s="426"/>
      <c r="E13" s="426"/>
      <c r="F13" s="1149"/>
      <c r="G13" s="1149"/>
      <c r="H13" s="426"/>
      <c r="I13" s="426"/>
      <c r="J13" s="247"/>
    </row>
    <row r="14" spans="1:15">
      <c r="A14" s="247"/>
      <c r="B14" s="247"/>
      <c r="C14" s="247"/>
      <c r="D14" s="247"/>
      <c r="E14" s="247"/>
      <c r="F14" s="1150"/>
      <c r="G14" s="1150"/>
      <c r="H14" s="247"/>
      <c r="I14" s="247"/>
      <c r="J14" s="247"/>
    </row>
    <row r="15" spans="1:15">
      <c r="B15" s="247"/>
      <c r="C15" s="247"/>
      <c r="D15" s="247"/>
      <c r="E15" s="247"/>
      <c r="F15" s="1150"/>
      <c r="G15" s="1150"/>
      <c r="H15" s="247"/>
      <c r="I15" s="247"/>
      <c r="J15" s="247"/>
    </row>
    <row r="16" spans="1:15">
      <c r="B16" s="247"/>
      <c r="C16" s="247"/>
      <c r="D16" s="247"/>
      <c r="E16" s="247"/>
      <c r="F16" s="1150"/>
      <c r="G16" s="1150"/>
      <c r="H16" s="247"/>
      <c r="I16" s="247"/>
      <c r="J16" s="247"/>
    </row>
    <row r="17" spans="2:16">
      <c r="B17" s="247"/>
      <c r="C17" s="247"/>
      <c r="D17" s="247"/>
      <c r="E17" s="247"/>
      <c r="F17" s="1150"/>
      <c r="G17" s="1150"/>
      <c r="H17" s="247"/>
      <c r="I17" s="247"/>
      <c r="J17" s="247"/>
    </row>
    <row r="18" spans="2:16">
      <c r="B18" s="247"/>
      <c r="C18" s="247"/>
      <c r="D18" s="247"/>
      <c r="E18" s="247"/>
      <c r="F18" s="1150"/>
      <c r="G18" s="1150"/>
      <c r="H18" s="247"/>
      <c r="I18" s="247"/>
      <c r="J18" s="247"/>
    </row>
    <row r="19" spans="2:16">
      <c r="B19" s="247"/>
      <c r="C19" s="247"/>
      <c r="D19" s="247"/>
      <c r="E19" s="247"/>
      <c r="F19" s="1150"/>
      <c r="G19" s="1150"/>
      <c r="H19" s="247"/>
      <c r="I19" s="247"/>
      <c r="J19" s="247"/>
    </row>
    <row r="20" spans="2:16">
      <c r="B20" s="247"/>
      <c r="C20" s="247"/>
      <c r="D20" s="247"/>
      <c r="E20" s="247"/>
      <c r="F20" s="1150"/>
      <c r="G20" s="1150"/>
      <c r="H20" s="247"/>
      <c r="I20" s="247"/>
      <c r="J20" s="247"/>
    </row>
    <row r="21" spans="2:16">
      <c r="B21" s="247"/>
      <c r="C21" s="247"/>
      <c r="D21" s="247"/>
      <c r="E21" s="247"/>
      <c r="F21" s="1150"/>
      <c r="G21" s="1150"/>
      <c r="H21" s="247"/>
      <c r="I21" s="247"/>
      <c r="J21" s="247"/>
    </row>
    <row r="22" spans="2:16">
      <c r="B22" s="247"/>
      <c r="C22" s="247"/>
      <c r="D22" s="247"/>
      <c r="E22" s="247"/>
      <c r="F22" s="1150"/>
      <c r="G22" s="1150"/>
      <c r="H22" s="247"/>
      <c r="I22" s="247"/>
      <c r="J22" s="247"/>
    </row>
    <row r="23" spans="2:16">
      <c r="B23" s="247"/>
      <c r="C23" s="247"/>
      <c r="D23" s="247"/>
      <c r="E23" s="247"/>
      <c r="F23" s="1150"/>
      <c r="G23" s="1150"/>
      <c r="H23" s="247"/>
      <c r="I23" s="247"/>
      <c r="J23" s="247"/>
    </row>
    <row r="24" spans="2:16">
      <c r="B24" s="247"/>
      <c r="C24" s="247"/>
      <c r="D24" s="247"/>
      <c r="E24" s="247"/>
      <c r="F24" s="1150"/>
      <c r="G24" s="1150"/>
      <c r="H24" s="247"/>
      <c r="I24" s="247"/>
      <c r="J24" s="247"/>
    </row>
    <row r="25" spans="2:16">
      <c r="B25" s="247"/>
      <c r="C25" s="247"/>
      <c r="D25" s="247"/>
      <c r="E25" s="247"/>
      <c r="F25" s="1150"/>
      <c r="G25" s="1150"/>
      <c r="H25" s="247"/>
      <c r="I25" s="247"/>
      <c r="J25" s="247"/>
    </row>
    <row r="26" spans="2:16">
      <c r="B26" s="247"/>
      <c r="C26" s="247"/>
      <c r="D26" s="247"/>
      <c r="E26" s="247"/>
      <c r="F26" s="1150"/>
      <c r="G26" s="1150"/>
      <c r="H26" s="247"/>
      <c r="I26" s="247"/>
      <c r="J26" s="247"/>
    </row>
    <row r="27" spans="2:16">
      <c r="B27" s="247"/>
      <c r="C27" s="247"/>
      <c r="D27" s="247"/>
      <c r="E27" s="247"/>
      <c r="F27" s="1150"/>
      <c r="G27" s="1150"/>
      <c r="H27" s="247"/>
      <c r="I27" s="247"/>
      <c r="J27" s="247"/>
    </row>
    <row r="28" spans="2:16" ht="93.75" customHeight="1">
      <c r="B28" s="247"/>
      <c r="C28" s="247"/>
      <c r="D28" s="247"/>
      <c r="E28" s="247"/>
      <c r="F28" s="1150"/>
      <c r="G28" s="1150"/>
      <c r="H28" s="247"/>
      <c r="I28" s="247"/>
      <c r="J28" s="247"/>
    </row>
    <row r="29" spans="2:16" ht="93.75" customHeight="1">
      <c r="B29" s="247"/>
      <c r="C29" s="247"/>
      <c r="D29" s="247"/>
      <c r="E29" s="247"/>
      <c r="F29" s="1150"/>
      <c r="G29" s="1150"/>
      <c r="H29" s="247"/>
      <c r="I29" s="247"/>
      <c r="J29" s="247"/>
    </row>
    <row r="30" spans="2:16" ht="93.75" customHeight="1">
      <c r="B30" s="247"/>
      <c r="C30" s="247"/>
      <c r="D30" s="247"/>
      <c r="E30" s="247"/>
      <c r="F30" s="1150"/>
      <c r="G30" s="1150"/>
      <c r="H30" s="247"/>
      <c r="I30" s="247"/>
      <c r="J30" s="247"/>
    </row>
    <row r="31" spans="2:16" ht="93.75" customHeight="1">
      <c r="B31" s="247"/>
      <c r="C31" s="247"/>
      <c r="D31" s="247"/>
      <c r="E31" s="247"/>
      <c r="F31" s="1150"/>
      <c r="G31" s="1150"/>
      <c r="H31" s="247"/>
      <c r="I31" s="247"/>
      <c r="J31" s="247"/>
    </row>
    <row r="32" spans="2:16">
      <c r="M32" s="247"/>
      <c r="N32" s="247"/>
      <c r="O32" s="247"/>
      <c r="P32" s="247"/>
    </row>
    <row r="33" spans="2:16">
      <c r="M33" s="247"/>
      <c r="N33" s="247"/>
      <c r="O33" s="247"/>
      <c r="P33" s="247"/>
    </row>
    <row r="34" spans="2:16">
      <c r="M34" s="247"/>
      <c r="N34" s="247"/>
      <c r="O34" s="247"/>
      <c r="P34" s="247"/>
    </row>
    <row r="35" spans="2:16">
      <c r="M35" s="247"/>
      <c r="N35" s="247"/>
      <c r="O35" s="247"/>
      <c r="P35" s="247"/>
    </row>
    <row r="36" spans="2:16">
      <c r="M36" s="247"/>
      <c r="N36" s="247"/>
      <c r="O36" s="247"/>
      <c r="P36" s="247"/>
    </row>
    <row r="37" spans="2:16">
      <c r="M37" s="247"/>
      <c r="N37" s="247"/>
      <c r="O37" s="247"/>
      <c r="P37" s="247"/>
    </row>
    <row r="38" spans="2:16">
      <c r="B38" s="247"/>
      <c r="C38" s="247"/>
      <c r="D38" s="247"/>
      <c r="E38" s="247"/>
      <c r="F38" s="1150"/>
      <c r="G38" s="1150"/>
      <c r="H38" s="247"/>
      <c r="I38" s="247"/>
      <c r="J38" s="247"/>
      <c r="M38" s="247"/>
    </row>
    <row r="39" spans="2:16" ht="27.75">
      <c r="B39" s="247"/>
      <c r="C39" s="247"/>
      <c r="D39" s="248"/>
      <c r="E39" s="248"/>
      <c r="F39" s="1152"/>
      <c r="G39" s="1152"/>
      <c r="H39" s="248"/>
      <c r="I39" s="248"/>
      <c r="J39" s="248"/>
      <c r="M39" s="247"/>
    </row>
    <row r="40" spans="2:16">
      <c r="B40" s="247"/>
      <c r="C40" s="247"/>
      <c r="D40" s="247"/>
      <c r="E40" s="247"/>
      <c r="F40" s="1150"/>
      <c r="G40" s="1150"/>
      <c r="H40" s="247"/>
      <c r="I40" s="247"/>
      <c r="J40" s="247"/>
      <c r="M40" s="247"/>
    </row>
    <row r="41" spans="2:16">
      <c r="B41" s="247"/>
      <c r="M41" s="247"/>
    </row>
    <row r="42" spans="2:16">
      <c r="B42" s="247"/>
      <c r="M42" s="247"/>
    </row>
    <row r="43" spans="2:16">
      <c r="B43" s="247"/>
    </row>
    <row r="44" spans="2:16">
      <c r="B44" s="247"/>
    </row>
    <row r="45" spans="2:16">
      <c r="B45" s="247"/>
    </row>
    <row r="46" spans="2:16">
      <c r="B46" s="247"/>
      <c r="C46" s="247"/>
      <c r="D46" s="247"/>
      <c r="E46" s="247"/>
      <c r="F46" s="1150"/>
      <c r="G46" s="1150"/>
      <c r="H46" s="247"/>
      <c r="I46" s="247"/>
      <c r="J46" s="247"/>
    </row>
    <row r="47" spans="2:16">
      <c r="B47" s="247"/>
      <c r="C47" s="247"/>
      <c r="D47" s="247"/>
      <c r="E47" s="247"/>
      <c r="F47" s="1150"/>
      <c r="G47" s="1150"/>
      <c r="H47" s="247"/>
      <c r="I47" s="247"/>
      <c r="J47" s="247"/>
    </row>
    <row r="48" spans="2:16">
      <c r="B48" s="247"/>
      <c r="C48" s="247"/>
      <c r="D48" s="247"/>
      <c r="E48" s="247"/>
      <c r="F48" s="1150"/>
      <c r="G48" s="1150"/>
      <c r="H48" s="247"/>
      <c r="I48" s="247"/>
      <c r="J48" s="247"/>
    </row>
    <row r="49" spans="2:10">
      <c r="B49" s="247"/>
      <c r="C49" s="247"/>
      <c r="D49" s="247"/>
      <c r="E49" s="247"/>
      <c r="F49" s="1150"/>
      <c r="G49" s="1150"/>
      <c r="H49" s="247"/>
      <c r="I49" s="247"/>
      <c r="J49" s="247"/>
    </row>
    <row r="50" spans="2:10">
      <c r="B50" s="247"/>
      <c r="C50" s="247"/>
      <c r="D50" s="247"/>
      <c r="E50" s="247"/>
      <c r="F50" s="1150"/>
      <c r="G50" s="1150"/>
      <c r="H50" s="247"/>
      <c r="I50" s="247"/>
      <c r="J50" s="247"/>
    </row>
    <row r="51" spans="2:10">
      <c r="B51" s="247"/>
      <c r="C51" s="247"/>
      <c r="D51" s="247"/>
      <c r="E51" s="247"/>
      <c r="F51" s="1150"/>
      <c r="G51" s="1150"/>
      <c r="H51" s="247"/>
      <c r="I51" s="247"/>
      <c r="J51" s="247"/>
    </row>
    <row r="52" spans="2:10">
      <c r="B52" s="247"/>
      <c r="C52" s="247"/>
      <c r="D52" s="247"/>
      <c r="E52" s="247"/>
      <c r="F52" s="1150"/>
      <c r="G52" s="1150"/>
      <c r="H52" s="247"/>
      <c r="I52" s="247"/>
      <c r="J52" s="247"/>
    </row>
    <row r="53" spans="2:10">
      <c r="B53" s="247"/>
      <c r="C53" s="247"/>
      <c r="D53" s="247"/>
      <c r="E53" s="247"/>
      <c r="F53" s="1150"/>
      <c r="G53" s="1150"/>
      <c r="H53" s="247"/>
      <c r="I53" s="247"/>
      <c r="J53" s="247"/>
    </row>
    <row r="54" spans="2:10">
      <c r="B54" s="247"/>
      <c r="C54" s="247"/>
      <c r="D54" s="247"/>
      <c r="E54" s="247"/>
      <c r="F54" s="1150"/>
      <c r="G54" s="1150"/>
      <c r="H54" s="247"/>
      <c r="I54" s="247"/>
      <c r="J54" s="247"/>
    </row>
    <row r="55" spans="2:10">
      <c r="B55" s="247"/>
      <c r="C55" s="247"/>
      <c r="D55" s="247"/>
      <c r="E55" s="247"/>
      <c r="F55" s="1150"/>
      <c r="G55" s="1150"/>
      <c r="H55" s="247"/>
      <c r="I55" s="247"/>
      <c r="J55" s="247"/>
    </row>
    <row r="56" spans="2:10">
      <c r="B56" s="247"/>
      <c r="C56" s="247"/>
      <c r="D56" s="247"/>
      <c r="E56" s="247"/>
      <c r="F56" s="1150"/>
      <c r="G56" s="1150"/>
      <c r="H56" s="247"/>
      <c r="I56" s="247"/>
      <c r="J56" s="247"/>
    </row>
    <row r="57" spans="2:10">
      <c r="B57" s="247"/>
      <c r="C57" s="247"/>
      <c r="D57" s="247"/>
      <c r="E57" s="247"/>
      <c r="F57" s="1150"/>
      <c r="G57" s="1150"/>
      <c r="H57" s="247"/>
      <c r="I57" s="247"/>
      <c r="J57" s="247"/>
    </row>
    <row r="58" spans="2:10">
      <c r="B58" s="247"/>
      <c r="C58" s="247"/>
      <c r="D58" s="247"/>
      <c r="E58" s="247"/>
      <c r="F58" s="1150"/>
      <c r="G58" s="1150"/>
      <c r="H58" s="247"/>
      <c r="I58" s="247"/>
      <c r="J58" s="247"/>
    </row>
    <row r="59" spans="2:10">
      <c r="B59" s="247"/>
      <c r="C59" s="247"/>
      <c r="D59" s="247"/>
      <c r="E59" s="247"/>
      <c r="F59" s="1150"/>
      <c r="G59" s="1150"/>
      <c r="H59" s="247"/>
      <c r="I59" s="247"/>
      <c r="J59" s="247"/>
    </row>
    <row r="60" spans="2:10">
      <c r="B60" s="247"/>
      <c r="C60" s="247"/>
      <c r="D60" s="247"/>
      <c r="E60" s="247"/>
      <c r="F60" s="1150"/>
      <c r="G60" s="1150"/>
      <c r="H60" s="247"/>
      <c r="I60" s="247"/>
      <c r="J60" s="247"/>
    </row>
    <row r="61" spans="2:10">
      <c r="B61" s="247"/>
      <c r="C61" s="247"/>
      <c r="D61" s="247"/>
      <c r="E61" s="247"/>
      <c r="F61" s="1150"/>
      <c r="G61" s="1150"/>
      <c r="H61" s="247"/>
      <c r="I61" s="247"/>
      <c r="J61" s="247"/>
    </row>
    <row r="62" spans="2:10">
      <c r="B62" s="247"/>
      <c r="C62" s="247"/>
      <c r="D62" s="247"/>
      <c r="E62" s="247"/>
      <c r="F62" s="1150"/>
      <c r="G62" s="1150"/>
      <c r="H62" s="247"/>
      <c r="I62" s="247"/>
      <c r="J62" s="247"/>
    </row>
    <row r="63" spans="2:10">
      <c r="B63" s="247"/>
      <c r="C63" s="247"/>
      <c r="D63" s="247"/>
      <c r="E63" s="247"/>
      <c r="F63" s="1150"/>
      <c r="G63" s="1150"/>
      <c r="H63" s="247"/>
      <c r="I63" s="247"/>
      <c r="J63" s="247"/>
    </row>
    <row r="64" spans="2:10">
      <c r="B64" s="247"/>
      <c r="C64" s="247"/>
      <c r="D64" s="247"/>
      <c r="E64" s="247"/>
      <c r="F64" s="1150"/>
      <c r="G64" s="1150"/>
      <c r="H64" s="247"/>
      <c r="I64" s="247"/>
      <c r="J64" s="247"/>
    </row>
    <row r="65" spans="2:10">
      <c r="B65" s="247"/>
      <c r="C65" s="247"/>
      <c r="D65" s="247"/>
      <c r="E65" s="247"/>
      <c r="F65" s="1150"/>
      <c r="G65" s="1150"/>
      <c r="H65" s="247"/>
      <c r="I65" s="247"/>
      <c r="J65" s="247"/>
    </row>
    <row r="66" spans="2:10">
      <c r="B66" s="247"/>
      <c r="C66" s="247"/>
      <c r="D66" s="247"/>
      <c r="E66" s="247"/>
      <c r="F66" s="1150"/>
      <c r="G66" s="1150"/>
      <c r="H66" s="247"/>
      <c r="I66" s="247"/>
      <c r="J66" s="247"/>
    </row>
    <row r="67" spans="2:10">
      <c r="B67" s="247"/>
      <c r="C67" s="247"/>
      <c r="D67" s="247"/>
      <c r="E67" s="247"/>
      <c r="F67" s="1150"/>
      <c r="G67" s="1150"/>
      <c r="H67" s="247"/>
      <c r="I67" s="247"/>
      <c r="J67" s="247"/>
    </row>
    <row r="68" spans="2:10">
      <c r="B68" s="247"/>
      <c r="C68" s="247"/>
      <c r="D68" s="247"/>
      <c r="E68" s="247"/>
      <c r="F68" s="1150"/>
      <c r="G68" s="1150"/>
      <c r="H68" s="247"/>
      <c r="I68" s="247"/>
      <c r="J68" s="247"/>
    </row>
    <row r="69" spans="2:10">
      <c r="B69" s="247"/>
      <c r="C69" s="247"/>
      <c r="D69" s="247"/>
      <c r="E69" s="247"/>
      <c r="F69" s="1150"/>
      <c r="G69" s="1150"/>
      <c r="H69" s="247"/>
      <c r="I69" s="247"/>
      <c r="J69" s="247"/>
    </row>
    <row r="70" spans="2:10">
      <c r="B70" s="247"/>
      <c r="C70" s="247"/>
      <c r="D70" s="247"/>
      <c r="E70" s="247"/>
      <c r="F70" s="1150"/>
      <c r="G70" s="1150"/>
      <c r="H70" s="247"/>
      <c r="I70" s="247"/>
      <c r="J70" s="247"/>
    </row>
    <row r="71" spans="2:10">
      <c r="B71" s="247"/>
      <c r="C71" s="247"/>
      <c r="D71" s="247"/>
      <c r="E71" s="247"/>
      <c r="F71" s="1150"/>
      <c r="G71" s="1150"/>
      <c r="H71" s="247"/>
      <c r="I71" s="247"/>
      <c r="J71" s="247"/>
    </row>
    <row r="72" spans="2:10">
      <c r="B72" s="247"/>
      <c r="C72" s="247"/>
      <c r="D72" s="247"/>
      <c r="E72" s="247"/>
      <c r="F72" s="1150"/>
      <c r="G72" s="1150"/>
      <c r="H72" s="247"/>
      <c r="I72" s="247"/>
      <c r="J72" s="247"/>
    </row>
    <row r="73" spans="2:10">
      <c r="B73" s="247"/>
      <c r="C73" s="247"/>
      <c r="D73" s="247"/>
      <c r="E73" s="247"/>
      <c r="F73" s="1150"/>
      <c r="G73" s="1150"/>
      <c r="H73" s="247"/>
      <c r="I73" s="247"/>
      <c r="J73" s="247"/>
    </row>
    <row r="74" spans="2:10">
      <c r="B74" s="247"/>
      <c r="C74" s="247"/>
      <c r="D74" s="247"/>
      <c r="E74" s="247"/>
      <c r="F74" s="1150"/>
      <c r="G74" s="1150"/>
      <c r="H74" s="247"/>
      <c r="I74" s="247"/>
      <c r="J74" s="247"/>
    </row>
    <row r="75" spans="2:10">
      <c r="B75" s="247"/>
      <c r="C75" s="247"/>
      <c r="D75" s="247"/>
      <c r="E75" s="247"/>
      <c r="F75" s="1150"/>
      <c r="G75" s="1150"/>
      <c r="H75" s="247"/>
      <c r="I75" s="247"/>
      <c r="J75" s="247"/>
    </row>
    <row r="76" spans="2:10">
      <c r="B76" s="247"/>
      <c r="C76" s="247"/>
      <c r="D76" s="247"/>
      <c r="E76" s="247"/>
      <c r="F76" s="1150"/>
      <c r="G76" s="1150"/>
      <c r="H76" s="247"/>
      <c r="I76" s="247"/>
      <c r="J76" s="247"/>
    </row>
  </sheetData>
  <mergeCells count="3">
    <mergeCell ref="A1:J1"/>
    <mergeCell ref="A2:J2"/>
    <mergeCell ref="A4:J4"/>
  </mergeCells>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tabColor rgb="FF00B0F0"/>
    <pageSetUpPr fitToPage="1"/>
  </sheetPr>
  <dimension ref="A1:P49"/>
  <sheetViews>
    <sheetView showGridLines="0" view="pageBreakPreview" zoomScale="40" zoomScaleNormal="70" zoomScaleSheetLayoutView="40" workbookViewId="0">
      <selection activeCell="J9" sqref="J9"/>
    </sheetView>
  </sheetViews>
  <sheetFormatPr baseColWidth="10" defaultColWidth="11.42578125" defaultRowHeight="15"/>
  <cols>
    <col min="1" max="1" width="30.5703125" style="757" customWidth="1"/>
    <col min="2" max="2" width="54" style="16" customWidth="1"/>
    <col min="3" max="3" width="48.7109375" style="16" customWidth="1"/>
    <col min="4" max="4" width="37.42578125" style="16" hidden="1" customWidth="1"/>
    <col min="5" max="5" width="23.140625" style="667" hidden="1" customWidth="1"/>
    <col min="6" max="6" width="59" style="16" customWidth="1"/>
    <col min="7" max="10" width="30" style="16" customWidth="1"/>
    <col min="11" max="11" width="29.140625" style="16" customWidth="1"/>
    <col min="12" max="13" width="19.28515625" style="16" customWidth="1"/>
    <col min="14" max="14" width="16.5703125" style="16" customWidth="1"/>
    <col min="15" max="15" width="19.7109375" style="16" customWidth="1"/>
    <col min="16" max="16" width="18.28515625" style="16" bestFit="1" customWidth="1"/>
    <col min="17" max="16384" width="11.42578125" style="16"/>
  </cols>
  <sheetData>
    <row r="1" spans="1:16" s="323" customFormat="1" ht="79.5" customHeight="1">
      <c r="A1" s="1577" t="s">
        <v>504</v>
      </c>
      <c r="B1" s="1577"/>
      <c r="C1" s="1577"/>
      <c r="D1" s="1577"/>
      <c r="E1" s="1577"/>
      <c r="F1" s="1577"/>
      <c r="G1" s="1577"/>
      <c r="H1" s="1577"/>
      <c r="I1" s="1577"/>
      <c r="J1" s="1577"/>
      <c r="K1" s="1577"/>
      <c r="L1" s="1577"/>
      <c r="M1" s="1577"/>
      <c r="N1" s="1577"/>
    </row>
    <row r="2" spans="1:16" s="323" customFormat="1" ht="47.25" customHeight="1">
      <c r="A2" s="1577" t="str">
        <f>+'Resumen '!O14</f>
        <v>Período:  Diciembre 2015 - Octubre 2025</v>
      </c>
      <c r="B2" s="1577"/>
      <c r="C2" s="1577"/>
      <c r="D2" s="1577"/>
      <c r="E2" s="1577"/>
      <c r="F2" s="1577"/>
      <c r="G2" s="1577"/>
      <c r="H2" s="1577"/>
      <c r="I2" s="1577"/>
      <c r="J2" s="1577"/>
      <c r="K2" s="1577"/>
      <c r="L2" s="1577"/>
      <c r="M2" s="1577"/>
      <c r="N2" s="1577"/>
    </row>
    <row r="3" spans="1:16" customFormat="1" ht="20.25" customHeight="1">
      <c r="A3" s="1578"/>
      <c r="B3" s="1578"/>
      <c r="C3" s="1578"/>
      <c r="D3" s="1578"/>
      <c r="E3" s="1578"/>
      <c r="F3" s="1578"/>
      <c r="G3" s="1578"/>
      <c r="H3" s="1578"/>
      <c r="I3" s="1578"/>
      <c r="J3" s="1578"/>
      <c r="K3" s="1578"/>
      <c r="L3" s="1578"/>
      <c r="M3" s="1578"/>
      <c r="N3" s="1578"/>
      <c r="O3" s="27"/>
      <c r="P3" s="27"/>
    </row>
    <row r="4" spans="1:16" customFormat="1" ht="327" customHeight="1">
      <c r="A4" s="1579" t="s">
        <v>1062</v>
      </c>
      <c r="B4" s="1579"/>
      <c r="C4" s="1579"/>
      <c r="D4" s="1579"/>
      <c r="E4" s="1579"/>
      <c r="F4" s="1579"/>
      <c r="G4" s="1579"/>
      <c r="H4" s="1579"/>
      <c r="I4" s="1579"/>
      <c r="J4" s="1579"/>
      <c r="K4" s="1579"/>
      <c r="L4" s="1579"/>
      <c r="M4" s="1579"/>
      <c r="N4" s="1579"/>
      <c r="O4" s="27"/>
      <c r="P4" s="27"/>
    </row>
    <row r="5" spans="1:16" ht="18.75">
      <c r="A5" s="1075"/>
      <c r="B5" s="1075"/>
      <c r="C5" s="1075"/>
      <c r="D5" s="1075"/>
      <c r="E5" s="1075"/>
      <c r="F5" s="1075"/>
      <c r="G5" s="1075"/>
      <c r="H5" s="1075"/>
      <c r="I5" s="1075"/>
      <c r="J5" s="1075"/>
      <c r="K5" s="1075"/>
      <c r="L5" s="1075"/>
      <c r="M5" s="1075"/>
      <c r="N5" s="1075"/>
    </row>
    <row r="6" spans="1:16" customFormat="1" ht="62.25" customHeight="1">
      <c r="A6" s="1153" t="s">
        <v>210</v>
      </c>
      <c r="B6" s="1154" t="s">
        <v>505</v>
      </c>
      <c r="C6" s="1154" t="s">
        <v>506</v>
      </c>
      <c r="D6" s="663" t="s">
        <v>208</v>
      </c>
      <c r="E6" s="665" t="s">
        <v>507</v>
      </c>
      <c r="F6" s="315"/>
      <c r="G6" s="315"/>
      <c r="H6" s="315"/>
      <c r="I6" s="315"/>
      <c r="J6" s="315"/>
      <c r="K6" s="315"/>
      <c r="L6" s="315"/>
      <c r="M6" s="315"/>
      <c r="N6" s="305"/>
    </row>
    <row r="7" spans="1:16" customFormat="1" ht="27" customHeight="1">
      <c r="A7" s="1155">
        <v>2015</v>
      </c>
      <c r="B7" s="1156">
        <f>+'2. Ingr y egr SDSS'!C8</f>
        <v>6922811271.25</v>
      </c>
      <c r="C7" s="1157">
        <f>+'2. Ingr y egr SDSS'!I8</f>
        <v>6892825210.3000002</v>
      </c>
      <c r="D7" s="662" t="e">
        <f>+#REF!*1000000</f>
        <v>#REF!</v>
      </c>
      <c r="E7" s="664" t="e">
        <f>+Tabla33[[#This Row],[Aporte Gobierno (Presupuestado)]]/Tabla33[[#This Row],[Columna1]]</f>
        <v>#REF!</v>
      </c>
      <c r="F7" s="8"/>
      <c r="G7" s="8"/>
      <c r="H7" s="8"/>
      <c r="I7" s="8"/>
      <c r="J7" s="8"/>
      <c r="K7" s="8"/>
      <c r="L7" s="8"/>
      <c r="M7" s="8"/>
      <c r="N7" s="29"/>
    </row>
    <row r="8" spans="1:16" customFormat="1" ht="27" customHeight="1">
      <c r="A8" s="1155">
        <v>2016</v>
      </c>
      <c r="B8" s="1156">
        <f>+'2. Ingr y egr SDSS'!C9</f>
        <v>8498167479</v>
      </c>
      <c r="C8" s="1157">
        <f>+'2. Ingr y egr SDSS'!I9</f>
        <v>8178603831.1000004</v>
      </c>
      <c r="D8" s="662" t="e">
        <f>+#REF!*1000000</f>
        <v>#REF!</v>
      </c>
      <c r="E8" s="664" t="e">
        <f>+Tabla33[[#This Row],[Aporte Gobierno (Presupuestado)]]/Tabla33[[#This Row],[Columna1]]</f>
        <v>#REF!</v>
      </c>
      <c r="F8" s="8"/>
      <c r="G8" s="8"/>
      <c r="H8" s="8"/>
      <c r="I8" s="8"/>
      <c r="J8" s="8"/>
      <c r="K8" s="8"/>
      <c r="L8" s="8"/>
      <c r="M8" s="8"/>
      <c r="N8" s="29"/>
    </row>
    <row r="9" spans="1:16" customFormat="1" ht="27" customHeight="1">
      <c r="A9" s="1155">
        <v>2017</v>
      </c>
      <c r="B9" s="1156">
        <f>+'2. Ingr y egr SDSS'!C10</f>
        <v>8861365332.7000008</v>
      </c>
      <c r="C9" s="1157">
        <f>+'2. Ingr y egr SDSS'!I10</f>
        <v>9002153750.7799988</v>
      </c>
      <c r="D9" s="662" t="e">
        <f>+#REF!*1000000</f>
        <v>#REF!</v>
      </c>
      <c r="E9" s="664" t="e">
        <f>+Tabla33[[#This Row],[Aporte Gobierno (Presupuestado)]]/Tabla33[[#This Row],[Columna1]]</f>
        <v>#REF!</v>
      </c>
      <c r="F9" s="8"/>
      <c r="G9" s="8"/>
      <c r="H9" s="8"/>
      <c r="I9" s="8"/>
      <c r="J9" s="8"/>
      <c r="K9" s="8"/>
      <c r="L9" s="8"/>
      <c r="M9" s="8"/>
      <c r="N9" s="29"/>
    </row>
    <row r="10" spans="1:16" customFormat="1" ht="27" customHeight="1">
      <c r="A10" s="1155">
        <v>2018</v>
      </c>
      <c r="B10" s="1156">
        <f>+'2. Ingr y egr SDSS'!C11</f>
        <v>9303031996.6900005</v>
      </c>
      <c r="C10" s="1157">
        <f>+'2. Ingr y egr SDSS'!I11</f>
        <v>9656741344.960001</v>
      </c>
      <c r="D10" s="662" t="e">
        <f>+#REF!*1000000</f>
        <v>#REF!</v>
      </c>
      <c r="E10" s="664" t="e">
        <f>+Tabla33[[#This Row],[Aporte Gobierno (Presupuestado)]]/Tabla33[[#This Row],[Columna1]]</f>
        <v>#REF!</v>
      </c>
      <c r="F10" s="8"/>
      <c r="G10" s="8"/>
      <c r="H10" s="8"/>
      <c r="I10" s="8"/>
      <c r="J10" s="8"/>
      <c r="K10" s="8"/>
      <c r="L10" s="8"/>
      <c r="M10" s="8"/>
      <c r="N10" s="29"/>
    </row>
    <row r="11" spans="1:16" customFormat="1" ht="27" customHeight="1">
      <c r="A11" s="1155">
        <v>2019</v>
      </c>
      <c r="B11" s="1156">
        <f>+'2. Ingr y egr SDSS'!C12</f>
        <v>10073865331.02</v>
      </c>
      <c r="C11" s="1157">
        <f>+'2. Ingr y egr SDSS'!I12</f>
        <v>10092459380.139999</v>
      </c>
      <c r="D11" s="662" t="e">
        <f>+#REF!*1000000</f>
        <v>#REF!</v>
      </c>
      <c r="E11" s="664" t="e">
        <f>+Tabla33[[#This Row],[Aporte Gobierno (Presupuestado)]]/Tabla33[[#This Row],[Columna1]]</f>
        <v>#REF!</v>
      </c>
      <c r="F11" s="8"/>
      <c r="G11" s="8"/>
      <c r="H11" s="8"/>
      <c r="I11" s="8"/>
      <c r="J11" s="8"/>
      <c r="K11" s="8"/>
      <c r="L11" s="8"/>
      <c r="M11" s="8"/>
      <c r="N11" s="29"/>
    </row>
    <row r="12" spans="1:16" customFormat="1" ht="27" customHeight="1">
      <c r="A12" s="1155">
        <v>2020</v>
      </c>
      <c r="B12" s="1157">
        <f>+'2. Ingr y egr SDSS'!C13</f>
        <v>10800531998.65</v>
      </c>
      <c r="C12" s="1157">
        <f>+'2. Ingr y egr SDSS'!I13</f>
        <v>12108569830.129999</v>
      </c>
      <c r="D12" s="662" t="e">
        <f>+#REF!*1000000</f>
        <v>#REF!</v>
      </c>
      <c r="E12" s="664" t="e">
        <f>+Tabla33[[#This Row],[Aporte Gobierno (Presupuestado)]]/Tabla33[[#This Row],[Columna1]]</f>
        <v>#REF!</v>
      </c>
      <c r="F12" s="8"/>
      <c r="G12" s="8"/>
      <c r="H12" s="8"/>
      <c r="I12" s="8"/>
      <c r="J12" s="8"/>
      <c r="K12" s="8"/>
      <c r="L12" s="8"/>
      <c r="M12" s="8"/>
      <c r="N12" s="29"/>
    </row>
    <row r="13" spans="1:16" customFormat="1" ht="27" customHeight="1">
      <c r="A13" s="1155">
        <v>2021</v>
      </c>
      <c r="B13" s="1157">
        <f>+'2. Ingr y egr SDSS'!C14</f>
        <v>17765576332.630001</v>
      </c>
      <c r="C13" s="1157">
        <v>18026955388.759998</v>
      </c>
      <c r="D13" s="662" t="e">
        <f>+#REF!*1000000</f>
        <v>#REF!</v>
      </c>
      <c r="E13" s="664" t="e">
        <f>+Tabla33[[#This Row],[Aporte Gobierno (Presupuestado)]]/Tabla33[[#This Row],[Columna1]]</f>
        <v>#REF!</v>
      </c>
      <c r="F13" s="8"/>
      <c r="G13" s="8"/>
      <c r="H13" s="8"/>
      <c r="I13" s="8"/>
      <c r="J13" s="8"/>
      <c r="K13" s="8"/>
      <c r="L13" s="8"/>
      <c r="M13" s="8"/>
      <c r="N13" s="29"/>
    </row>
    <row r="14" spans="1:16" customFormat="1" ht="27" customHeight="1">
      <c r="A14" s="1155">
        <v>2022</v>
      </c>
      <c r="B14" s="1157">
        <f>+'2. Ingr y egr SDSS'!C15</f>
        <v>16860531998.969999</v>
      </c>
      <c r="C14" s="1157">
        <v>18618103739.529999</v>
      </c>
      <c r="D14" s="662" t="e">
        <f>+#REF!*1000000</f>
        <v>#REF!</v>
      </c>
      <c r="E14" s="664" t="e">
        <f>+Tabla33[[#This Row],[Aporte Gobierno (Presupuestado)]]/Tabla33[[#This Row],[Columna1]]</f>
        <v>#REF!</v>
      </c>
      <c r="F14" s="8"/>
      <c r="G14" s="8"/>
      <c r="H14" s="8"/>
      <c r="I14" s="8"/>
      <c r="J14" s="8"/>
      <c r="K14" s="8"/>
      <c r="L14" s="8"/>
      <c r="M14" s="8"/>
      <c r="N14" s="29"/>
    </row>
    <row r="15" spans="1:16" customFormat="1" ht="27" customHeight="1">
      <c r="A15" s="1155">
        <v>2023</v>
      </c>
      <c r="B15" s="1157">
        <f>+'2. Ingr y egr SDSS'!C16</f>
        <v>18395222000</v>
      </c>
      <c r="C15" s="1157">
        <f>+'2. Ingr y egr SDSS'!I16</f>
        <v>18680602574.010002</v>
      </c>
      <c r="D15" s="662" t="e">
        <f>+#REF!*1000000</f>
        <v>#REF!</v>
      </c>
      <c r="E15" s="664" t="e">
        <f>+Tabla33[[#This Row],[Aporte Gobierno (Presupuestado)]]/Tabla33[[#This Row],[Columna1]]</f>
        <v>#REF!</v>
      </c>
      <c r="F15" s="8"/>
      <c r="G15" s="8"/>
      <c r="H15" s="8"/>
      <c r="I15" s="8"/>
      <c r="J15" s="8"/>
      <c r="K15" s="8"/>
      <c r="L15" s="8"/>
      <c r="M15" s="8"/>
      <c r="N15" s="29"/>
    </row>
    <row r="16" spans="1:16" customFormat="1" ht="27" customHeight="1">
      <c r="A16" s="1155">
        <v>2024</v>
      </c>
      <c r="B16" s="1156">
        <f>+'2. Ingr y egr SDSS'!C17</f>
        <v>18395222000</v>
      </c>
      <c r="C16" s="1157">
        <f>+'2. Ingr y egr SDSS'!I17</f>
        <v>18566920747.349998</v>
      </c>
      <c r="D16" s="662" t="e">
        <f>+#REF!*1000000</f>
        <v>#REF!</v>
      </c>
      <c r="E16" s="664" t="e">
        <f>+Tabla33[[#This Row],[Aporte Gobierno (Presupuestado)]]/Tabla33[[#This Row],[Columna1]]</f>
        <v>#REF!</v>
      </c>
      <c r="F16" s="8"/>
      <c r="G16" s="8"/>
      <c r="H16" s="8"/>
      <c r="I16" s="8"/>
      <c r="J16" s="8"/>
      <c r="K16" s="8"/>
      <c r="L16" s="8"/>
      <c r="M16" s="8"/>
      <c r="N16" s="29"/>
    </row>
    <row r="17" spans="1:14" customFormat="1" ht="27" customHeight="1">
      <c r="A17" s="1155" t="str">
        <f>+'Resumen '!O6</f>
        <v>Oct. 2025</v>
      </c>
      <c r="B17" s="1156">
        <f>+'2. Ingr y egr SDSS'!C18</f>
        <v>17451670713.779999</v>
      </c>
      <c r="C17" s="1157">
        <f>+'2. Ingr y egr SDSS'!I18</f>
        <v>19152582271.93</v>
      </c>
      <c r="D17" s="662" t="e">
        <f>+#REF!*1000000</f>
        <v>#REF!</v>
      </c>
      <c r="E17" s="664" t="e">
        <f>+Tabla33[[#This Row],[Aporte Gobierno (Presupuestado)]]/Tabla33[[#This Row],[Columna1]]</f>
        <v>#REF!</v>
      </c>
      <c r="F17" s="8"/>
      <c r="G17" s="8"/>
      <c r="H17" s="8"/>
      <c r="I17" s="8"/>
      <c r="J17" s="8"/>
      <c r="K17" s="8"/>
      <c r="L17" s="8"/>
      <c r="M17" s="8"/>
    </row>
    <row r="18" spans="1:14" customFormat="1" ht="27" customHeight="1">
      <c r="A18" s="1158" t="s">
        <v>11</v>
      </c>
      <c r="B18" s="1159">
        <f>SUM(B7:B17)</f>
        <v>143327996454.69</v>
      </c>
      <c r="C18" s="1159">
        <f>SUM(C7:C17)</f>
        <v>148976518068.98999</v>
      </c>
      <c r="D18" s="662" t="e">
        <f>+#REF!*1000000</f>
        <v>#REF!</v>
      </c>
      <c r="E18" s="666" t="e">
        <f>+Tabla33[[#This Row],[Aporte Gobierno (Presupuestado)]]/Tabla33[[#This Row],[Columna1]]</f>
        <v>#REF!</v>
      </c>
      <c r="F18" s="8"/>
      <c r="G18" s="8"/>
      <c r="H18" s="8"/>
      <c r="I18" s="8"/>
      <c r="J18" s="8"/>
      <c r="K18" s="8"/>
      <c r="L18" s="8"/>
      <c r="M18" s="8"/>
      <c r="N18" s="16"/>
    </row>
    <row r="19" spans="1:14" customFormat="1">
      <c r="A19" s="755"/>
      <c r="B19" s="69"/>
      <c r="C19" s="69"/>
      <c r="D19" s="8"/>
      <c r="E19" s="40"/>
      <c r="F19" s="8"/>
      <c r="G19" s="8"/>
      <c r="H19" s="8"/>
      <c r="I19" s="8"/>
      <c r="J19" s="8"/>
      <c r="K19" s="8"/>
      <c r="L19" s="8"/>
      <c r="M19" s="8"/>
      <c r="N19" s="8"/>
    </row>
    <row r="20" spans="1:14" customFormat="1">
      <c r="A20" s="756"/>
      <c r="C20" s="8"/>
      <c r="D20" s="8"/>
      <c r="E20" s="40"/>
      <c r="F20" s="8"/>
      <c r="G20" s="8"/>
      <c r="H20" s="8"/>
      <c r="I20" s="8"/>
      <c r="J20" s="8"/>
      <c r="K20" s="8"/>
      <c r="L20" s="8"/>
      <c r="M20" s="8"/>
      <c r="N20" s="8"/>
    </row>
    <row r="21" spans="1:14" customFormat="1">
      <c r="A21" s="756"/>
      <c r="C21" s="8"/>
      <c r="D21" s="8"/>
      <c r="E21" s="40"/>
      <c r="F21" s="8"/>
      <c r="G21" s="8"/>
      <c r="H21" s="8"/>
      <c r="I21" s="8"/>
      <c r="J21" s="8"/>
      <c r="K21" s="8"/>
      <c r="L21" s="8"/>
      <c r="M21" s="8"/>
      <c r="N21" s="8"/>
    </row>
    <row r="22" spans="1:14" customFormat="1">
      <c r="A22" s="756"/>
      <c r="C22" s="8"/>
      <c r="D22" s="8"/>
      <c r="E22" s="40"/>
      <c r="F22" s="8"/>
      <c r="G22" s="8"/>
      <c r="H22" s="8"/>
      <c r="I22" s="8"/>
      <c r="J22" s="8"/>
      <c r="K22" s="8"/>
      <c r="L22" s="8"/>
      <c r="M22" s="8"/>
      <c r="N22" s="8"/>
    </row>
    <row r="23" spans="1:14" customFormat="1">
      <c r="A23" s="756"/>
      <c r="C23" s="8"/>
      <c r="D23" s="8"/>
      <c r="E23" s="40"/>
      <c r="F23" s="8"/>
      <c r="G23" s="8"/>
      <c r="H23" s="8"/>
      <c r="I23" s="8"/>
      <c r="J23" s="8"/>
      <c r="K23" s="8"/>
      <c r="L23" s="8"/>
      <c r="M23" s="8"/>
      <c r="N23" s="8"/>
    </row>
    <row r="24" spans="1:14" customFormat="1">
      <c r="A24" s="756"/>
      <c r="C24" s="8"/>
      <c r="D24" s="8"/>
      <c r="E24" s="40"/>
      <c r="F24" s="8"/>
      <c r="G24" s="8"/>
      <c r="H24" s="8"/>
      <c r="I24" s="8"/>
      <c r="J24" s="8"/>
      <c r="K24" s="8"/>
      <c r="L24" s="8"/>
      <c r="M24" s="8"/>
      <c r="N24" s="8"/>
    </row>
    <row r="25" spans="1:14" customFormat="1">
      <c r="A25" s="756"/>
      <c r="C25" s="8"/>
      <c r="D25" s="8"/>
      <c r="E25" s="40"/>
      <c r="F25" s="8"/>
      <c r="G25" s="8"/>
      <c r="H25" s="8"/>
      <c r="I25" s="8"/>
      <c r="J25" s="8"/>
      <c r="K25" s="8"/>
      <c r="L25" s="8"/>
      <c r="M25" s="8"/>
      <c r="N25" s="8"/>
    </row>
    <row r="26" spans="1:14" customFormat="1">
      <c r="A26" s="756"/>
      <c r="C26" s="8"/>
      <c r="D26" s="8"/>
      <c r="E26" s="40"/>
      <c r="F26" s="8"/>
      <c r="G26" s="8"/>
      <c r="H26" s="8"/>
      <c r="I26" s="8"/>
      <c r="J26" s="8"/>
      <c r="K26" s="8"/>
      <c r="L26" s="8"/>
      <c r="M26" s="8"/>
      <c r="N26" s="8"/>
    </row>
    <row r="27" spans="1:14" customFormat="1">
      <c r="A27" s="756"/>
      <c r="C27" s="8"/>
      <c r="D27" s="8"/>
      <c r="E27" s="40"/>
      <c r="F27" s="8"/>
      <c r="G27" s="8"/>
      <c r="H27" s="8"/>
      <c r="I27" s="8"/>
      <c r="J27" s="8"/>
      <c r="K27" s="8"/>
      <c r="L27" s="8"/>
      <c r="M27" s="8"/>
      <c r="N27" s="8"/>
    </row>
    <row r="28" spans="1:14" customFormat="1">
      <c r="A28" s="756"/>
      <c r="C28" s="8"/>
      <c r="D28" s="8"/>
      <c r="E28" s="40"/>
      <c r="F28" s="8"/>
      <c r="G28" s="8"/>
      <c r="H28" s="8"/>
      <c r="I28" s="8"/>
      <c r="J28" s="8"/>
      <c r="K28" s="8"/>
      <c r="L28" s="8"/>
      <c r="M28" s="8"/>
      <c r="N28" s="8"/>
    </row>
    <row r="29" spans="1:14" customFormat="1">
      <c r="A29" s="756"/>
      <c r="C29" s="8"/>
      <c r="D29" s="8"/>
      <c r="E29" s="40"/>
      <c r="F29" s="8"/>
      <c r="G29" s="8"/>
      <c r="H29" s="8"/>
      <c r="I29" s="8"/>
      <c r="J29" s="8"/>
      <c r="K29" s="8"/>
      <c r="L29" s="8"/>
      <c r="M29" s="8"/>
      <c r="N29" s="8"/>
    </row>
    <row r="30" spans="1:14" customFormat="1">
      <c r="A30" s="756"/>
      <c r="C30" s="8"/>
      <c r="D30" s="8"/>
      <c r="E30" s="40"/>
      <c r="F30" s="8"/>
      <c r="G30" s="8"/>
      <c r="H30" s="8"/>
      <c r="I30" s="8"/>
      <c r="J30" s="8"/>
      <c r="K30" s="8"/>
      <c r="L30" s="8"/>
      <c r="M30" s="8"/>
      <c r="N30" s="8"/>
    </row>
    <row r="31" spans="1:14" customFormat="1">
      <c r="A31" s="756"/>
      <c r="C31" s="8"/>
      <c r="D31" s="8"/>
      <c r="E31" s="40"/>
    </row>
    <row r="32" spans="1:14" customFormat="1">
      <c r="A32" s="756"/>
      <c r="C32" s="8"/>
      <c r="E32" s="40"/>
    </row>
    <row r="33" spans="1:14" customFormat="1">
      <c r="A33" s="756"/>
      <c r="E33" s="40"/>
    </row>
    <row r="34" spans="1:14" customFormat="1">
      <c r="A34" s="756"/>
      <c r="E34" s="40"/>
    </row>
    <row r="35" spans="1:14" customFormat="1">
      <c r="A35" s="756"/>
      <c r="E35" s="40"/>
    </row>
    <row r="36" spans="1:14" customFormat="1">
      <c r="A36" s="756"/>
      <c r="E36" s="40"/>
    </row>
    <row r="37" spans="1:14" customFormat="1">
      <c r="A37" s="756"/>
      <c r="E37" s="40"/>
    </row>
    <row r="38" spans="1:14" customFormat="1">
      <c r="A38" s="756"/>
      <c r="E38" s="40"/>
    </row>
    <row r="39" spans="1:14" customFormat="1">
      <c r="A39" s="756"/>
      <c r="E39" s="40"/>
    </row>
    <row r="40" spans="1:14" customFormat="1">
      <c r="A40" s="756"/>
      <c r="E40" s="40"/>
    </row>
    <row r="41" spans="1:14" customFormat="1">
      <c r="A41" s="756"/>
      <c r="E41" s="40"/>
    </row>
    <row r="42" spans="1:14" customFormat="1">
      <c r="A42" s="756"/>
      <c r="E42" s="40"/>
    </row>
    <row r="43" spans="1:14" customFormat="1">
      <c r="A43" s="756"/>
      <c r="E43" s="40"/>
    </row>
    <row r="44" spans="1:14" customFormat="1">
      <c r="A44" s="756"/>
      <c r="E44" s="40"/>
    </row>
    <row r="45" spans="1:14" customFormat="1">
      <c r="A45" s="756"/>
      <c r="E45" s="40"/>
    </row>
    <row r="46" spans="1:14" customFormat="1">
      <c r="A46" s="756"/>
      <c r="E46" s="40"/>
    </row>
    <row r="47" spans="1:14">
      <c r="A47" s="756"/>
      <c r="B47"/>
      <c r="C47"/>
      <c r="D47"/>
      <c r="E47" s="40"/>
      <c r="F47"/>
      <c r="G47"/>
      <c r="H47"/>
      <c r="I47"/>
      <c r="J47"/>
      <c r="K47"/>
      <c r="L47"/>
      <c r="M47"/>
      <c r="N47"/>
    </row>
    <row r="48" spans="1:14">
      <c r="A48" s="756"/>
      <c r="B48"/>
      <c r="C48"/>
      <c r="D48"/>
    </row>
    <row r="49" spans="1:3">
      <c r="A49" s="756"/>
      <c r="B49"/>
      <c r="C49"/>
    </row>
  </sheetData>
  <mergeCells count="4">
    <mergeCell ref="A1:N1"/>
    <mergeCell ref="A3:N3"/>
    <mergeCell ref="A2:N2"/>
    <mergeCell ref="A4:N4"/>
  </mergeCells>
  <pageMargins left="0.70866141732283472" right="0.70866141732283472" top="0.74803149606299213" bottom="0.74803149606299213" header="0.31496062992125984" footer="0.31496062992125984"/>
  <pageSetup scale="30" orientation="landscape"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8">
    <tabColor rgb="FF00B0F0"/>
    <pageSetUpPr fitToPage="1"/>
  </sheetPr>
  <dimension ref="A1:N50"/>
  <sheetViews>
    <sheetView showGridLines="0" view="pageBreakPreview" topLeftCell="A2" zoomScale="40" zoomScaleNormal="85" zoomScaleSheetLayoutView="40" workbookViewId="0">
      <selection activeCell="R30" sqref="R30"/>
    </sheetView>
  </sheetViews>
  <sheetFormatPr baseColWidth="10" defaultColWidth="11.42578125" defaultRowHeight="14.25"/>
  <cols>
    <col min="1" max="1" width="19.7109375" style="188" customWidth="1"/>
    <col min="2" max="2" width="43.85546875" style="188" customWidth="1"/>
    <col min="3" max="3" width="19.28515625" style="188" bestFit="1" customWidth="1"/>
    <col min="4" max="4" width="22" style="188" bestFit="1" customWidth="1"/>
    <col min="5" max="5" width="22" style="188" customWidth="1"/>
    <col min="6" max="8" width="16" style="188" customWidth="1"/>
    <col min="9" max="9" width="40.140625" style="188" customWidth="1"/>
    <col min="10" max="13" width="16" style="188" customWidth="1"/>
    <col min="14" max="14" width="18.85546875" style="188" customWidth="1"/>
    <col min="15" max="15" width="16.28515625" style="188" customWidth="1"/>
    <col min="16" max="16384" width="11.42578125" style="188"/>
  </cols>
  <sheetData>
    <row r="1" spans="1:14" s="324" customFormat="1" ht="76.5" customHeight="1">
      <c r="A1" s="1424" t="s">
        <v>684</v>
      </c>
      <c r="B1" s="1424"/>
      <c r="C1" s="1424"/>
      <c r="D1" s="1424"/>
      <c r="E1" s="1424"/>
      <c r="F1" s="1424"/>
      <c r="G1" s="1424"/>
      <c r="H1" s="1424"/>
      <c r="I1" s="1424"/>
      <c r="J1" s="1424"/>
      <c r="K1" s="1424"/>
      <c r="L1" s="1424"/>
      <c r="M1" s="1424"/>
      <c r="N1" s="1424"/>
    </row>
    <row r="2" spans="1:14" s="324" customFormat="1" ht="42" customHeight="1">
      <c r="A2" s="1490" t="str">
        <f>+'Resumen '!O14</f>
        <v>Período:  Diciembre 2015 - Octubre 2025</v>
      </c>
      <c r="B2" s="1490"/>
      <c r="C2" s="1490"/>
      <c r="D2" s="1490"/>
      <c r="E2" s="1490"/>
      <c r="F2" s="1490"/>
      <c r="G2" s="1490"/>
      <c r="H2" s="1490"/>
      <c r="I2" s="1490"/>
      <c r="J2" s="1490"/>
      <c r="K2" s="1490"/>
      <c r="L2" s="1490"/>
      <c r="M2" s="1490"/>
      <c r="N2" s="1490"/>
    </row>
    <row r="3" spans="1:14" ht="263.25" customHeight="1">
      <c r="A3" s="1580" t="s">
        <v>1063</v>
      </c>
      <c r="B3" s="1580"/>
      <c r="C3" s="1580"/>
      <c r="D3" s="1580"/>
      <c r="E3" s="1580"/>
      <c r="F3" s="1580"/>
      <c r="G3" s="1580"/>
      <c r="H3" s="1580"/>
      <c r="I3" s="1580"/>
      <c r="J3" s="1580"/>
      <c r="K3" s="1580"/>
      <c r="L3" s="1580"/>
      <c r="M3" s="1580"/>
      <c r="N3" s="1580"/>
    </row>
    <row r="4" spans="1:14" ht="10.5" customHeight="1">
      <c r="A4" s="814"/>
      <c r="B4" s="814"/>
      <c r="C4" s="814"/>
      <c r="D4" s="814"/>
      <c r="E4" s="814"/>
      <c r="F4" s="814"/>
      <c r="G4" s="814"/>
      <c r="H4" s="814"/>
      <c r="I4" s="814"/>
      <c r="J4" s="814"/>
      <c r="K4" s="814"/>
      <c r="L4" s="814"/>
      <c r="M4" s="814"/>
      <c r="N4" s="814"/>
    </row>
    <row r="5" spans="1:14" ht="55.5" customHeight="1">
      <c r="A5" s="572" t="s">
        <v>12</v>
      </c>
      <c r="B5" s="574" t="s">
        <v>508</v>
      </c>
      <c r="C5" s="235"/>
    </row>
    <row r="6" spans="1:14" ht="24" customHeight="1">
      <c r="A6" s="878" t="s">
        <v>251</v>
      </c>
      <c r="B6" s="1160">
        <f>+'2. Ingr y egr SDSS'!J8</f>
        <v>335652778.95999998</v>
      </c>
      <c r="C6" s="235"/>
    </row>
    <row r="7" spans="1:14" ht="24" customHeight="1">
      <c r="A7" s="878" t="s">
        <v>252</v>
      </c>
      <c r="B7" s="1160">
        <f>+'2. Ingr y egr SDSS'!J9</f>
        <v>328531909.15999991</v>
      </c>
      <c r="C7" s="235"/>
    </row>
    <row r="8" spans="1:14" ht="24" customHeight="1">
      <c r="A8" s="878" t="s">
        <v>253</v>
      </c>
      <c r="B8" s="1160">
        <f>+'2. Ingr y egr SDSS'!J10</f>
        <v>558973905.84000003</v>
      </c>
      <c r="C8" s="235"/>
    </row>
    <row r="9" spans="1:14" ht="24" customHeight="1">
      <c r="A9" s="878" t="s">
        <v>254</v>
      </c>
      <c r="B9" s="1160">
        <f>+'2. Ingr y egr SDSS'!J11</f>
        <v>758411882.95999992</v>
      </c>
      <c r="C9" s="235"/>
    </row>
    <row r="10" spans="1:14" ht="24" customHeight="1">
      <c r="A10" s="878" t="s">
        <v>255</v>
      </c>
      <c r="B10" s="1160">
        <f>+'2. Ingr y egr SDSS'!J12</f>
        <v>973800800.96999991</v>
      </c>
      <c r="C10" s="235"/>
    </row>
    <row r="11" spans="1:14" ht="24" customHeight="1">
      <c r="A11" s="575">
        <v>2020</v>
      </c>
      <c r="B11" s="1160">
        <f>+'2. Ingr y egr SDSS'!J13</f>
        <v>970014744.09000003</v>
      </c>
      <c r="C11" s="235"/>
    </row>
    <row r="12" spans="1:14" ht="24" customHeight="1">
      <c r="A12" s="575">
        <v>2021</v>
      </c>
      <c r="B12" s="1160">
        <f>+'2. Ingr y egr SDSS'!J14</f>
        <v>854040296.11999989</v>
      </c>
      <c r="C12" s="235"/>
    </row>
    <row r="13" spans="1:14" ht="24" customHeight="1">
      <c r="A13" s="575">
        <v>2022</v>
      </c>
      <c r="B13" s="1160">
        <f>+'2. Ingr y egr SDSS'!J15</f>
        <v>1581951303.1199999</v>
      </c>
      <c r="C13" s="235"/>
    </row>
    <row r="14" spans="1:14" ht="24" customHeight="1">
      <c r="A14" s="575">
        <v>2023</v>
      </c>
      <c r="B14" s="1160">
        <f>+'2. Ingr y egr SDSS'!J16</f>
        <v>1744042776.5300002</v>
      </c>
      <c r="C14" s="235"/>
    </row>
    <row r="15" spans="1:14" ht="24" customHeight="1">
      <c r="A15" s="575">
        <v>2024</v>
      </c>
      <c r="B15" s="1160">
        <v>2068231616.74</v>
      </c>
      <c r="C15" s="235"/>
    </row>
    <row r="16" spans="1:14" ht="24" customHeight="1">
      <c r="A16" s="575" t="str">
        <f>+'9.Aport. Gob. y Pagos RS'!A17</f>
        <v>Oct. 2025</v>
      </c>
      <c r="B16" s="1160">
        <f>+'2. Ingr y egr SDSS'!J18</f>
        <v>781988803.13999999</v>
      </c>
      <c r="C16" s="235"/>
    </row>
    <row r="17" spans="1:2" ht="24" customHeight="1">
      <c r="A17" s="1161" t="s">
        <v>11</v>
      </c>
      <c r="B17" s="1162">
        <f>SUM(B6:B16)</f>
        <v>10955640817.629999</v>
      </c>
    </row>
    <row r="47" ht="33" customHeight="1"/>
    <row r="48" ht="39" customHeight="1"/>
    <row r="49" ht="39" customHeight="1"/>
    <row r="50" ht="39" customHeight="1"/>
  </sheetData>
  <mergeCells count="3">
    <mergeCell ref="A1:N1"/>
    <mergeCell ref="A2:N2"/>
    <mergeCell ref="A3:N3"/>
  </mergeCells>
  <pageMargins left="0.70866141732283472" right="0.70866141732283472" top="0.74803149606299213" bottom="0.74803149606299213" header="0.31496062992125984" footer="0.31496062992125984"/>
  <pageSetup scale="37"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0">
    <tabColor theme="1"/>
    <pageSetUpPr fitToPage="1"/>
  </sheetPr>
  <dimension ref="A4:O60"/>
  <sheetViews>
    <sheetView showGridLines="0" view="pageBreakPreview" zoomScale="25" zoomScaleNormal="100" zoomScaleSheetLayoutView="25" workbookViewId="0">
      <selection activeCell="T52" sqref="T52"/>
    </sheetView>
  </sheetViews>
  <sheetFormatPr baseColWidth="10" defaultColWidth="11.42578125" defaultRowHeight="14.25"/>
  <cols>
    <col min="1" max="2" width="11.42578125" style="188"/>
    <col min="3" max="3" width="18.85546875" style="188" customWidth="1"/>
    <col min="4" max="4" width="11.42578125" style="188"/>
    <col min="5" max="6" width="21.140625" style="188" customWidth="1"/>
    <col min="7" max="7" width="29" style="188" customWidth="1"/>
    <col min="8" max="8" width="47.7109375" style="188" customWidth="1"/>
    <col min="9" max="9" width="45.28515625" style="188" customWidth="1"/>
    <col min="10" max="13" width="47.42578125" style="188" customWidth="1"/>
    <col min="14" max="14" width="68.140625" style="188" customWidth="1"/>
    <col min="15" max="15" width="55" style="188" customWidth="1"/>
    <col min="16" max="16384" width="11.42578125" style="188"/>
  </cols>
  <sheetData>
    <row r="4" spans="1:14" ht="55.5" customHeight="1"/>
    <row r="5" spans="1:14" ht="36.75" customHeight="1"/>
    <row r="6" spans="1:14" ht="56.25" customHeight="1">
      <c r="A6" s="1581" t="s">
        <v>1083</v>
      </c>
      <c r="B6" s="1581"/>
      <c r="C6" s="1581"/>
      <c r="D6" s="1581"/>
      <c r="E6" s="1581"/>
      <c r="F6" s="1581"/>
      <c r="G6" s="1581"/>
      <c r="H6" s="1581"/>
      <c r="I6" s="1581"/>
      <c r="J6" s="1581"/>
      <c r="K6" s="1581"/>
      <c r="L6" s="1581"/>
      <c r="M6" s="1581"/>
      <c r="N6" s="1581"/>
    </row>
    <row r="7" spans="1:14" ht="23.25" customHeight="1">
      <c r="A7" s="1581"/>
      <c r="B7" s="1581"/>
      <c r="C7" s="1581"/>
      <c r="D7" s="1581"/>
      <c r="E7" s="1581"/>
      <c r="F7" s="1581"/>
      <c r="G7" s="1581"/>
      <c r="H7" s="1581"/>
      <c r="I7" s="1581"/>
      <c r="J7" s="1581"/>
      <c r="K7" s="1581"/>
      <c r="L7" s="1581"/>
      <c r="M7" s="1581"/>
      <c r="N7" s="1581"/>
    </row>
    <row r="8" spans="1:14" ht="23.25" customHeight="1">
      <c r="A8" s="1581"/>
      <c r="B8" s="1581"/>
      <c r="C8" s="1581"/>
      <c r="D8" s="1581"/>
      <c r="E8" s="1581"/>
      <c r="F8" s="1581"/>
      <c r="G8" s="1581"/>
      <c r="H8" s="1581"/>
      <c r="I8" s="1581"/>
      <c r="J8" s="1581"/>
      <c r="K8" s="1581"/>
      <c r="L8" s="1581"/>
      <c r="M8" s="1581"/>
      <c r="N8" s="1581"/>
    </row>
    <row r="9" spans="1:14" ht="23.25" customHeight="1">
      <c r="A9" s="1581"/>
      <c r="B9" s="1581"/>
      <c r="C9" s="1581"/>
      <c r="D9" s="1581"/>
      <c r="E9" s="1581"/>
      <c r="F9" s="1581"/>
      <c r="G9" s="1581"/>
      <c r="H9" s="1581"/>
      <c r="I9" s="1581"/>
      <c r="J9" s="1581"/>
      <c r="K9" s="1581"/>
      <c r="L9" s="1581"/>
      <c r="M9" s="1581"/>
      <c r="N9" s="1581"/>
    </row>
    <row r="10" spans="1:14" ht="23.25" customHeight="1">
      <c r="A10" s="1581"/>
      <c r="B10" s="1581"/>
      <c r="C10" s="1581"/>
      <c r="D10" s="1581"/>
      <c r="E10" s="1581"/>
      <c r="F10" s="1581"/>
      <c r="G10" s="1581"/>
      <c r="H10" s="1581"/>
      <c r="I10" s="1581"/>
      <c r="J10" s="1581"/>
      <c r="K10" s="1581"/>
      <c r="L10" s="1581"/>
      <c r="M10" s="1581"/>
      <c r="N10" s="1581"/>
    </row>
    <row r="11" spans="1:14" ht="23.25" customHeight="1">
      <c r="A11" s="1581"/>
      <c r="B11" s="1581"/>
      <c r="C11" s="1581"/>
      <c r="D11" s="1581"/>
      <c r="E11" s="1581"/>
      <c r="F11" s="1581"/>
      <c r="G11" s="1581"/>
      <c r="H11" s="1581"/>
      <c r="I11" s="1581"/>
      <c r="J11" s="1581"/>
      <c r="K11" s="1581"/>
      <c r="L11" s="1581"/>
      <c r="M11" s="1581"/>
      <c r="N11" s="1581"/>
    </row>
    <row r="12" spans="1:14" ht="23.25" customHeight="1">
      <c r="A12" s="1581"/>
      <c r="B12" s="1581"/>
      <c r="C12" s="1581"/>
      <c r="D12" s="1581"/>
      <c r="E12" s="1581"/>
      <c r="F12" s="1581"/>
      <c r="G12" s="1581"/>
      <c r="H12" s="1581"/>
      <c r="I12" s="1581"/>
      <c r="J12" s="1581"/>
      <c r="K12" s="1581"/>
      <c r="L12" s="1581"/>
      <c r="M12" s="1581"/>
      <c r="N12" s="1581"/>
    </row>
    <row r="13" spans="1:14" ht="23.25" customHeight="1">
      <c r="A13" s="1581"/>
      <c r="B13" s="1581"/>
      <c r="C13" s="1581"/>
      <c r="D13" s="1581"/>
      <c r="E13" s="1581"/>
      <c r="F13" s="1581"/>
      <c r="G13" s="1581"/>
      <c r="H13" s="1581"/>
      <c r="I13" s="1581"/>
      <c r="J13" s="1581"/>
      <c r="K13" s="1581"/>
      <c r="L13" s="1581"/>
      <c r="M13" s="1581"/>
      <c r="N13" s="1581"/>
    </row>
    <row r="14" spans="1:14" ht="23.25" customHeight="1">
      <c r="A14" s="1581"/>
      <c r="B14" s="1581"/>
      <c r="C14" s="1581"/>
      <c r="D14" s="1581"/>
      <c r="E14" s="1581"/>
      <c r="F14" s="1581"/>
      <c r="G14" s="1581"/>
      <c r="H14" s="1581"/>
      <c r="I14" s="1581"/>
      <c r="J14" s="1581"/>
      <c r="K14" s="1581"/>
      <c r="L14" s="1581"/>
      <c r="M14" s="1581"/>
      <c r="N14" s="1581"/>
    </row>
    <row r="15" spans="1:14" ht="23.25" customHeight="1">
      <c r="A15" s="1581"/>
      <c r="B15" s="1581"/>
      <c r="C15" s="1581"/>
      <c r="D15" s="1581"/>
      <c r="E15" s="1581"/>
      <c r="F15" s="1581"/>
      <c r="G15" s="1581"/>
      <c r="H15" s="1581"/>
      <c r="I15" s="1581"/>
      <c r="J15" s="1581"/>
      <c r="K15" s="1581"/>
      <c r="L15" s="1581"/>
      <c r="M15" s="1581"/>
      <c r="N15" s="1581"/>
    </row>
    <row r="16" spans="1:14" ht="23.25" customHeight="1">
      <c r="A16" s="1581"/>
      <c r="B16" s="1581"/>
      <c r="C16" s="1581"/>
      <c r="D16" s="1581"/>
      <c r="E16" s="1581"/>
      <c r="F16" s="1581"/>
      <c r="G16" s="1581"/>
      <c r="H16" s="1581"/>
      <c r="I16" s="1581"/>
      <c r="J16" s="1581"/>
      <c r="K16" s="1581"/>
      <c r="L16" s="1581"/>
      <c r="M16" s="1581"/>
      <c r="N16" s="1581"/>
    </row>
    <row r="17" spans="1:15">
      <c r="A17" s="1581"/>
      <c r="B17" s="1581"/>
      <c r="C17" s="1581"/>
      <c r="D17" s="1581"/>
      <c r="E17" s="1581"/>
      <c r="F17" s="1581"/>
      <c r="G17" s="1581"/>
      <c r="H17" s="1581"/>
      <c r="I17" s="1581"/>
      <c r="J17" s="1581"/>
      <c r="K17" s="1581"/>
      <c r="L17" s="1581"/>
      <c r="M17" s="1581"/>
      <c r="N17" s="1581"/>
    </row>
    <row r="18" spans="1:15" ht="23.25" customHeight="1">
      <c r="A18" s="1581"/>
      <c r="B18" s="1581"/>
      <c r="C18" s="1581"/>
      <c r="D18" s="1581"/>
      <c r="E18" s="1581"/>
      <c r="F18" s="1581"/>
      <c r="G18" s="1581"/>
      <c r="H18" s="1581"/>
      <c r="I18" s="1581"/>
      <c r="J18" s="1581"/>
      <c r="K18" s="1581"/>
      <c r="L18" s="1581"/>
      <c r="M18" s="1581"/>
      <c r="N18" s="1581"/>
    </row>
    <row r="19" spans="1:15" ht="23.25" customHeight="1">
      <c r="A19" s="1581"/>
      <c r="B19" s="1581"/>
      <c r="C19" s="1581"/>
      <c r="D19" s="1581"/>
      <c r="E19" s="1581"/>
      <c r="F19" s="1581"/>
      <c r="G19" s="1581"/>
      <c r="H19" s="1581"/>
      <c r="I19" s="1581"/>
      <c r="J19" s="1581"/>
      <c r="K19" s="1581"/>
      <c r="L19" s="1581"/>
      <c r="M19" s="1581"/>
      <c r="N19" s="1581"/>
    </row>
    <row r="20" spans="1:15" ht="23.25" customHeight="1">
      <c r="A20" s="1581"/>
      <c r="B20" s="1581"/>
      <c r="C20" s="1581"/>
      <c r="D20" s="1581"/>
      <c r="E20" s="1581"/>
      <c r="F20" s="1581"/>
      <c r="G20" s="1581"/>
      <c r="H20" s="1581"/>
      <c r="I20" s="1581"/>
      <c r="J20" s="1581"/>
      <c r="K20" s="1581"/>
      <c r="L20" s="1581"/>
      <c r="M20" s="1581"/>
      <c r="N20" s="1581"/>
    </row>
    <row r="21" spans="1:15" ht="23.25" customHeight="1">
      <c r="A21" s="1581"/>
      <c r="B21" s="1581"/>
      <c r="C21" s="1581"/>
      <c r="D21" s="1581"/>
      <c r="E21" s="1581"/>
      <c r="F21" s="1581"/>
      <c r="G21" s="1581"/>
      <c r="H21" s="1581"/>
      <c r="I21" s="1581"/>
      <c r="J21" s="1581"/>
      <c r="K21" s="1581"/>
      <c r="L21" s="1581"/>
      <c r="M21" s="1581"/>
      <c r="N21" s="1581"/>
    </row>
    <row r="22" spans="1:15" ht="23.25" customHeight="1">
      <c r="A22" s="1581"/>
      <c r="B22" s="1581"/>
      <c r="C22" s="1581"/>
      <c r="D22" s="1581"/>
      <c r="E22" s="1581"/>
      <c r="F22" s="1581"/>
      <c r="G22" s="1581"/>
      <c r="H22" s="1581"/>
      <c r="I22" s="1581"/>
      <c r="J22" s="1581"/>
      <c r="K22" s="1581"/>
      <c r="L22" s="1581"/>
      <c r="M22" s="1581"/>
      <c r="N22" s="1581"/>
    </row>
    <row r="23" spans="1:15" ht="23.25" customHeight="1">
      <c r="A23" s="1581"/>
      <c r="B23" s="1581"/>
      <c r="C23" s="1581"/>
      <c r="D23" s="1581"/>
      <c r="E23" s="1581"/>
      <c r="F23" s="1581"/>
      <c r="G23" s="1581"/>
      <c r="H23" s="1581"/>
      <c r="I23" s="1581"/>
      <c r="J23" s="1581"/>
      <c r="K23" s="1581"/>
      <c r="L23" s="1581"/>
      <c r="M23" s="1581"/>
      <c r="N23" s="1581"/>
    </row>
    <row r="24" spans="1:15" ht="23.25" customHeight="1">
      <c r="A24" s="1581"/>
      <c r="B24" s="1581"/>
      <c r="C24" s="1581"/>
      <c r="D24" s="1581"/>
      <c r="E24" s="1581"/>
      <c r="F24" s="1581"/>
      <c r="G24" s="1581"/>
      <c r="H24" s="1581"/>
      <c r="I24" s="1581"/>
      <c r="J24" s="1581"/>
      <c r="K24" s="1581"/>
      <c r="L24" s="1581"/>
      <c r="M24" s="1581"/>
      <c r="N24" s="1581"/>
    </row>
    <row r="25" spans="1:15" ht="23.25" customHeight="1">
      <c r="A25" s="1581"/>
      <c r="B25" s="1581"/>
      <c r="C25" s="1581"/>
      <c r="D25" s="1581"/>
      <c r="E25" s="1581"/>
      <c r="F25" s="1581"/>
      <c r="G25" s="1581"/>
      <c r="H25" s="1581"/>
      <c r="I25" s="1581"/>
      <c r="J25" s="1581"/>
      <c r="K25" s="1581"/>
      <c r="L25" s="1581"/>
      <c r="M25" s="1581"/>
      <c r="N25" s="1581"/>
      <c r="O25" s="727"/>
    </row>
    <row r="26" spans="1:15" ht="24" customHeight="1">
      <c r="A26" s="1581"/>
      <c r="B26" s="1581"/>
      <c r="C26" s="1581"/>
      <c r="D26" s="1581"/>
      <c r="E26" s="1581"/>
      <c r="F26" s="1581"/>
      <c r="G26" s="1581"/>
      <c r="H26" s="1581"/>
      <c r="I26" s="1581"/>
      <c r="J26" s="1581"/>
      <c r="K26" s="1581"/>
      <c r="L26" s="1581"/>
      <c r="M26" s="1581"/>
      <c r="N26" s="1581"/>
    </row>
    <row r="27" spans="1:15" ht="23.25" customHeight="1">
      <c r="A27" s="1581"/>
      <c r="B27" s="1581"/>
      <c r="C27" s="1581"/>
      <c r="D27" s="1581"/>
      <c r="E27" s="1581"/>
      <c r="F27" s="1581"/>
      <c r="G27" s="1581"/>
      <c r="H27" s="1581"/>
      <c r="I27" s="1581"/>
      <c r="J27" s="1581"/>
      <c r="K27" s="1581"/>
      <c r="L27" s="1581"/>
      <c r="M27" s="1581"/>
      <c r="N27" s="1581"/>
    </row>
    <row r="28" spans="1:15" ht="23.25" customHeight="1">
      <c r="A28" s="1581"/>
      <c r="B28" s="1581"/>
      <c r="C28" s="1581"/>
      <c r="D28" s="1581"/>
      <c r="E28" s="1581"/>
      <c r="F28" s="1581"/>
      <c r="G28" s="1581"/>
      <c r="H28" s="1581"/>
      <c r="I28" s="1581"/>
      <c r="J28" s="1581"/>
      <c r="K28" s="1581"/>
      <c r="L28" s="1581"/>
      <c r="M28" s="1581"/>
      <c r="N28" s="1581"/>
    </row>
    <row r="29" spans="1:15" ht="23.25" customHeight="1">
      <c r="A29" s="1581"/>
      <c r="B29" s="1581"/>
      <c r="C29" s="1581"/>
      <c r="D29" s="1581"/>
      <c r="E29" s="1581"/>
      <c r="F29" s="1581"/>
      <c r="G29" s="1581"/>
      <c r="H29" s="1581"/>
      <c r="I29" s="1581"/>
      <c r="J29" s="1581"/>
      <c r="K29" s="1581"/>
      <c r="L29" s="1581"/>
      <c r="M29" s="1581"/>
      <c r="N29" s="1581"/>
    </row>
    <row r="30" spans="1:15" ht="23.25" customHeight="1">
      <c r="A30" s="1581"/>
      <c r="B30" s="1581"/>
      <c r="C30" s="1581"/>
      <c r="D30" s="1581"/>
      <c r="E30" s="1581"/>
      <c r="F30" s="1581"/>
      <c r="G30" s="1581"/>
      <c r="H30" s="1581"/>
      <c r="I30" s="1581"/>
      <c r="J30" s="1581"/>
      <c r="K30" s="1581"/>
      <c r="L30" s="1581"/>
      <c r="M30" s="1581"/>
      <c r="N30" s="1581"/>
    </row>
    <row r="31" spans="1:15" ht="23.25" customHeight="1">
      <c r="A31" s="1581"/>
      <c r="B31" s="1581"/>
      <c r="C31" s="1581"/>
      <c r="D31" s="1581"/>
      <c r="E31" s="1581"/>
      <c r="F31" s="1581"/>
      <c r="G31" s="1581"/>
      <c r="H31" s="1581"/>
      <c r="I31" s="1581"/>
      <c r="J31" s="1581"/>
      <c r="K31" s="1581"/>
      <c r="L31" s="1581"/>
      <c r="M31" s="1581"/>
      <c r="N31" s="1581"/>
    </row>
    <row r="32" spans="1:15" ht="23.25" customHeight="1">
      <c r="A32" s="1581"/>
      <c r="B32" s="1581"/>
      <c r="C32" s="1581"/>
      <c r="D32" s="1581"/>
      <c r="E32" s="1581"/>
      <c r="F32" s="1581"/>
      <c r="G32" s="1581"/>
      <c r="H32" s="1581"/>
      <c r="I32" s="1581"/>
      <c r="J32" s="1581"/>
      <c r="K32" s="1581"/>
      <c r="L32" s="1581"/>
      <c r="M32" s="1581"/>
      <c r="N32" s="1581"/>
    </row>
    <row r="33" spans="1:15" ht="23.25" customHeight="1">
      <c r="A33" s="1581"/>
      <c r="B33" s="1581"/>
      <c r="C33" s="1581"/>
      <c r="D33" s="1581"/>
      <c r="E33" s="1581"/>
      <c r="F33" s="1581"/>
      <c r="G33" s="1581"/>
      <c r="H33" s="1581"/>
      <c r="I33" s="1581"/>
      <c r="J33" s="1581"/>
      <c r="K33" s="1581"/>
      <c r="L33" s="1581"/>
      <c r="M33" s="1581"/>
      <c r="N33" s="1581"/>
    </row>
    <row r="34" spans="1:15" ht="23.25" customHeight="1">
      <c r="A34" s="1581"/>
      <c r="B34" s="1581"/>
      <c r="C34" s="1581"/>
      <c r="D34" s="1581"/>
      <c r="E34" s="1581"/>
      <c r="F34" s="1581"/>
      <c r="G34" s="1581"/>
      <c r="H34" s="1581"/>
      <c r="I34" s="1581"/>
      <c r="J34" s="1581"/>
      <c r="K34" s="1581"/>
      <c r="L34" s="1581"/>
      <c r="M34" s="1581"/>
      <c r="N34" s="1581"/>
    </row>
    <row r="35" spans="1:15" ht="23.25" customHeight="1">
      <c r="A35" s="1581"/>
      <c r="B35" s="1581"/>
      <c r="C35" s="1581"/>
      <c r="D35" s="1581"/>
      <c r="E35" s="1581"/>
      <c r="F35" s="1581"/>
      <c r="G35" s="1581"/>
      <c r="H35" s="1581"/>
      <c r="I35" s="1581"/>
      <c r="J35" s="1581"/>
      <c r="K35" s="1581"/>
      <c r="L35" s="1581"/>
      <c r="M35" s="1581"/>
      <c r="N35" s="1581"/>
    </row>
    <row r="36" spans="1:15" ht="23.25" customHeight="1">
      <c r="A36" s="1581"/>
      <c r="B36" s="1581"/>
      <c r="C36" s="1581"/>
      <c r="D36" s="1581"/>
      <c r="E36" s="1581"/>
      <c r="F36" s="1581"/>
      <c r="G36" s="1581"/>
      <c r="H36" s="1581"/>
      <c r="I36" s="1581"/>
      <c r="J36" s="1581"/>
      <c r="K36" s="1581"/>
      <c r="L36" s="1581"/>
      <c r="M36" s="1581"/>
      <c r="N36" s="1581"/>
    </row>
    <row r="37" spans="1:15" ht="23.25" customHeight="1">
      <c r="A37" s="1581"/>
      <c r="B37" s="1581"/>
      <c r="C37" s="1581"/>
      <c r="D37" s="1581"/>
      <c r="E37" s="1581"/>
      <c r="F37" s="1581"/>
      <c r="G37" s="1581"/>
      <c r="H37" s="1581"/>
      <c r="I37" s="1581"/>
      <c r="J37" s="1581"/>
      <c r="K37" s="1581"/>
      <c r="L37" s="1581"/>
      <c r="M37" s="1581"/>
      <c r="N37" s="1581"/>
    </row>
    <row r="38" spans="1:15" ht="23.25" customHeight="1">
      <c r="A38" s="1581"/>
      <c r="B38" s="1581"/>
      <c r="C38" s="1581"/>
      <c r="D38" s="1581"/>
      <c r="E38" s="1581"/>
      <c r="F38" s="1581"/>
      <c r="G38" s="1581"/>
      <c r="H38" s="1581"/>
      <c r="I38" s="1581"/>
      <c r="J38" s="1581"/>
      <c r="K38" s="1581"/>
      <c r="L38" s="1581"/>
      <c r="M38" s="1581"/>
      <c r="N38" s="1581"/>
    </row>
    <row r="39" spans="1:15" ht="23.25" customHeight="1">
      <c r="A39" s="1581"/>
      <c r="B39" s="1581"/>
      <c r="C39" s="1581"/>
      <c r="D39" s="1581"/>
      <c r="E39" s="1581"/>
      <c r="F39" s="1581"/>
      <c r="G39" s="1581"/>
      <c r="H39" s="1581"/>
      <c r="I39" s="1581"/>
      <c r="J39" s="1581"/>
      <c r="K39" s="1581"/>
      <c r="L39" s="1581"/>
      <c r="M39" s="1581"/>
      <c r="N39" s="1581"/>
      <c r="O39" s="295"/>
    </row>
    <row r="40" spans="1:15" ht="23.25" customHeight="1">
      <c r="A40" s="1581"/>
      <c r="B40" s="1581"/>
      <c r="C40" s="1581"/>
      <c r="D40" s="1581"/>
      <c r="E40" s="1581"/>
      <c r="F40" s="1581"/>
      <c r="G40" s="1581"/>
      <c r="H40" s="1581"/>
      <c r="I40" s="1581"/>
      <c r="J40" s="1581"/>
      <c r="K40" s="1581"/>
      <c r="L40" s="1581"/>
      <c r="M40" s="1581"/>
      <c r="N40" s="1581"/>
      <c r="O40" s="295"/>
    </row>
    <row r="41" spans="1:15" ht="23.25" customHeight="1">
      <c r="A41" s="1581"/>
      <c r="B41" s="1581"/>
      <c r="C41" s="1581"/>
      <c r="D41" s="1581"/>
      <c r="E41" s="1581"/>
      <c r="F41" s="1581"/>
      <c r="G41" s="1581"/>
      <c r="H41" s="1581"/>
      <c r="I41" s="1581"/>
      <c r="J41" s="1581"/>
      <c r="K41" s="1581"/>
      <c r="L41" s="1581"/>
      <c r="M41" s="1581"/>
      <c r="N41" s="1581"/>
      <c r="O41" s="295"/>
    </row>
    <row r="42" spans="1:15" ht="23.25" customHeight="1">
      <c r="A42" s="1581"/>
      <c r="B42" s="1581"/>
      <c r="C42" s="1581"/>
      <c r="D42" s="1581"/>
      <c r="E42" s="1581"/>
      <c r="F42" s="1581"/>
      <c r="G42" s="1581"/>
      <c r="H42" s="1581"/>
      <c r="I42" s="1581"/>
      <c r="J42" s="1581"/>
      <c r="K42" s="1581"/>
      <c r="L42" s="1581"/>
      <c r="M42" s="1581"/>
      <c r="N42" s="1581"/>
      <c r="O42" s="295"/>
    </row>
    <row r="43" spans="1:15" ht="23.25" customHeight="1">
      <c r="A43" s="1581"/>
      <c r="B43" s="1581"/>
      <c r="C43" s="1581"/>
      <c r="D43" s="1581"/>
      <c r="E43" s="1581"/>
      <c r="F43" s="1581"/>
      <c r="G43" s="1581"/>
      <c r="H43" s="1581"/>
      <c r="I43" s="1581"/>
      <c r="J43" s="1581"/>
      <c r="K43" s="1581"/>
      <c r="L43" s="1581"/>
      <c r="M43" s="1581"/>
      <c r="N43" s="1581"/>
      <c r="O43" s="296"/>
    </row>
    <row r="44" spans="1:15" ht="23.25" customHeight="1">
      <c r="A44" s="1581"/>
      <c r="B44" s="1581"/>
      <c r="C44" s="1581"/>
      <c r="D44" s="1581"/>
      <c r="E44" s="1581"/>
      <c r="F44" s="1581"/>
      <c r="G44" s="1581"/>
      <c r="H44" s="1581"/>
      <c r="I44" s="1581"/>
      <c r="J44" s="1581"/>
      <c r="K44" s="1581"/>
      <c r="L44" s="1581"/>
      <c r="M44" s="1581"/>
      <c r="N44" s="1581"/>
      <c r="O44" s="296"/>
    </row>
    <row r="45" spans="1:15" ht="23.25" customHeight="1">
      <c r="A45" s="1581"/>
      <c r="B45" s="1581"/>
      <c r="C45" s="1581"/>
      <c r="D45" s="1581"/>
      <c r="E45" s="1581"/>
      <c r="F45" s="1581"/>
      <c r="G45" s="1581"/>
      <c r="H45" s="1581"/>
      <c r="I45" s="1581"/>
      <c r="J45" s="1581"/>
      <c r="K45" s="1581"/>
      <c r="L45" s="1581"/>
      <c r="M45" s="1581"/>
      <c r="N45" s="1581"/>
      <c r="O45" s="296"/>
    </row>
    <row r="46" spans="1:15" ht="23.25" customHeight="1">
      <c r="A46" s="1581"/>
      <c r="B46" s="1581"/>
      <c r="C46" s="1581"/>
      <c r="D46" s="1581"/>
      <c r="E46" s="1581"/>
      <c r="F46" s="1581"/>
      <c r="G46" s="1581"/>
      <c r="H46" s="1581"/>
      <c r="I46" s="1581"/>
      <c r="J46" s="1581"/>
      <c r="K46" s="1581"/>
      <c r="L46" s="1581"/>
      <c r="M46" s="1581"/>
      <c r="N46" s="1581"/>
      <c r="O46" s="296"/>
    </row>
    <row r="47" spans="1:15" ht="23.25" customHeight="1">
      <c r="A47" s="1581"/>
      <c r="B47" s="1581"/>
      <c r="C47" s="1581"/>
      <c r="D47" s="1581"/>
      <c r="E47" s="1581"/>
      <c r="F47" s="1581"/>
      <c r="G47" s="1581"/>
      <c r="H47" s="1581"/>
      <c r="I47" s="1581"/>
      <c r="J47" s="1581"/>
      <c r="K47" s="1581"/>
      <c r="L47" s="1581"/>
      <c r="M47" s="1581"/>
      <c r="N47" s="1581"/>
      <c r="O47" s="296"/>
    </row>
    <row r="48" spans="1:15" ht="23.25" customHeight="1">
      <c r="A48" s="1581"/>
      <c r="B48" s="1581"/>
      <c r="C48" s="1581"/>
      <c r="D48" s="1581"/>
      <c r="E48" s="1581"/>
      <c r="F48" s="1581"/>
      <c r="G48" s="1581"/>
      <c r="H48" s="1581"/>
      <c r="I48" s="1581"/>
      <c r="J48" s="1581"/>
      <c r="K48" s="1581"/>
      <c r="L48" s="1581"/>
      <c r="M48" s="1581"/>
      <c r="N48" s="1581"/>
      <c r="O48" s="296"/>
    </row>
    <row r="49" spans="1:15" ht="23.25" customHeight="1">
      <c r="A49" s="1581"/>
      <c r="B49" s="1581"/>
      <c r="C49" s="1581"/>
      <c r="D49" s="1581"/>
      <c r="E49" s="1581"/>
      <c r="F49" s="1581"/>
      <c r="G49" s="1581"/>
      <c r="H49" s="1581"/>
      <c r="I49" s="1581"/>
      <c r="J49" s="1581"/>
      <c r="K49" s="1581"/>
      <c r="L49" s="1581"/>
      <c r="M49" s="1581"/>
      <c r="N49" s="1581"/>
      <c r="O49" s="296"/>
    </row>
    <row r="50" spans="1:15" ht="23.25" customHeight="1">
      <c r="A50" s="1581"/>
      <c r="B50" s="1581"/>
      <c r="C50" s="1581"/>
      <c r="D50" s="1581"/>
      <c r="E50" s="1581"/>
      <c r="F50" s="1581"/>
      <c r="G50" s="1581"/>
      <c r="H50" s="1581"/>
      <c r="I50" s="1581"/>
      <c r="J50" s="1581"/>
      <c r="K50" s="1581"/>
      <c r="L50" s="1581"/>
      <c r="M50" s="1581"/>
      <c r="N50" s="1581"/>
      <c r="O50" s="296"/>
    </row>
    <row r="51" spans="1:15" ht="230.25" customHeight="1">
      <c r="A51" s="1581"/>
      <c r="B51" s="1581"/>
      <c r="C51" s="1581"/>
      <c r="D51" s="1581"/>
      <c r="E51" s="1581"/>
      <c r="F51" s="1581"/>
      <c r="G51" s="1581"/>
      <c r="H51" s="1581"/>
      <c r="I51" s="1581"/>
      <c r="J51" s="1581"/>
      <c r="K51" s="1581"/>
      <c r="L51" s="1581"/>
      <c r="M51" s="1581"/>
      <c r="N51" s="1581"/>
      <c r="O51" s="296"/>
    </row>
    <row r="52" spans="1:15" ht="113.25" customHeight="1">
      <c r="A52" s="1581"/>
      <c r="B52" s="1581"/>
      <c r="C52" s="1581"/>
      <c r="D52" s="1581"/>
      <c r="E52" s="1581"/>
      <c r="F52" s="1581"/>
      <c r="G52" s="1581"/>
      <c r="H52" s="1581"/>
      <c r="I52" s="1581"/>
      <c r="J52" s="1581"/>
      <c r="K52" s="1581"/>
      <c r="L52" s="1581"/>
      <c r="M52" s="1581"/>
      <c r="N52" s="1581"/>
      <c r="O52" s="297"/>
    </row>
    <row r="53" spans="1:15" ht="36" customHeight="1">
      <c r="A53" s="1581"/>
      <c r="B53" s="1581"/>
      <c r="C53" s="1581"/>
      <c r="D53" s="1581"/>
      <c r="E53" s="1581"/>
      <c r="F53" s="1581"/>
      <c r="G53" s="1581"/>
      <c r="H53" s="1581"/>
      <c r="I53" s="1581"/>
      <c r="J53" s="1581"/>
      <c r="K53" s="1581"/>
      <c r="L53" s="1581"/>
      <c r="M53" s="1581"/>
      <c r="N53" s="1581"/>
      <c r="O53" s="298"/>
    </row>
    <row r="54" spans="1:15" ht="36" customHeight="1">
      <c r="A54" s="1581"/>
      <c r="B54" s="1581"/>
      <c r="C54" s="1581"/>
      <c r="D54" s="1581"/>
      <c r="E54" s="1581"/>
      <c r="F54" s="1581"/>
      <c r="G54" s="1581"/>
      <c r="H54" s="1581"/>
      <c r="I54" s="1581"/>
      <c r="J54" s="1581"/>
      <c r="K54" s="1581"/>
      <c r="L54" s="1581"/>
      <c r="M54" s="1581"/>
      <c r="N54" s="1581"/>
      <c r="O54" s="298"/>
    </row>
    <row r="55" spans="1:15" ht="201" customHeight="1">
      <c r="A55" s="1581"/>
      <c r="B55" s="1581"/>
      <c r="C55" s="1581"/>
      <c r="D55" s="1581"/>
      <c r="E55" s="1581"/>
      <c r="F55" s="1581"/>
      <c r="G55" s="1581"/>
      <c r="H55" s="1581"/>
      <c r="I55" s="1581"/>
      <c r="J55" s="1581"/>
      <c r="K55" s="1581"/>
      <c r="L55" s="1581"/>
      <c r="M55" s="1581"/>
      <c r="N55" s="1581"/>
      <c r="O55" s="298"/>
    </row>
    <row r="56" spans="1:15" ht="132" customHeight="1">
      <c r="A56" s="1581"/>
      <c r="B56" s="1581"/>
      <c r="C56" s="1581"/>
      <c r="D56" s="1581"/>
      <c r="E56" s="1581"/>
      <c r="F56" s="1581"/>
      <c r="G56" s="1581"/>
      <c r="H56" s="1581"/>
      <c r="I56" s="1581"/>
      <c r="J56" s="1581"/>
      <c r="K56" s="1581"/>
      <c r="L56" s="1581"/>
      <c r="M56" s="1581"/>
      <c r="N56" s="1581"/>
      <c r="O56" s="239"/>
    </row>
    <row r="57" spans="1:15" ht="143.25" customHeight="1">
      <c r="A57" s="1581"/>
      <c r="B57" s="1581"/>
      <c r="C57" s="1581"/>
      <c r="D57" s="1581"/>
      <c r="E57" s="1581"/>
      <c r="F57" s="1581"/>
      <c r="G57" s="1581"/>
      <c r="H57" s="1581"/>
      <c r="I57" s="1581"/>
      <c r="J57" s="1581"/>
      <c r="K57" s="1581"/>
      <c r="L57" s="1581"/>
      <c r="M57" s="1581"/>
      <c r="N57" s="1581"/>
      <c r="O57" s="239"/>
    </row>
    <row r="58" spans="1:15" ht="36" customHeight="1">
      <c r="A58" s="1581"/>
      <c r="B58" s="1581"/>
      <c r="C58" s="1581"/>
      <c r="D58" s="1581"/>
      <c r="E58" s="1581"/>
      <c r="F58" s="1581"/>
      <c r="G58" s="1581"/>
      <c r="H58" s="1581"/>
      <c r="I58" s="1581"/>
      <c r="J58" s="1581"/>
      <c r="K58" s="1581"/>
      <c r="L58" s="1581"/>
      <c r="M58" s="1581"/>
      <c r="N58" s="1581"/>
      <c r="O58" s="239"/>
    </row>
    <row r="59" spans="1:15" ht="36" customHeight="1">
      <c r="A59" s="1581"/>
      <c r="B59" s="1581"/>
      <c r="C59" s="1581"/>
      <c r="D59" s="1581"/>
      <c r="E59" s="1581"/>
      <c r="F59" s="1581"/>
      <c r="G59" s="1581"/>
      <c r="H59" s="1581"/>
      <c r="I59" s="1581"/>
      <c r="J59" s="1581"/>
      <c r="K59" s="1581"/>
      <c r="L59" s="1581"/>
      <c r="M59" s="1581"/>
      <c r="N59" s="1581"/>
      <c r="O59" s="239"/>
    </row>
    <row r="60" spans="1:15" ht="36" customHeight="1">
      <c r="A60" s="1581"/>
      <c r="B60" s="1581"/>
      <c r="C60" s="1581"/>
      <c r="D60" s="1581"/>
      <c r="E60" s="1581"/>
      <c r="F60" s="1581"/>
      <c r="G60" s="1581"/>
      <c r="H60" s="1581"/>
      <c r="I60" s="1581"/>
      <c r="J60" s="1581"/>
      <c r="K60" s="1581"/>
      <c r="L60" s="1581"/>
      <c r="M60" s="1581"/>
      <c r="N60" s="1581"/>
    </row>
  </sheetData>
  <mergeCells count="1">
    <mergeCell ref="A6:N60"/>
  </mergeCells>
  <pageMargins left="0.70866141732283472" right="0.70866141732283472" top="0.74803149606299213" bottom="0.74803149606299213" header="0.31496062992125984" footer="0.31496062992125984"/>
  <pageSetup scale="23" orientation="landscape"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1">
    <tabColor theme="8" tint="-0.249977111117893"/>
    <pageSetUpPr fitToPage="1"/>
  </sheetPr>
  <dimension ref="A1:K44"/>
  <sheetViews>
    <sheetView showGridLines="0" view="pageBreakPreview" zoomScale="40" zoomScaleNormal="85" zoomScaleSheetLayoutView="40" workbookViewId="0">
      <selection activeCell="A4" sqref="A4:K4"/>
    </sheetView>
  </sheetViews>
  <sheetFormatPr baseColWidth="10" defaultColWidth="11.42578125" defaultRowHeight="15"/>
  <cols>
    <col min="1" max="1" width="11.42578125" customWidth="1"/>
    <col min="2" max="2" width="45.85546875" customWidth="1"/>
    <col min="3" max="3" width="43.42578125" bestFit="1" customWidth="1"/>
    <col min="4" max="4" width="26.85546875" bestFit="1" customWidth="1"/>
    <col min="5" max="5" width="22" bestFit="1" customWidth="1"/>
    <col min="6" max="6" width="28.85546875" customWidth="1"/>
    <col min="7" max="7" width="29.7109375" bestFit="1" customWidth="1"/>
    <col min="8" max="9" width="29.7109375" customWidth="1"/>
    <col min="10" max="10" width="25.85546875" customWidth="1"/>
    <col min="11" max="11" width="31.5703125" customWidth="1"/>
  </cols>
  <sheetData>
    <row r="1" spans="1:11" s="323" customFormat="1" ht="84.75" customHeight="1">
      <c r="A1" s="1582" t="s">
        <v>510</v>
      </c>
      <c r="B1" s="1582"/>
      <c r="C1" s="1582"/>
      <c r="D1" s="1582"/>
      <c r="E1" s="1582"/>
      <c r="F1" s="1582"/>
      <c r="G1" s="1582"/>
      <c r="H1" s="1582"/>
      <c r="I1" s="1582"/>
      <c r="J1" s="1582"/>
      <c r="K1" s="1582"/>
    </row>
    <row r="2" spans="1:11" s="323" customFormat="1" ht="43.5" customHeight="1">
      <c r="A2" s="1583" t="str">
        <f>+'Resumen '!O14</f>
        <v>Período:  Diciembre 2015 - Octubre 2025</v>
      </c>
      <c r="B2" s="1583"/>
      <c r="C2" s="1583"/>
      <c r="D2" s="1583"/>
      <c r="E2" s="1583"/>
      <c r="F2" s="1583"/>
      <c r="G2" s="1583"/>
      <c r="H2" s="1583"/>
      <c r="I2" s="1583"/>
      <c r="J2" s="1583"/>
      <c r="K2" s="1583"/>
    </row>
    <row r="3" spans="1:11" ht="17.25" customHeight="1"/>
    <row r="4" spans="1:11" ht="287.25" customHeight="1">
      <c r="A4" s="1584" t="s">
        <v>1064</v>
      </c>
      <c r="B4" s="1585"/>
      <c r="C4" s="1585"/>
      <c r="D4" s="1585"/>
      <c r="E4" s="1585"/>
      <c r="F4" s="1585"/>
      <c r="G4" s="1585"/>
      <c r="H4" s="1585"/>
      <c r="I4" s="1585"/>
      <c r="J4" s="1585"/>
      <c r="K4" s="1585"/>
    </row>
    <row r="5" spans="1:11" ht="17.25" customHeight="1"/>
    <row r="6" spans="1:11" s="305" customFormat="1" ht="27.75" customHeight="1">
      <c r="B6" s="361" t="s">
        <v>12</v>
      </c>
      <c r="C6" s="363" t="s">
        <v>511</v>
      </c>
    </row>
    <row r="7" spans="1:11" s="66" customFormat="1" ht="27.75" customHeight="1">
      <c r="B7" s="364" t="s">
        <v>251</v>
      </c>
      <c r="C7" s="365">
        <v>38018208331.940002</v>
      </c>
    </row>
    <row r="8" spans="1:11" s="66" customFormat="1" ht="27.75" customHeight="1">
      <c r="B8" s="364" t="s">
        <v>252</v>
      </c>
      <c r="C8" s="365">
        <v>42519520570.940002</v>
      </c>
    </row>
    <row r="9" spans="1:11" s="66" customFormat="1" ht="27.75" customHeight="1">
      <c r="B9" s="364" t="s">
        <v>253</v>
      </c>
      <c r="C9" s="629">
        <v>47463118892.330002</v>
      </c>
      <c r="D9" s="97"/>
    </row>
    <row r="10" spans="1:11" s="66" customFormat="1" ht="27.75" customHeight="1">
      <c r="B10" s="364" t="s">
        <v>254</v>
      </c>
      <c r="C10" s="629">
        <v>53637242684.989998</v>
      </c>
      <c r="D10" s="97"/>
    </row>
    <row r="11" spans="1:11" s="66" customFormat="1" ht="27.75" customHeight="1">
      <c r="B11" s="364" t="s">
        <v>255</v>
      </c>
      <c r="C11" s="629">
        <v>58492444764.089996</v>
      </c>
      <c r="D11" s="97"/>
    </row>
    <row r="12" spans="1:11" s="66" customFormat="1" ht="27.75" customHeight="1">
      <c r="B12" s="366">
        <v>2020</v>
      </c>
      <c r="C12" s="629">
        <v>57570980579.769997</v>
      </c>
      <c r="D12" s="97"/>
    </row>
    <row r="13" spans="1:11" s="66" customFormat="1" ht="27.75" customHeight="1">
      <c r="B13" s="366">
        <v>2021</v>
      </c>
      <c r="C13" s="629">
        <v>66464047805.599998</v>
      </c>
      <c r="D13" s="97"/>
    </row>
    <row r="14" spans="1:11" s="66" customFormat="1" ht="27.75" customHeight="1">
      <c r="B14" s="366">
        <v>2022</v>
      </c>
      <c r="C14" s="629">
        <v>80172200895.899994</v>
      </c>
      <c r="D14" s="97"/>
    </row>
    <row r="15" spans="1:11" s="66" customFormat="1" ht="27.75" customHeight="1">
      <c r="B15" s="366">
        <v>2023</v>
      </c>
      <c r="C15" s="629">
        <v>89113603543.490005</v>
      </c>
      <c r="D15" s="97"/>
    </row>
    <row r="16" spans="1:11" s="66" customFormat="1" ht="27.75" customHeight="1">
      <c r="B16" s="366">
        <v>2024</v>
      </c>
      <c r="C16" s="629">
        <v>99668069831.240005</v>
      </c>
      <c r="D16" s="97"/>
    </row>
    <row r="17" spans="1:9" s="66" customFormat="1" ht="27.75" customHeight="1">
      <c r="B17" s="366" t="str">
        <f>+'Resumen '!O6</f>
        <v>Oct. 2025</v>
      </c>
      <c r="C17" s="629">
        <f>+'3. PagosXcuentas'!E16</f>
        <v>90213915195.819992</v>
      </c>
    </row>
    <row r="18" spans="1:9" ht="27.75">
      <c r="B18" s="362" t="s">
        <v>11</v>
      </c>
      <c r="C18" s="367">
        <f>SUM(C7:C17)</f>
        <v>723333353096.10986</v>
      </c>
    </row>
    <row r="19" spans="1:9">
      <c r="A19" s="1"/>
      <c r="B19" s="1"/>
      <c r="C19" s="1"/>
      <c r="D19" s="1"/>
      <c r="E19" s="1"/>
      <c r="F19" s="93"/>
      <c r="G19" s="92"/>
      <c r="H19" s="92"/>
      <c r="I19" s="92"/>
    </row>
    <row r="20" spans="1:9">
      <c r="A20" s="1"/>
      <c r="B20" s="1"/>
      <c r="C20" s="1"/>
      <c r="D20" s="1"/>
      <c r="E20" s="1"/>
      <c r="F20" s="1"/>
      <c r="G20" s="92"/>
      <c r="H20" s="92"/>
      <c r="I20" s="92"/>
    </row>
    <row r="21" spans="1:9">
      <c r="A21" s="1"/>
      <c r="B21" s="1"/>
      <c r="C21" s="1"/>
      <c r="D21" s="1"/>
      <c r="E21" s="1"/>
      <c r="F21" s="1"/>
      <c r="G21" s="1"/>
      <c r="H21" s="1"/>
      <c r="I21" s="1"/>
    </row>
    <row r="22" spans="1:9">
      <c r="A22" s="1"/>
      <c r="B22" s="1"/>
      <c r="C22" s="1"/>
      <c r="D22" s="1"/>
      <c r="E22" s="1"/>
      <c r="F22" s="1"/>
      <c r="G22" s="1"/>
      <c r="H22" s="1"/>
      <c r="I22" s="1"/>
    </row>
    <row r="23" spans="1:9">
      <c r="A23" s="1"/>
      <c r="B23" s="1"/>
      <c r="C23" s="1"/>
      <c r="D23" s="1"/>
      <c r="E23" s="1"/>
      <c r="F23" s="1"/>
      <c r="G23" s="1"/>
      <c r="H23" s="1"/>
      <c r="I23" s="1"/>
    </row>
    <row r="24" spans="1:9">
      <c r="A24" s="1"/>
      <c r="B24" s="1"/>
      <c r="C24" s="1"/>
      <c r="D24" s="1"/>
      <c r="E24" s="1"/>
      <c r="F24" s="1"/>
      <c r="G24" s="1"/>
      <c r="H24" s="1"/>
      <c r="I24" s="1"/>
    </row>
    <row r="25" spans="1:9">
      <c r="A25" s="1"/>
      <c r="B25" s="1"/>
      <c r="C25" s="1"/>
      <c r="D25" s="1"/>
      <c r="E25" s="1"/>
      <c r="F25" s="1"/>
      <c r="G25" s="1"/>
      <c r="H25" s="1"/>
      <c r="I25" s="1"/>
    </row>
    <row r="26" spans="1:9">
      <c r="A26" s="1"/>
      <c r="B26" s="1"/>
      <c r="C26" s="1"/>
      <c r="D26" s="1"/>
      <c r="E26" s="1"/>
      <c r="F26" s="1"/>
      <c r="G26" s="1"/>
      <c r="H26" s="1"/>
      <c r="I26" s="1"/>
    </row>
    <row r="27" spans="1:9">
      <c r="A27" s="1"/>
      <c r="B27" s="1"/>
      <c r="C27" s="1"/>
      <c r="D27" s="1"/>
      <c r="E27" s="1"/>
      <c r="F27" s="1"/>
      <c r="G27" s="1"/>
      <c r="H27" s="1"/>
      <c r="I27" s="1"/>
    </row>
    <row r="28" spans="1:9">
      <c r="A28" s="1"/>
      <c r="B28" s="1"/>
      <c r="C28" s="1"/>
      <c r="D28" s="1"/>
      <c r="E28" s="1"/>
      <c r="F28" s="1"/>
      <c r="G28" s="1"/>
      <c r="H28" s="1"/>
      <c r="I28" s="1"/>
    </row>
    <row r="29" spans="1:9">
      <c r="A29" s="1"/>
      <c r="B29" s="1"/>
      <c r="C29" s="1"/>
      <c r="D29" s="1"/>
      <c r="E29" s="1"/>
      <c r="F29" s="1"/>
      <c r="G29" s="1"/>
      <c r="H29" s="1"/>
      <c r="I29" s="1"/>
    </row>
    <row r="30" spans="1:9">
      <c r="A30" s="1"/>
      <c r="B30" s="1"/>
      <c r="C30" s="1"/>
      <c r="D30" s="1"/>
      <c r="E30" s="1"/>
      <c r="F30" s="1"/>
      <c r="G30" s="1"/>
      <c r="H30" s="1"/>
      <c r="I30" s="1"/>
    </row>
    <row r="31" spans="1:9">
      <c r="A31" s="1"/>
      <c r="B31" s="1"/>
      <c r="C31" s="1"/>
      <c r="D31" s="1"/>
      <c r="E31" s="1"/>
      <c r="F31" s="1"/>
      <c r="G31" s="1"/>
      <c r="H31" s="1"/>
      <c r="I31" s="1"/>
    </row>
    <row r="32" spans="1:9">
      <c r="A32" s="1"/>
      <c r="B32" s="1"/>
      <c r="C32" s="1"/>
      <c r="D32" s="1"/>
      <c r="E32" s="1"/>
      <c r="F32" s="1"/>
      <c r="G32" s="1"/>
      <c r="H32" s="1"/>
      <c r="I32" s="1"/>
    </row>
    <row r="33" spans="1:9">
      <c r="A33" s="1"/>
      <c r="B33" s="1"/>
      <c r="C33" s="1"/>
      <c r="D33" s="1"/>
      <c r="E33" s="1"/>
      <c r="F33" s="1"/>
      <c r="G33" s="1"/>
      <c r="H33" s="1"/>
      <c r="I33" s="1"/>
    </row>
    <row r="34" spans="1:9">
      <c r="A34" s="1"/>
      <c r="B34" s="1"/>
      <c r="C34" s="1"/>
      <c r="D34" s="1"/>
      <c r="E34" s="1"/>
      <c r="F34" s="1"/>
      <c r="G34" s="1"/>
      <c r="H34" s="1"/>
      <c r="I34" s="1"/>
    </row>
    <row r="35" spans="1:9">
      <c r="A35" s="1"/>
      <c r="B35" s="1"/>
      <c r="C35" s="1"/>
      <c r="D35" s="1"/>
      <c r="E35" s="1"/>
      <c r="F35" s="1"/>
      <c r="G35" s="1"/>
      <c r="H35" s="1"/>
      <c r="I35" s="1"/>
    </row>
    <row r="36" spans="1:9">
      <c r="A36" s="1"/>
      <c r="B36" s="1"/>
      <c r="C36" s="1"/>
      <c r="D36" s="1"/>
      <c r="E36" s="1"/>
      <c r="F36" s="1"/>
      <c r="G36" s="1"/>
      <c r="H36" s="1"/>
      <c r="I36" s="1"/>
    </row>
    <row r="37" spans="1:9">
      <c r="A37" s="1"/>
      <c r="B37" s="1"/>
      <c r="C37" s="1"/>
      <c r="D37" s="1"/>
      <c r="E37" s="1"/>
      <c r="F37" s="1"/>
      <c r="G37" s="1"/>
      <c r="H37" s="1"/>
      <c r="I37" s="1"/>
    </row>
    <row r="38" spans="1:9">
      <c r="A38" s="1"/>
      <c r="B38" s="1"/>
      <c r="C38" s="1"/>
      <c r="D38" s="1"/>
      <c r="E38" s="1"/>
      <c r="F38" s="1"/>
      <c r="G38" s="1"/>
      <c r="H38" s="1"/>
      <c r="I38" s="1"/>
    </row>
    <row r="39" spans="1:9">
      <c r="A39" s="1"/>
      <c r="B39" s="1"/>
      <c r="C39" s="1"/>
      <c r="D39" s="1"/>
      <c r="E39" s="1"/>
      <c r="F39" s="1"/>
      <c r="G39" s="1"/>
      <c r="H39" s="1"/>
      <c r="I39" s="1"/>
    </row>
    <row r="40" spans="1:9">
      <c r="A40" s="1"/>
      <c r="B40" s="1"/>
      <c r="C40" s="1"/>
      <c r="D40" s="1"/>
      <c r="E40" s="1"/>
      <c r="F40" s="1"/>
      <c r="G40" s="1"/>
      <c r="H40" s="1"/>
      <c r="I40" s="1"/>
    </row>
    <row r="41" spans="1:9">
      <c r="A41" s="1"/>
      <c r="B41" s="1"/>
      <c r="C41" s="1"/>
      <c r="D41" s="1"/>
      <c r="E41" s="1"/>
      <c r="F41" s="1"/>
      <c r="G41" s="1"/>
      <c r="H41" s="1"/>
      <c r="I41" s="1"/>
    </row>
    <row r="42" spans="1:9">
      <c r="A42" s="1"/>
      <c r="B42" s="1"/>
      <c r="C42" s="1"/>
      <c r="D42" s="1"/>
      <c r="E42" s="1"/>
      <c r="F42" s="1"/>
      <c r="G42" s="1"/>
      <c r="H42" s="1"/>
      <c r="I42" s="1"/>
    </row>
    <row r="43" spans="1:9">
      <c r="A43" s="1"/>
      <c r="B43" s="1"/>
    </row>
    <row r="44" spans="1:9">
      <c r="A44" s="1"/>
      <c r="B44" s="1"/>
    </row>
  </sheetData>
  <mergeCells count="3">
    <mergeCell ref="A1:K1"/>
    <mergeCell ref="A2:K2"/>
    <mergeCell ref="A4:K4"/>
  </mergeCells>
  <pageMargins left="0.70866141732283472" right="0.70866141732283472" top="0.74803149606299213" bottom="0.74803149606299213" header="0.31496062992125984" footer="0.31496062992125984"/>
  <pageSetup scale="34"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4">
    <tabColor theme="8" tint="-0.249977111117893"/>
    <pageSetUpPr fitToPage="1"/>
  </sheetPr>
  <dimension ref="A1:O42"/>
  <sheetViews>
    <sheetView showGridLines="0" view="pageBreakPreview" zoomScale="55" zoomScaleNormal="70" zoomScaleSheetLayoutView="55" workbookViewId="0">
      <selection activeCell="P22" sqref="P22"/>
    </sheetView>
  </sheetViews>
  <sheetFormatPr baseColWidth="10" defaultColWidth="11.5703125" defaultRowHeight="15"/>
  <cols>
    <col min="1" max="1" width="63.5703125" customWidth="1"/>
    <col min="2" max="2" width="32.140625" bestFit="1" customWidth="1"/>
    <col min="3" max="3" width="31.5703125" bestFit="1" customWidth="1"/>
    <col min="4" max="4" width="32.140625" bestFit="1" customWidth="1"/>
    <col min="5" max="5" width="31" customWidth="1"/>
    <col min="6" max="6" width="34.42578125" bestFit="1" customWidth="1"/>
    <col min="7" max="9" width="15.42578125" customWidth="1"/>
    <col min="10" max="10" width="24.28515625" bestFit="1" customWidth="1"/>
    <col min="11" max="11" width="30" customWidth="1"/>
    <col min="12" max="12" width="29.7109375" customWidth="1"/>
  </cols>
  <sheetData>
    <row r="1" spans="1:15" s="323" customFormat="1" ht="62.25" customHeight="1">
      <c r="A1" s="1490" t="s">
        <v>512</v>
      </c>
      <c r="B1" s="1490"/>
      <c r="C1" s="1490"/>
      <c r="D1" s="1490"/>
      <c r="E1" s="1490"/>
      <c r="F1" s="1490"/>
      <c r="G1" s="1490"/>
      <c r="H1" s="1490"/>
      <c r="I1" s="1490"/>
      <c r="J1" s="1490"/>
    </row>
    <row r="2" spans="1:15" s="323" customFormat="1" ht="32.25" customHeight="1">
      <c r="A2" s="1586" t="s">
        <v>1067</v>
      </c>
      <c r="B2" s="1586"/>
      <c r="C2" s="1586"/>
      <c r="D2" s="1586"/>
      <c r="E2" s="1586"/>
      <c r="F2" s="1586"/>
      <c r="G2" s="1586"/>
      <c r="H2" s="1586"/>
      <c r="I2" s="1586"/>
      <c r="J2" s="1586"/>
    </row>
    <row r="3" spans="1:15" ht="9.75" customHeight="1">
      <c r="A3" s="723"/>
      <c r="B3" s="54"/>
      <c r="C3" s="54"/>
      <c r="D3" s="54"/>
      <c r="E3" s="54"/>
    </row>
    <row r="4" spans="1:15" ht="204" customHeight="1">
      <c r="A4" s="1587" t="s">
        <v>1065</v>
      </c>
      <c r="B4" s="1588"/>
      <c r="C4" s="1588"/>
      <c r="D4" s="1588"/>
      <c r="E4" s="1588"/>
      <c r="F4" s="1588"/>
      <c r="G4" s="1588"/>
      <c r="H4" s="1588"/>
      <c r="I4" s="1588"/>
      <c r="J4" s="1588"/>
    </row>
    <row r="5" spans="1:15" ht="13.5" customHeight="1">
      <c r="A5" s="1163"/>
      <c r="B5" s="54"/>
      <c r="C5" s="54"/>
      <c r="D5" s="54"/>
      <c r="E5" s="54"/>
    </row>
    <row r="6" spans="1:15" s="237" customFormat="1" ht="29.25" customHeight="1">
      <c r="A6" s="368" t="s">
        <v>486</v>
      </c>
      <c r="B6" s="369" t="s">
        <v>258</v>
      </c>
      <c r="C6" s="369" t="s">
        <v>357</v>
      </c>
      <c r="D6" s="369" t="s">
        <v>358</v>
      </c>
      <c r="E6" s="369" t="s">
        <v>1066</v>
      </c>
      <c r="F6" s="370" t="s">
        <v>11</v>
      </c>
      <c r="G6" s="369" t="s">
        <v>41</v>
      </c>
    </row>
    <row r="7" spans="1:15" s="193" customFormat="1" ht="18">
      <c r="A7" s="371" t="s">
        <v>513</v>
      </c>
      <c r="B7" s="1174">
        <v>64516667631.620003</v>
      </c>
      <c r="C7" s="1174">
        <v>72515503134.449997</v>
      </c>
      <c r="D7" s="1174">
        <v>81223400245.509995</v>
      </c>
      <c r="E7" s="1174">
        <f>+'Resumen '!E75</f>
        <v>73548991097.320007</v>
      </c>
      <c r="F7" s="1175">
        <f t="shared" ref="F7:F15" si="0">SUM(B7:E7)</f>
        <v>291804562108.90002</v>
      </c>
      <c r="G7" s="1328">
        <f>+Tabla35[[#This Row],[Total]]/$F$16</f>
        <v>0.81227994004254389</v>
      </c>
      <c r="J7" s="237"/>
      <c r="L7"/>
      <c r="M7"/>
    </row>
    <row r="8" spans="1:15" s="193" customFormat="1" ht="18.75" customHeight="1">
      <c r="A8" s="371" t="s">
        <v>514</v>
      </c>
      <c r="B8" s="1174">
        <v>3637727227.8899999</v>
      </c>
      <c r="C8" s="1174">
        <v>3046658090.7199998</v>
      </c>
      <c r="D8" s="1174">
        <v>3302531369.3600001</v>
      </c>
      <c r="E8" s="1174">
        <f>+'Resumen '!E76</f>
        <v>2970527171.5100002</v>
      </c>
      <c r="F8" s="1175">
        <f t="shared" si="0"/>
        <v>12957443859.48</v>
      </c>
      <c r="G8" s="1329">
        <f>+Tabla35[[#This Row],[Total]]/$F$16</f>
        <v>3.6068907371486325E-2</v>
      </c>
      <c r="J8" s="237"/>
      <c r="L8"/>
      <c r="M8"/>
    </row>
    <row r="9" spans="1:15" s="193" customFormat="1" ht="18.75" customHeight="1">
      <c r="A9" s="371" t="s">
        <v>133</v>
      </c>
      <c r="B9" s="1174">
        <v>6657059927.75</v>
      </c>
      <c r="C9" s="1174">
        <v>7539272243.8900003</v>
      </c>
      <c r="D9" s="1174">
        <v>8428664553.5299997</v>
      </c>
      <c r="E9" s="1174">
        <f>+'Resumen '!E78</f>
        <v>7628660130.9200001</v>
      </c>
      <c r="F9" s="1175">
        <f t="shared" si="0"/>
        <v>30253656856.089996</v>
      </c>
      <c r="G9" s="1329">
        <f>+Tabla35[[#This Row],[Total]]/$F$16</f>
        <v>8.4215402252557719E-2</v>
      </c>
      <c r="J9" s="237"/>
      <c r="L9"/>
      <c r="M9"/>
    </row>
    <row r="10" spans="1:15" s="193" customFormat="1" ht="18">
      <c r="A10" s="371" t="s">
        <v>136</v>
      </c>
      <c r="B10" s="1176">
        <v>299922059.91000003</v>
      </c>
      <c r="C10" s="1176">
        <v>328081703.39999998</v>
      </c>
      <c r="D10" s="1176">
        <v>354482605.56999999</v>
      </c>
      <c r="E10" s="1174">
        <f>+'Resumen '!E79</f>
        <v>318083603.00999999</v>
      </c>
      <c r="F10" s="1175">
        <f t="shared" si="0"/>
        <v>1300569971.8899999</v>
      </c>
      <c r="G10" s="1329">
        <f>+Tabla35[[#This Row],[Total]]/$F$16</f>
        <v>3.6203234492053239E-3</v>
      </c>
      <c r="J10" s="237"/>
      <c r="L10"/>
      <c r="M10"/>
    </row>
    <row r="11" spans="1:15" s="193" customFormat="1" ht="18.75" customHeight="1">
      <c r="A11" s="371" t="s">
        <v>139</v>
      </c>
      <c r="B11" s="1176">
        <v>534942027.41000003</v>
      </c>
      <c r="C11" s="1176">
        <v>550668409.03999996</v>
      </c>
      <c r="D11" s="1176">
        <v>623677440.78999996</v>
      </c>
      <c r="E11" s="1174">
        <f>+'Resumen '!E80</f>
        <v>552067324.33000004</v>
      </c>
      <c r="F11" s="1175">
        <f t="shared" si="0"/>
        <v>2261355201.5700002</v>
      </c>
      <c r="G11" s="1329">
        <f>+Tabla35[[#This Row],[Total]]/$F$16</f>
        <v>6.2948072308090571E-3</v>
      </c>
      <c r="J11" s="237"/>
      <c r="L11"/>
      <c r="M11"/>
      <c r="N11" s="239"/>
      <c r="O11" s="239"/>
    </row>
    <row r="12" spans="1:15" s="193" customFormat="1" ht="18.75" customHeight="1">
      <c r="A12" s="371" t="s">
        <v>515</v>
      </c>
      <c r="B12" s="1174">
        <v>537390142.97000003</v>
      </c>
      <c r="C12" s="1174">
        <v>598183649.45000005</v>
      </c>
      <c r="D12" s="1174">
        <v>668602213.62</v>
      </c>
      <c r="E12" s="1174">
        <f>+'Resumen '!E81</f>
        <v>605258338.41999996</v>
      </c>
      <c r="F12" s="1175">
        <f t="shared" si="0"/>
        <v>2409434344.46</v>
      </c>
      <c r="G12" s="1329">
        <f>+Tabla35[[#This Row],[Total]]/$F$16</f>
        <v>6.7070068086324906E-3</v>
      </c>
      <c r="J12" s="237"/>
      <c r="L12"/>
      <c r="M12"/>
    </row>
    <row r="13" spans="1:15" s="193" customFormat="1" ht="18.75" customHeight="1">
      <c r="A13" s="371" t="s">
        <v>516</v>
      </c>
      <c r="B13" s="1174">
        <v>3070768143.7399998</v>
      </c>
      <c r="C13" s="1174">
        <v>3418154271.48</v>
      </c>
      <c r="D13" s="1174">
        <v>3820529252.0700002</v>
      </c>
      <c r="E13" s="1174">
        <f>+'Resumen '!E82</f>
        <v>3458584947.3899999</v>
      </c>
      <c r="F13" s="1175">
        <f t="shared" si="0"/>
        <v>13768036614.679998</v>
      </c>
      <c r="G13" s="1329">
        <f>+Tabla35[[#This Row],[Total]]/$F$16</f>
        <v>3.8325308813034226E-2</v>
      </c>
      <c r="J13" s="237"/>
      <c r="L13"/>
      <c r="M13"/>
    </row>
    <row r="14" spans="1:15" s="193" customFormat="1" ht="18.75" customHeight="1">
      <c r="A14" s="371" t="s">
        <v>517</v>
      </c>
      <c r="B14" s="1174">
        <v>660867082.09000003</v>
      </c>
      <c r="C14" s="1174">
        <v>744719455.63999999</v>
      </c>
      <c r="D14" s="1174">
        <v>830780103.28999996</v>
      </c>
      <c r="E14" s="1174">
        <f>+'Resumen '!E83</f>
        <v>754489868.01999998</v>
      </c>
      <c r="F14" s="1175">
        <f t="shared" si="0"/>
        <v>2990856509.04</v>
      </c>
      <c r="G14" s="1329">
        <f>+Tabla35[[#This Row],[Total]]/$F$16</f>
        <v>8.3254789722314853E-3</v>
      </c>
      <c r="J14" s="237"/>
      <c r="K14" s="1692"/>
      <c r="L14" s="1692"/>
      <c r="M14"/>
      <c r="N14"/>
      <c r="O14"/>
    </row>
    <row r="15" spans="1:15" s="193" customFormat="1" ht="18.75" customHeight="1">
      <c r="A15" s="371" t="s">
        <v>518</v>
      </c>
      <c r="B15" s="1176">
        <v>330441648.19999999</v>
      </c>
      <c r="C15" s="1176">
        <v>372362585.42000002</v>
      </c>
      <c r="D15" s="1176">
        <v>415402047.5</v>
      </c>
      <c r="E15" s="1174">
        <f>+'Resumen '!E84</f>
        <v>377252714.89999998</v>
      </c>
      <c r="F15" s="1175">
        <f t="shared" si="0"/>
        <v>1495458996.02</v>
      </c>
      <c r="G15" s="1329">
        <f>+Tabla35[[#This Row],[Total]]/$F$16</f>
        <v>4.1628250594995045E-3</v>
      </c>
      <c r="J15" s="237"/>
      <c r="L15"/>
      <c r="M15"/>
      <c r="N15"/>
      <c r="O15"/>
    </row>
    <row r="16" spans="1:15" s="193" customFormat="1" ht="18.75" customHeight="1">
      <c r="A16" s="550" t="s">
        <v>11</v>
      </c>
      <c r="B16" s="1175">
        <f>SUM(B7:B15)</f>
        <v>80245785891.580017</v>
      </c>
      <c r="C16" s="1175">
        <f>SUM(C7:C15)</f>
        <v>89113603543.489975</v>
      </c>
      <c r="D16" s="1175">
        <f>SUM(D7:D15)</f>
        <v>99668069831.23999</v>
      </c>
      <c r="E16" s="1175">
        <f>SUM(E7:E15)</f>
        <v>90213915195.819992</v>
      </c>
      <c r="F16" s="1175">
        <f>SUM(F7:F15)</f>
        <v>359241374462.13</v>
      </c>
      <c r="G16" s="1330">
        <f>+Tabla35[[#This Row],[Total]]/$F$16</f>
        <v>1</v>
      </c>
      <c r="L16"/>
      <c r="M16"/>
      <c r="N16"/>
      <c r="O16"/>
    </row>
    <row r="17" spans="5:10" ht="18" customHeight="1"/>
    <row r="18" spans="5:10" ht="14.25" customHeight="1">
      <c r="E18" s="40"/>
      <c r="F18" s="40"/>
      <c r="G18" s="40"/>
      <c r="H18" s="40"/>
      <c r="I18" s="40"/>
      <c r="J18" s="40"/>
    </row>
    <row r="19" spans="5:10">
      <c r="E19" s="40"/>
      <c r="F19" s="40"/>
      <c r="G19" s="40"/>
      <c r="H19" s="40"/>
      <c r="I19" s="40"/>
      <c r="J19" s="40"/>
    </row>
    <row r="20" spans="5:10" ht="14.25" customHeight="1"/>
    <row r="21" spans="5:10" ht="14.25" customHeight="1"/>
    <row r="22" spans="5:10" ht="64.5" customHeight="1"/>
    <row r="23" spans="5:10" ht="14.25" customHeight="1"/>
    <row r="24" spans="5:10" ht="14.25" customHeight="1"/>
    <row r="25" spans="5:10" ht="14.25" customHeight="1"/>
    <row r="26" spans="5:10" ht="14.25" customHeight="1"/>
    <row r="27" spans="5:10" ht="14.25" customHeight="1"/>
    <row r="28" spans="5:10" ht="14.25" customHeight="1"/>
    <row r="29" spans="5:10" ht="14.25" customHeight="1"/>
    <row r="30" spans="5:10" ht="14.25" customHeight="1"/>
    <row r="31" spans="5:10" ht="14.25" customHeight="1"/>
    <row r="32" spans="5:10" ht="14.25" customHeight="1"/>
    <row r="33" ht="14.25" customHeight="1"/>
    <row r="41" ht="58.5" customHeight="1"/>
    <row r="42" ht="98.25" customHeight="1"/>
  </sheetData>
  <mergeCells count="3">
    <mergeCell ref="A1:J1"/>
    <mergeCell ref="A2:J2"/>
    <mergeCell ref="A4:J4"/>
  </mergeCells>
  <conditionalFormatting sqref="B7:E15">
    <cfRule type="cellIs" dxfId="15" priority="4" operator="equal">
      <formula>0</formula>
    </cfRule>
  </conditionalFormatting>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2">
    <tabColor theme="8" tint="-0.249977111117893"/>
    <pageSetUpPr fitToPage="1"/>
  </sheetPr>
  <dimension ref="A1:I85"/>
  <sheetViews>
    <sheetView showGridLines="0" view="pageBreakPreview" zoomScale="55" zoomScaleNormal="100" zoomScaleSheetLayoutView="55" workbookViewId="0">
      <pane ySplit="6" topLeftCell="A7" activePane="bottomLeft" state="frozen"/>
      <selection pane="bottomLeft" activeCell="M18" sqref="M18"/>
    </sheetView>
  </sheetViews>
  <sheetFormatPr baseColWidth="10" defaultColWidth="11.42578125" defaultRowHeight="15"/>
  <cols>
    <col min="1" max="1" width="33" style="41" customWidth="1"/>
    <col min="2" max="2" width="32.140625" style="41" bestFit="1" customWidth="1"/>
    <col min="3" max="4" width="31.5703125" style="41" bestFit="1" customWidth="1"/>
    <col min="5" max="5" width="31.5703125" style="65" bestFit="1" customWidth="1"/>
    <col min="6" max="6" width="34.42578125" style="65" bestFit="1" customWidth="1"/>
    <col min="7" max="7" width="24.5703125" style="41" customWidth="1"/>
    <col min="8" max="8" width="11.42578125" style="41"/>
    <col min="9" max="9" width="11.5703125" style="41" bestFit="1" customWidth="1"/>
    <col min="10" max="16384" width="11.42578125" style="41"/>
  </cols>
  <sheetData>
    <row r="1" spans="1:7" s="329" customFormat="1" ht="57.75" customHeight="1">
      <c r="A1" s="1591" t="s">
        <v>845</v>
      </c>
      <c r="B1" s="1591"/>
      <c r="C1" s="1591"/>
      <c r="D1" s="1591"/>
      <c r="E1" s="1591"/>
      <c r="F1" s="1591"/>
      <c r="G1" s="1591"/>
    </row>
    <row r="2" spans="1:7" s="329" customFormat="1" ht="31.5">
      <c r="A2" s="1693" t="str">
        <f>+'Resumen '!O1</f>
        <v>Período:  Diciembre 2009 - Octubre 2025</v>
      </c>
      <c r="B2" s="1591"/>
      <c r="C2" s="1591"/>
      <c r="D2" s="1591"/>
      <c r="E2" s="1591"/>
      <c r="F2" s="1591"/>
      <c r="G2" s="1591"/>
    </row>
    <row r="3" spans="1:7" ht="12" customHeight="1">
      <c r="A3" s="440"/>
      <c r="B3" s="440"/>
      <c r="C3" s="440"/>
      <c r="D3" s="440"/>
    </row>
    <row r="4" spans="1:7" ht="372" customHeight="1">
      <c r="A4" s="1592" t="s">
        <v>1068</v>
      </c>
      <c r="B4" s="1593"/>
      <c r="C4" s="1593"/>
      <c r="D4" s="1593"/>
      <c r="E4" s="1593"/>
      <c r="F4" s="1593"/>
      <c r="G4" s="1593"/>
    </row>
    <row r="5" spans="1:7" ht="10.5" customHeight="1">
      <c r="A5" s="440"/>
      <c r="B5" s="440"/>
      <c r="C5" s="440"/>
      <c r="D5" s="440"/>
    </row>
    <row r="6" spans="1:7" s="1191" customFormat="1" ht="27" customHeight="1">
      <c r="A6" s="1186" t="s">
        <v>177</v>
      </c>
      <c r="B6" s="1187" t="s">
        <v>258</v>
      </c>
      <c r="C6" s="1187" t="s">
        <v>357</v>
      </c>
      <c r="D6" s="1187" t="s">
        <v>358</v>
      </c>
      <c r="E6" s="1188" t="s">
        <v>1057</v>
      </c>
      <c r="F6" s="1189" t="s">
        <v>11</v>
      </c>
      <c r="G6" s="1190"/>
    </row>
    <row r="7" spans="1:7" s="1196" customFormat="1" ht="18.75">
      <c r="A7" s="1192" t="s">
        <v>125</v>
      </c>
      <c r="B7" s="1193">
        <v>21133960278.52</v>
      </c>
      <c r="C7" s="1193">
        <v>23761158668.84</v>
      </c>
      <c r="D7" s="1193">
        <v>26307149985.470001</v>
      </c>
      <c r="E7" s="1194">
        <f>+'Resumen '!H75</f>
        <v>23791806159.779999</v>
      </c>
      <c r="F7" s="1195">
        <f t="shared" ref="F7:F21" si="0">SUM(B7:E7)</f>
        <v>94994075092.610001</v>
      </c>
      <c r="G7" s="1190"/>
    </row>
    <row r="8" spans="1:7" s="1196" customFormat="1" ht="18.75">
      <c r="A8" s="1192" t="s">
        <v>128</v>
      </c>
      <c r="B8" s="1193">
        <v>15142864075.59</v>
      </c>
      <c r="C8" s="1193">
        <v>16944321974.73</v>
      </c>
      <c r="D8" s="1193">
        <v>18574520728.369999</v>
      </c>
      <c r="E8" s="1194">
        <f>+'Resumen '!H76</f>
        <v>16820100762.6</v>
      </c>
      <c r="F8" s="1195">
        <f t="shared" si="0"/>
        <v>67481807541.290001</v>
      </c>
      <c r="G8" s="1190"/>
    </row>
    <row r="9" spans="1:7" s="1196" customFormat="1" ht="18.75">
      <c r="A9" s="1192" t="s">
        <v>131</v>
      </c>
      <c r="B9" s="1193">
        <v>13013729587.18</v>
      </c>
      <c r="C9" s="1193">
        <v>14701970341.059999</v>
      </c>
      <c r="D9" s="1193">
        <v>16494263877.709999</v>
      </c>
      <c r="E9" s="1194">
        <f>+'Resumen '!H77</f>
        <v>15027199777.969999</v>
      </c>
      <c r="F9" s="1195">
        <f t="shared" si="0"/>
        <v>59237163583.919998</v>
      </c>
      <c r="G9" s="1190"/>
    </row>
    <row r="10" spans="1:7" s="1196" customFormat="1" ht="18.75">
      <c r="A10" s="1192" t="s">
        <v>134</v>
      </c>
      <c r="B10" s="1193">
        <v>12570028697.83</v>
      </c>
      <c r="C10" s="1193">
        <v>13887348136.860001</v>
      </c>
      <c r="D10" s="1193">
        <v>15841462403.57</v>
      </c>
      <c r="E10" s="1194">
        <f>+'Resumen '!H78</f>
        <v>14659016681.870001</v>
      </c>
      <c r="F10" s="1195">
        <f t="shared" si="0"/>
        <v>56957855920.130005</v>
      </c>
    </row>
    <row r="11" spans="1:7" s="1196" customFormat="1" ht="18.75">
      <c r="A11" s="1192" t="s">
        <v>137</v>
      </c>
      <c r="B11" s="1193">
        <v>10637508913.700001</v>
      </c>
      <c r="C11" s="1193">
        <v>12015726917.77</v>
      </c>
      <c r="D11" s="1193">
        <v>13536130550.85</v>
      </c>
      <c r="E11" s="1194">
        <f>+'Resumen '!H79</f>
        <v>11871583921.639999</v>
      </c>
      <c r="F11" s="1195">
        <f t="shared" si="0"/>
        <v>48060950303.959999</v>
      </c>
    </row>
    <row r="12" spans="1:7" s="1196" customFormat="1" ht="18.75">
      <c r="A12" s="1192" t="s">
        <v>140</v>
      </c>
      <c r="B12" s="1193">
        <v>3741208489.0300002</v>
      </c>
      <c r="C12" s="1193">
        <v>3130204689.73</v>
      </c>
      <c r="D12" s="1193">
        <v>3399884093.4499998</v>
      </c>
      <c r="E12" s="1194">
        <f>+'Resumen '!H80</f>
        <v>3060207435.1399999</v>
      </c>
      <c r="F12" s="1195">
        <f t="shared" si="0"/>
        <v>13331504707.349998</v>
      </c>
    </row>
    <row r="13" spans="1:7" s="1196" customFormat="1" ht="18.75">
      <c r="A13" s="1192" t="s">
        <v>154</v>
      </c>
      <c r="B13" s="1193">
        <v>471821207.45999998</v>
      </c>
      <c r="C13" s="1193">
        <v>504301157.47000003</v>
      </c>
      <c r="D13" s="1193">
        <v>534668410.19</v>
      </c>
      <c r="E13" s="1194">
        <f>+'Resumen '!H81</f>
        <v>1570055651.74</v>
      </c>
      <c r="F13" s="1195">
        <f t="shared" si="0"/>
        <v>3080846426.8600001</v>
      </c>
    </row>
    <row r="14" spans="1:7" s="1196" customFormat="1" ht="18.75">
      <c r="A14" s="1192" t="s">
        <v>73</v>
      </c>
      <c r="B14" s="1193">
        <v>537390142.97000003</v>
      </c>
      <c r="C14" s="1193">
        <v>598183649.45000005</v>
      </c>
      <c r="D14" s="1193">
        <v>668602213.62</v>
      </c>
      <c r="E14" s="1194">
        <f>+'Resumen '!H82</f>
        <v>754489868.01999998</v>
      </c>
      <c r="F14" s="1195">
        <f t="shared" si="0"/>
        <v>2558665874.0599999</v>
      </c>
      <c r="G14" s="1197"/>
    </row>
    <row r="15" spans="1:7" s="1196" customFormat="1" ht="18.75">
      <c r="A15" s="1192" t="s">
        <v>167</v>
      </c>
      <c r="B15" s="1193">
        <v>296541693.35000002</v>
      </c>
      <c r="C15" s="1193">
        <v>302866298.23000002</v>
      </c>
      <c r="D15" s="1193">
        <v>314432235.98000002</v>
      </c>
      <c r="E15" s="1194">
        <f>+'Resumen '!H83</f>
        <v>605258338.41999996</v>
      </c>
      <c r="F15" s="1195">
        <f t="shared" si="0"/>
        <v>1519098565.98</v>
      </c>
      <c r="G15" s="1197"/>
    </row>
    <row r="16" spans="1:7" s="1196" customFormat="1" ht="18.75">
      <c r="A16" s="1192" t="s">
        <v>163</v>
      </c>
      <c r="B16" s="1193">
        <v>151374061.84</v>
      </c>
      <c r="C16" s="1193">
        <v>125458548.02</v>
      </c>
      <c r="D16" s="1193">
        <v>129359342.27</v>
      </c>
      <c r="E16" s="1194">
        <f>+'Resumen '!H84</f>
        <v>567074655.03999996</v>
      </c>
      <c r="F16" s="1195">
        <f t="shared" si="0"/>
        <v>973266607.16999996</v>
      </c>
      <c r="G16" s="1198"/>
    </row>
    <row r="17" spans="1:9" s="1196" customFormat="1" ht="18.75">
      <c r="A17" s="1192" t="s">
        <v>159</v>
      </c>
      <c r="B17" s="1193">
        <v>299922059.91000003</v>
      </c>
      <c r="C17" s="1193">
        <v>328083703.39999998</v>
      </c>
      <c r="D17" s="1193">
        <v>354482585.56999999</v>
      </c>
      <c r="E17" s="1194">
        <f>+'Resumen '!H85</f>
        <v>471558358.38999999</v>
      </c>
      <c r="F17" s="1195">
        <f t="shared" si="0"/>
        <v>1454046707.27</v>
      </c>
      <c r="G17" s="1197"/>
    </row>
    <row r="18" spans="1:9" s="1196" customFormat="1" ht="18.75">
      <c r="A18" s="1192" t="s">
        <v>143</v>
      </c>
      <c r="B18" s="1193">
        <v>862196273.07000005</v>
      </c>
      <c r="C18" s="1193">
        <v>1191703556.96</v>
      </c>
      <c r="D18" s="1193">
        <v>1667785704.45</v>
      </c>
      <c r="E18" s="1194">
        <f>+'Resumen '!H86</f>
        <v>377252714.89999998</v>
      </c>
      <c r="F18" s="1195">
        <f t="shared" si="0"/>
        <v>4098938249.3800006</v>
      </c>
      <c r="G18" s="1197"/>
    </row>
    <row r="19" spans="1:9" s="1196" customFormat="1" ht="18.75">
      <c r="A19" s="1192" t="s">
        <v>151</v>
      </c>
      <c r="B19" s="1193">
        <v>395931680.88999999</v>
      </c>
      <c r="C19" s="1193">
        <v>505195760.00999999</v>
      </c>
      <c r="D19" s="1193">
        <v>599145528.95000005</v>
      </c>
      <c r="E19" s="1194">
        <f>+'Resumen '!H87</f>
        <v>318083603.00999999</v>
      </c>
      <c r="F19" s="1195">
        <f t="shared" si="0"/>
        <v>1818356572.8599999</v>
      </c>
      <c r="G19" s="1197"/>
    </row>
    <row r="20" spans="1:9" s="1196" customFormat="1" ht="18.75">
      <c r="A20" s="1192" t="s">
        <v>146</v>
      </c>
      <c r="B20" s="1193">
        <v>660867082.09000003</v>
      </c>
      <c r="C20" s="1193">
        <v>744719455.62</v>
      </c>
      <c r="D20" s="1193">
        <v>830780103.28999996</v>
      </c>
      <c r="E20" s="1194">
        <f>+'Resumen '!H88</f>
        <v>105410470.26000001</v>
      </c>
      <c r="F20" s="1195">
        <f t="shared" si="0"/>
        <v>2341777111.2600002</v>
      </c>
      <c r="G20" s="1197"/>
    </row>
    <row r="21" spans="1:9" s="1196" customFormat="1" ht="18.75">
      <c r="A21" s="1192" t="s">
        <v>150</v>
      </c>
      <c r="B21" s="1193">
        <v>330441648.19999999</v>
      </c>
      <c r="C21" s="1193">
        <v>372362585.44</v>
      </c>
      <c r="D21" s="1193">
        <v>415402047.5</v>
      </c>
      <c r="E21" s="1194">
        <f>+'Resumen '!H89</f>
        <v>214816797.03999999</v>
      </c>
      <c r="F21" s="1195">
        <f t="shared" si="0"/>
        <v>1333023078.1799998</v>
      </c>
      <c r="G21" s="1197"/>
    </row>
    <row r="22" spans="1:9" s="1190" customFormat="1" ht="18.75">
      <c r="A22" s="1199" t="s">
        <v>177</v>
      </c>
      <c r="B22" s="1200">
        <f>SUM(B7:B21)</f>
        <v>80245785891.63002</v>
      </c>
      <c r="C22" s="1200">
        <f>SUM(C7:C21)</f>
        <v>89113605443.589981</v>
      </c>
      <c r="D22" s="1200">
        <f>SUM(D7:D21)</f>
        <v>99668069811.23999</v>
      </c>
      <c r="E22" s="1200">
        <f>SUM(E7:E21)</f>
        <v>90213915195.819977</v>
      </c>
      <c r="F22" s="1200">
        <f>SUM(F7:F21)</f>
        <v>359241376342.27997</v>
      </c>
      <c r="G22" s="1197"/>
    </row>
    <row r="23" spans="1:9" s="1190" customFormat="1" ht="12.75" customHeight="1">
      <c r="A23" s="1590" t="s">
        <v>849</v>
      </c>
      <c r="B23" s="1590"/>
      <c r="C23" s="1590"/>
      <c r="D23" s="1590"/>
      <c r="E23" s="1590"/>
      <c r="F23" s="1590"/>
      <c r="G23" s="1202"/>
      <c r="I23" s="1201">
        <f>+E22-'3. PagosXcuentas'!E16</f>
        <v>0</v>
      </c>
    </row>
    <row r="24" spans="1:9" s="1190" customFormat="1" ht="18.75">
      <c r="A24" s="1190" t="s">
        <v>850</v>
      </c>
      <c r="E24" s="1201"/>
      <c r="G24" s="1197"/>
    </row>
    <row r="25" spans="1:9">
      <c r="E25" s="96"/>
      <c r="G25" s="104"/>
    </row>
    <row r="26" spans="1:9">
      <c r="G26" s="104"/>
    </row>
    <row r="27" spans="1:9">
      <c r="G27" s="104"/>
    </row>
    <row r="28" spans="1:9">
      <c r="G28" s="104"/>
    </row>
    <row r="29" spans="1:9">
      <c r="G29" s="104"/>
    </row>
    <row r="30" spans="1:9">
      <c r="G30" s="104"/>
    </row>
    <row r="31" spans="1:9">
      <c r="G31" s="104"/>
    </row>
    <row r="32" spans="1:9">
      <c r="G32" s="104"/>
    </row>
    <row r="33" spans="7:7">
      <c r="G33" s="104"/>
    </row>
    <row r="34" spans="7:7">
      <c r="G34" s="104"/>
    </row>
    <row r="35" spans="7:7">
      <c r="G35" s="104"/>
    </row>
    <row r="36" spans="7:7">
      <c r="G36" s="104"/>
    </row>
    <row r="37" spans="7:7">
      <c r="G37" s="104"/>
    </row>
    <row r="38" spans="7:7">
      <c r="G38" s="104"/>
    </row>
    <row r="39" spans="7:7">
      <c r="G39" s="104"/>
    </row>
    <row r="40" spans="7:7">
      <c r="G40" s="104"/>
    </row>
    <row r="41" spans="7:7">
      <c r="G41" s="104"/>
    </row>
    <row r="42" spans="7:7">
      <c r="G42" s="104"/>
    </row>
    <row r="78" ht="4.5" customHeight="1"/>
    <row r="83" spans="1:6" ht="30" customHeight="1"/>
    <row r="84" spans="1:6" ht="17.25" customHeight="1">
      <c r="A84" s="103" t="s">
        <v>520</v>
      </c>
      <c r="B84" s="532"/>
      <c r="C84" s="532"/>
      <c r="D84" s="532"/>
      <c r="E84" s="115"/>
      <c r="F84" s="115"/>
    </row>
    <row r="85" spans="1:6" ht="20.25" customHeight="1">
      <c r="A85" s="1589" t="s">
        <v>519</v>
      </c>
      <c r="B85" s="1589"/>
      <c r="C85" s="1589"/>
      <c r="D85" s="1589"/>
      <c r="E85" s="1589"/>
      <c r="F85" s="1589"/>
    </row>
  </sheetData>
  <mergeCells count="5">
    <mergeCell ref="A85:F85"/>
    <mergeCell ref="A23:F23"/>
    <mergeCell ref="A2:G2"/>
    <mergeCell ref="A1:G1"/>
    <mergeCell ref="A4:G4"/>
  </mergeCells>
  <conditionalFormatting sqref="B7:F21">
    <cfRule type="cellIs" dxfId="14" priority="1" operator="equal">
      <formula>0</formula>
    </cfRule>
  </conditionalFormatting>
  <conditionalFormatting sqref="E7:E21">
    <cfRule type="cellIs" dxfId="13" priority="3" operator="equal">
      <formula>0</formula>
    </cfRule>
    <cfRule type="cellIs" dxfId="12" priority="4" operator="equal">
      <formula>0</formula>
    </cfRule>
  </conditionalFormatting>
  <pageMargins left="0.70866141732283472" right="0.70866141732283472" top="0.74803149606299213" bottom="0.74803149606299213" header="0.31496062992125984" footer="0.31496062992125984"/>
  <pageSetup scale="40" orientation="portrait" r:id="rId1"/>
  <drawing r:id="rId2"/>
  <tableParts count="1">
    <tablePart r:id="rId3"/>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3">
    <tabColor theme="8" tint="-0.249977111117893"/>
    <pageSetUpPr fitToPage="1"/>
  </sheetPr>
  <dimension ref="A1:M169"/>
  <sheetViews>
    <sheetView showGridLines="0" view="pageBreakPreview" zoomScale="70" zoomScaleNormal="100" zoomScaleSheetLayoutView="70" workbookViewId="0">
      <pane ySplit="1" topLeftCell="A2" activePane="bottomLeft" state="frozen"/>
      <selection activeCell="A6" sqref="A6:J27"/>
      <selection pane="bottomLeft" activeCell="A4" sqref="A4:K4"/>
    </sheetView>
  </sheetViews>
  <sheetFormatPr baseColWidth="10" defaultColWidth="11.42578125" defaultRowHeight="22.5" customHeight="1"/>
  <cols>
    <col min="1" max="1" width="20.140625" style="21" customWidth="1"/>
    <col min="2" max="2" width="32.7109375" style="82" customWidth="1"/>
    <col min="3" max="3" width="22.85546875" style="82" customWidth="1"/>
    <col min="4" max="4" width="25.85546875" style="82" customWidth="1"/>
    <col min="5" max="5" width="28" style="82" customWidth="1"/>
    <col min="6" max="6" width="24.7109375" style="21" bestFit="1" customWidth="1"/>
    <col min="7" max="8" width="24.7109375" style="21" customWidth="1"/>
    <col min="9" max="9" width="22.42578125" style="21" customWidth="1"/>
    <col min="10" max="10" width="21" style="21" customWidth="1"/>
    <col min="11" max="11" width="18.140625" style="21" customWidth="1"/>
    <col min="12" max="12" width="2.140625" style="21" customWidth="1"/>
    <col min="13" max="13" width="18.28515625" style="21" customWidth="1"/>
    <col min="14" max="16384" width="11.42578125" style="21"/>
  </cols>
  <sheetData>
    <row r="1" spans="1:13" s="331" customFormat="1" ht="81" customHeight="1">
      <c r="A1" s="1597" t="s">
        <v>521</v>
      </c>
      <c r="B1" s="1597"/>
      <c r="C1" s="1597"/>
      <c r="D1" s="1597"/>
      <c r="E1" s="1597"/>
      <c r="F1" s="1597"/>
      <c r="G1" s="1597"/>
      <c r="H1" s="1597"/>
      <c r="I1" s="1597"/>
      <c r="J1" s="1597"/>
      <c r="K1" s="1597"/>
      <c r="L1" s="330"/>
    </row>
    <row r="2" spans="1:13" ht="22.5" customHeight="1">
      <c r="A2" s="1598" t="s">
        <v>843</v>
      </c>
      <c r="B2" s="1598"/>
      <c r="C2" s="1598"/>
      <c r="D2" s="1598"/>
      <c r="E2" s="1598"/>
      <c r="F2" s="1598"/>
      <c r="G2" s="1598"/>
      <c r="H2" s="1598"/>
      <c r="I2" s="1598"/>
      <c r="J2" s="1598"/>
      <c r="K2" s="1598"/>
      <c r="L2" s="170"/>
      <c r="M2" s="331"/>
    </row>
    <row r="3" spans="1:13" ht="5.25" customHeight="1">
      <c r="A3" s="1594"/>
      <c r="B3" s="1594"/>
      <c r="C3" s="1594"/>
      <c r="D3" s="1594"/>
      <c r="E3" s="1594"/>
      <c r="F3" s="1594"/>
      <c r="G3" s="1594"/>
      <c r="H3" s="1594"/>
      <c r="I3" s="1594"/>
      <c r="J3" s="1594"/>
      <c r="K3" s="1594"/>
      <c r="L3" s="32"/>
      <c r="M3" s="331"/>
    </row>
    <row r="4" spans="1:13" ht="170.25" customHeight="1">
      <c r="A4" s="1599" t="s">
        <v>1069</v>
      </c>
      <c r="B4" s="1599"/>
      <c r="C4" s="1599"/>
      <c r="D4" s="1599"/>
      <c r="E4" s="1599"/>
      <c r="F4" s="1599"/>
      <c r="G4" s="1599"/>
      <c r="H4" s="1599"/>
      <c r="I4" s="1599"/>
      <c r="J4" s="1599"/>
      <c r="K4" s="1599"/>
      <c r="L4" s="32"/>
      <c r="M4" s="331"/>
    </row>
    <row r="5" spans="1:13" ht="13.5" customHeight="1">
      <c r="A5" s="1076"/>
      <c r="B5" s="1076"/>
      <c r="C5" s="1076"/>
      <c r="D5" s="1076"/>
      <c r="E5" s="1076"/>
      <c r="F5" s="1076"/>
      <c r="G5" s="1076"/>
      <c r="H5" s="1076"/>
      <c r="I5" s="1076"/>
      <c r="J5" s="1076"/>
      <c r="K5" s="1076"/>
      <c r="L5" s="32"/>
      <c r="M5" s="331"/>
    </row>
    <row r="6" spans="1:13" s="316" customFormat="1" ht="71.25" customHeight="1">
      <c r="A6" s="1177" t="s">
        <v>206</v>
      </c>
      <c r="B6" s="1178" t="s">
        <v>847</v>
      </c>
      <c r="C6" s="1178" t="s">
        <v>522</v>
      </c>
      <c r="D6" s="1178" t="s">
        <v>848</v>
      </c>
      <c r="E6" s="1179" t="s">
        <v>846</v>
      </c>
      <c r="I6" s="16"/>
      <c r="M6" s="331"/>
    </row>
    <row r="7" spans="1:13" customFormat="1" ht="21">
      <c r="A7" s="1182">
        <v>2018</v>
      </c>
      <c r="B7" s="1180">
        <v>599976.12957899994</v>
      </c>
      <c r="C7" s="1181"/>
      <c r="D7" s="1180">
        <v>4208088.5887633208</v>
      </c>
      <c r="E7" s="1183">
        <f t="shared" ref="E7:E14" si="0">B7/D7</f>
        <v>0.14257687710783717</v>
      </c>
      <c r="F7" s="94"/>
      <c r="G7" s="94"/>
      <c r="H7" s="94"/>
      <c r="J7" s="21"/>
      <c r="M7" s="331"/>
    </row>
    <row r="8" spans="1:13" customFormat="1" ht="21">
      <c r="A8" s="1182">
        <v>2019</v>
      </c>
      <c r="B8" s="1180">
        <f>707666437209/1000000</f>
        <v>707666.437209</v>
      </c>
      <c r="C8" s="1181">
        <f t="shared" ref="C8:C13" si="1">B8/B7-1</f>
        <v>0.1794909869257062</v>
      </c>
      <c r="D8" s="1180">
        <v>4572738.1177586773</v>
      </c>
      <c r="E8" s="1183">
        <f t="shared" si="0"/>
        <v>0.15475770074404829</v>
      </c>
      <c r="F8" s="94"/>
      <c r="G8" s="94"/>
      <c r="H8" s="94"/>
      <c r="J8" s="21"/>
      <c r="M8" s="331"/>
    </row>
    <row r="9" spans="1:13" customFormat="1" ht="21">
      <c r="A9" s="1182">
        <v>2020</v>
      </c>
      <c r="B9" s="1180">
        <v>820942.24981800001</v>
      </c>
      <c r="C9" s="1181">
        <f t="shared" si="1"/>
        <v>0.16006949977132434</v>
      </c>
      <c r="D9" s="1180">
        <v>4439813.9765264746</v>
      </c>
      <c r="E9" s="1183">
        <f t="shared" si="0"/>
        <v>0.18490465009533372</v>
      </c>
      <c r="F9" s="94"/>
      <c r="G9" s="94"/>
      <c r="H9" s="94"/>
      <c r="J9" s="21"/>
      <c r="M9" s="331"/>
    </row>
    <row r="10" spans="1:13" customFormat="1" ht="21">
      <c r="A10" s="1184">
        <v>2021</v>
      </c>
      <c r="B10" s="1180">
        <v>960567.11641200003</v>
      </c>
      <c r="C10" s="1181">
        <f t="shared" si="1"/>
        <v>0.17007879253985814</v>
      </c>
      <c r="D10" s="1180">
        <v>5427464.1189651676</v>
      </c>
      <c r="E10" s="1183">
        <f t="shared" si="0"/>
        <v>0.17698267466301509</v>
      </c>
      <c r="F10" s="94"/>
      <c r="G10" s="94"/>
      <c r="H10" s="94"/>
      <c r="J10" s="21"/>
      <c r="M10" s="331"/>
    </row>
    <row r="11" spans="1:13" ht="21">
      <c r="A11" s="1184">
        <v>2022</v>
      </c>
      <c r="B11" s="1180">
        <v>1062302.305562</v>
      </c>
      <c r="C11" s="1181">
        <f t="shared" si="1"/>
        <v>0.10591158848952764</v>
      </c>
      <c r="D11" s="1180">
        <v>6257295.2027097438</v>
      </c>
      <c r="E11" s="1183">
        <f t="shared" si="0"/>
        <v>0.16977020759736031</v>
      </c>
      <c r="F11" s="33"/>
      <c r="G11" s="33"/>
      <c r="H11" s="33"/>
      <c r="I11"/>
      <c r="K11"/>
    </row>
    <row r="12" spans="1:13" ht="21">
      <c r="A12" s="1184">
        <v>2023</v>
      </c>
      <c r="B12" s="1180">
        <v>1213344.006122</v>
      </c>
      <c r="C12" s="1181">
        <f t="shared" si="1"/>
        <v>0.14218335003998028</v>
      </c>
      <c r="D12" s="1180">
        <v>6764533.2958832569</v>
      </c>
      <c r="E12" s="1183">
        <f t="shared" si="0"/>
        <v>0.17936847274599327</v>
      </c>
      <c r="F12" s="33"/>
      <c r="G12" s="33"/>
      <c r="H12" s="33"/>
      <c r="I12"/>
      <c r="K12"/>
    </row>
    <row r="13" spans="1:13" ht="21">
      <c r="A13" s="1184">
        <v>2024</v>
      </c>
      <c r="B13" s="1180">
        <v>1397051.0850722701</v>
      </c>
      <c r="C13" s="1181">
        <f t="shared" si="1"/>
        <v>0.15140560139858517</v>
      </c>
      <c r="D13" s="1180">
        <v>7402888.4910161486</v>
      </c>
      <c r="E13" s="1183">
        <f t="shared" si="0"/>
        <v>0.18871702400592361</v>
      </c>
      <c r="F13" s="33"/>
      <c r="G13" s="33"/>
      <c r="H13" s="33"/>
      <c r="I13"/>
      <c r="K13"/>
      <c r="M13" s="316"/>
    </row>
    <row r="14" spans="1:13" ht="21">
      <c r="A14" s="1184" t="str">
        <f>+'Resumen '!O6</f>
        <v>Oct. 2025</v>
      </c>
      <c r="B14" s="1180">
        <f>+'Resumen '!B62/1000000</f>
        <v>1555046.1885820895</v>
      </c>
      <c r="C14" s="1181"/>
      <c r="D14" s="1180">
        <v>7402888.4910161486</v>
      </c>
      <c r="E14" s="1183">
        <f t="shared" si="0"/>
        <v>0.21005938296507259</v>
      </c>
      <c r="F14" s="33"/>
      <c r="G14" s="33"/>
      <c r="H14" s="33"/>
    </row>
    <row r="15" spans="1:13" ht="78" customHeight="1">
      <c r="A15" s="1595" t="s">
        <v>844</v>
      </c>
      <c r="B15" s="1596"/>
      <c r="C15" s="1596"/>
      <c r="D15" s="1596"/>
      <c r="E15" s="1596"/>
      <c r="L15" s="22"/>
    </row>
    <row r="18" spans="13:13" ht="39.75" customHeight="1"/>
    <row r="19" spans="13:13" ht="39.75" customHeight="1"/>
    <row r="20" spans="13:13" ht="39.75" customHeight="1"/>
    <row r="21" spans="13:13" ht="39.75" customHeight="1"/>
    <row r="22" spans="13:13" ht="39.75" customHeight="1"/>
    <row r="23" spans="13:13" ht="22.5" customHeight="1">
      <c r="M23"/>
    </row>
    <row r="24" spans="13:13" ht="22.5" customHeight="1">
      <c r="M24"/>
    </row>
    <row r="25" spans="13:13" ht="22.5" customHeight="1">
      <c r="M25"/>
    </row>
    <row r="26" spans="13:13" ht="22.5" customHeight="1">
      <c r="M26"/>
    </row>
    <row r="27" spans="13:13" ht="22.5" customHeight="1">
      <c r="M27"/>
    </row>
    <row r="28" spans="13:13" ht="22.5" customHeight="1">
      <c r="M28" s="14"/>
    </row>
    <row r="29" spans="13:13" ht="22.5" customHeight="1">
      <c r="M29" s="14"/>
    </row>
    <row r="30" spans="13:13" ht="22.5" customHeight="1">
      <c r="M30" s="14"/>
    </row>
    <row r="31" spans="13:13" ht="22.5" customHeight="1">
      <c r="M31" s="14" t="e">
        <f>+Tabla40[[#This Row],[Producto Interno Bruto (PIB) 
(RD$ Millones)]]-'Resumen '!B63/1000000</f>
        <v>#VALUE!</v>
      </c>
    </row>
    <row r="32" spans="13:13" ht="22.5" customHeight="1">
      <c r="M32" s="14"/>
    </row>
    <row r="33" spans="13:13" ht="22.5" customHeight="1">
      <c r="M33" s="14"/>
    </row>
    <row r="34" spans="13:13" ht="22.5" customHeight="1">
      <c r="M34" s="14"/>
    </row>
    <row r="35" spans="13:13" ht="22.5" customHeight="1">
      <c r="M35" s="14"/>
    </row>
    <row r="36" spans="13:13" ht="22.5" customHeight="1">
      <c r="M36" s="14"/>
    </row>
    <row r="37" spans="13:13" ht="22.5" customHeight="1">
      <c r="M37" s="14"/>
    </row>
    <row r="38" spans="13:13" ht="22.5" customHeight="1">
      <c r="M38" s="14"/>
    </row>
    <row r="39" spans="13:13" ht="22.5" customHeight="1">
      <c r="M39" s="14"/>
    </row>
    <row r="40" spans="13:13" ht="22.5" customHeight="1">
      <c r="M40" s="14"/>
    </row>
    <row r="41" spans="13:13" ht="22.5" customHeight="1">
      <c r="M41" s="14"/>
    </row>
    <row r="42" spans="13:13" ht="22.5" customHeight="1">
      <c r="M42" s="14"/>
    </row>
    <row r="43" spans="13:13" ht="22.5" customHeight="1">
      <c r="M43" s="14"/>
    </row>
    <row r="44" spans="13:13" ht="22.5" customHeight="1">
      <c r="M44" s="14"/>
    </row>
    <row r="45" spans="13:13" ht="22.5" customHeight="1">
      <c r="M45" s="14"/>
    </row>
    <row r="46" spans="13:13" ht="22.5" customHeight="1">
      <c r="M46" s="14"/>
    </row>
    <row r="47" spans="13:13" ht="22.5" customHeight="1">
      <c r="M47" s="14"/>
    </row>
    <row r="48" spans="13:13" ht="22.5" customHeight="1">
      <c r="M48" s="14"/>
    </row>
    <row r="49" spans="13:13" ht="22.5" customHeight="1">
      <c r="M49" s="14"/>
    </row>
    <row r="50" spans="13:13" ht="22.5" customHeight="1">
      <c r="M50" s="14"/>
    </row>
    <row r="51" spans="13:13" ht="22.5" customHeight="1">
      <c r="M51" s="14"/>
    </row>
    <row r="52" spans="13:13" ht="22.5" customHeight="1">
      <c r="M52" s="14"/>
    </row>
    <row r="53" spans="13:13" ht="22.5" customHeight="1">
      <c r="M53" s="14"/>
    </row>
    <row r="54" spans="13:13" ht="22.5" customHeight="1">
      <c r="M54" s="14"/>
    </row>
    <row r="55" spans="13:13" ht="22.5" customHeight="1">
      <c r="M55" s="14"/>
    </row>
    <row r="56" spans="13:13" ht="22.5" customHeight="1">
      <c r="M56" s="14"/>
    </row>
    <row r="57" spans="13:13" ht="22.5" customHeight="1">
      <c r="M57" s="14"/>
    </row>
    <row r="58" spans="13:13" ht="22.5" customHeight="1">
      <c r="M58" s="14"/>
    </row>
    <row r="59" spans="13:13" ht="22.5" customHeight="1">
      <c r="M59" s="14"/>
    </row>
    <row r="60" spans="13:13" ht="22.5" customHeight="1">
      <c r="M60" s="14"/>
    </row>
    <row r="61" spans="13:13" ht="22.5" customHeight="1">
      <c r="M61" s="14"/>
    </row>
    <row r="62" spans="13:13" ht="22.5" customHeight="1">
      <c r="M62" s="14"/>
    </row>
    <row r="63" spans="13:13" ht="22.5" customHeight="1">
      <c r="M63" s="14"/>
    </row>
    <row r="64" spans="13:13" ht="22.5" customHeight="1">
      <c r="M64" s="14"/>
    </row>
    <row r="65" spans="13:13" ht="22.5" customHeight="1">
      <c r="M65" s="14"/>
    </row>
    <row r="66" spans="13:13" ht="22.5" customHeight="1">
      <c r="M66" s="14"/>
    </row>
    <row r="67" spans="13:13" ht="22.5" customHeight="1">
      <c r="M67" s="14"/>
    </row>
    <row r="68" spans="13:13" ht="22.5" customHeight="1">
      <c r="M68" s="14"/>
    </row>
    <row r="69" spans="13:13" ht="22.5" customHeight="1">
      <c r="M69" s="14"/>
    </row>
    <row r="70" spans="13:13" ht="22.5" customHeight="1">
      <c r="M70" s="14"/>
    </row>
    <row r="71" spans="13:13" ht="22.5" customHeight="1">
      <c r="M71" s="14"/>
    </row>
    <row r="72" spans="13:13" ht="22.5" customHeight="1">
      <c r="M72" s="14"/>
    </row>
    <row r="73" spans="13:13" ht="22.5" customHeight="1">
      <c r="M73" s="14"/>
    </row>
    <row r="74" spans="13:13" ht="22.5" customHeight="1">
      <c r="M74" s="14"/>
    </row>
    <row r="75" spans="13:13" ht="22.5" customHeight="1">
      <c r="M75" s="14"/>
    </row>
    <row r="76" spans="13:13" ht="22.5" customHeight="1">
      <c r="M76" s="14"/>
    </row>
    <row r="77" spans="13:13" ht="22.5" customHeight="1">
      <c r="M77" s="14"/>
    </row>
    <row r="78" spans="13:13" ht="22.5" customHeight="1">
      <c r="M78" s="14"/>
    </row>
    <row r="79" spans="13:13" ht="22.5" customHeight="1">
      <c r="M79" s="14"/>
    </row>
    <row r="80" spans="13:13" ht="22.5" customHeight="1">
      <c r="M80" s="14"/>
    </row>
    <row r="81" spans="13:13" ht="22.5" customHeight="1">
      <c r="M81" s="14"/>
    </row>
    <row r="82" spans="13:13" ht="22.5" customHeight="1">
      <c r="M82" s="14"/>
    </row>
    <row r="83" spans="13:13" ht="22.5" customHeight="1">
      <c r="M83" s="14"/>
    </row>
    <row r="84" spans="13:13" ht="22.5" customHeight="1">
      <c r="M84" s="14"/>
    </row>
    <row r="85" spans="13:13" ht="22.5" customHeight="1">
      <c r="M85" s="14"/>
    </row>
    <row r="86" spans="13:13" ht="22.5" customHeight="1">
      <c r="M86" s="14"/>
    </row>
    <row r="87" spans="13:13" ht="22.5" customHeight="1">
      <c r="M87" s="14"/>
    </row>
    <row r="88" spans="13:13" ht="22.5" customHeight="1">
      <c r="M88" s="14"/>
    </row>
    <row r="89" spans="13:13" ht="22.5" customHeight="1">
      <c r="M89" s="14"/>
    </row>
    <row r="90" spans="13:13" ht="22.5" customHeight="1">
      <c r="M90" s="14"/>
    </row>
    <row r="91" spans="13:13" ht="22.5" customHeight="1">
      <c r="M91" s="14"/>
    </row>
    <row r="92" spans="13:13" ht="22.5" customHeight="1">
      <c r="M92" s="14"/>
    </row>
    <row r="93" spans="13:13" ht="22.5" customHeight="1">
      <c r="M93" s="14"/>
    </row>
    <row r="94" spans="13:13" ht="22.5" customHeight="1">
      <c r="M94" s="14"/>
    </row>
    <row r="95" spans="13:13" ht="22.5" customHeight="1">
      <c r="M95" s="14"/>
    </row>
    <row r="96" spans="13:13" ht="22.5" customHeight="1">
      <c r="M96" s="14"/>
    </row>
    <row r="97" spans="13:13" ht="22.5" customHeight="1">
      <c r="M97" s="14"/>
    </row>
    <row r="98" spans="13:13" ht="22.5" customHeight="1">
      <c r="M98" s="14"/>
    </row>
    <row r="99" spans="13:13" ht="22.5" customHeight="1">
      <c r="M99" s="14"/>
    </row>
    <row r="100" spans="13:13" ht="22.5" customHeight="1">
      <c r="M100" s="14"/>
    </row>
    <row r="101" spans="13:13" ht="22.5" customHeight="1">
      <c r="M101" s="14"/>
    </row>
    <row r="102" spans="13:13" ht="22.5" customHeight="1">
      <c r="M102" s="14"/>
    </row>
    <row r="103" spans="13:13" ht="22.5" customHeight="1">
      <c r="M103" s="14"/>
    </row>
    <row r="104" spans="13:13" ht="22.5" customHeight="1">
      <c r="M104" s="14"/>
    </row>
    <row r="105" spans="13:13" ht="22.5" customHeight="1">
      <c r="M105" s="14"/>
    </row>
    <row r="106" spans="13:13" ht="22.5" customHeight="1">
      <c r="M106" s="14"/>
    </row>
    <row r="107" spans="13:13" ht="22.5" customHeight="1">
      <c r="M107" s="14"/>
    </row>
    <row r="108" spans="13:13" ht="22.5" customHeight="1">
      <c r="M108" s="14"/>
    </row>
    <row r="109" spans="13:13" ht="22.5" customHeight="1">
      <c r="M109" s="14"/>
    </row>
    <row r="110" spans="13:13" ht="22.5" customHeight="1">
      <c r="M110" s="14"/>
    </row>
    <row r="111" spans="13:13" ht="22.5" customHeight="1">
      <c r="M111" s="14"/>
    </row>
    <row r="112" spans="13:13" ht="22.5" customHeight="1">
      <c r="M112" s="14"/>
    </row>
    <row r="113" spans="13:13" ht="22.5" customHeight="1">
      <c r="M113" s="14"/>
    </row>
    <row r="114" spans="13:13" ht="22.5" customHeight="1">
      <c r="M114" s="14"/>
    </row>
    <row r="115" spans="13:13" ht="22.5" customHeight="1">
      <c r="M115" s="14"/>
    </row>
    <row r="116" spans="13:13" ht="22.5" customHeight="1">
      <c r="M116" s="14"/>
    </row>
    <row r="117" spans="13:13" ht="22.5" customHeight="1">
      <c r="M117" s="14"/>
    </row>
    <row r="118" spans="13:13" ht="22.5" customHeight="1">
      <c r="M118" s="14"/>
    </row>
    <row r="119" spans="13:13" ht="22.5" customHeight="1">
      <c r="M119" s="14"/>
    </row>
    <row r="120" spans="13:13" ht="22.5" customHeight="1">
      <c r="M120" s="14"/>
    </row>
    <row r="121" spans="13:13" ht="22.5" customHeight="1">
      <c r="M121" s="14"/>
    </row>
    <row r="122" spans="13:13" ht="22.5" customHeight="1">
      <c r="M122" s="14"/>
    </row>
    <row r="123" spans="13:13" ht="22.5" customHeight="1">
      <c r="M123" s="14"/>
    </row>
    <row r="124" spans="13:13" ht="22.5" customHeight="1">
      <c r="M124" s="14"/>
    </row>
    <row r="125" spans="13:13" ht="22.5" customHeight="1">
      <c r="M125" s="14"/>
    </row>
    <row r="126" spans="13:13" ht="22.5" customHeight="1">
      <c r="M126" s="14"/>
    </row>
    <row r="127" spans="13:13" ht="22.5" customHeight="1">
      <c r="M127" s="14"/>
    </row>
    <row r="128" spans="13:13" ht="22.5" customHeight="1">
      <c r="M128" s="14"/>
    </row>
    <row r="129" spans="13:13" ht="22.5" customHeight="1">
      <c r="M129" s="14"/>
    </row>
    <row r="130" spans="13:13" ht="22.5" customHeight="1">
      <c r="M130" s="14"/>
    </row>
    <row r="131" spans="13:13" ht="22.5" customHeight="1">
      <c r="M131" s="14"/>
    </row>
    <row r="132" spans="13:13" ht="22.5" customHeight="1">
      <c r="M132" s="14"/>
    </row>
    <row r="133" spans="13:13" ht="22.5" customHeight="1">
      <c r="M133" s="14"/>
    </row>
    <row r="134" spans="13:13" ht="22.5" customHeight="1">
      <c r="M134" s="14"/>
    </row>
    <row r="135" spans="13:13" ht="22.5" customHeight="1">
      <c r="M135" s="14"/>
    </row>
    <row r="136" spans="13:13" ht="22.5" customHeight="1">
      <c r="M136" s="14"/>
    </row>
    <row r="137" spans="13:13" ht="22.5" customHeight="1">
      <c r="M137" s="14"/>
    </row>
    <row r="138" spans="13:13" ht="22.5" customHeight="1">
      <c r="M138" s="14"/>
    </row>
    <row r="139" spans="13:13" ht="22.5" customHeight="1">
      <c r="M139" s="14"/>
    </row>
    <row r="140" spans="13:13" ht="22.5" customHeight="1">
      <c r="M140" s="14"/>
    </row>
    <row r="141" spans="13:13" ht="22.5" customHeight="1">
      <c r="M141" s="14"/>
    </row>
    <row r="142" spans="13:13" ht="22.5" customHeight="1">
      <c r="M142" s="14"/>
    </row>
    <row r="143" spans="13:13" ht="22.5" customHeight="1">
      <c r="M143" s="14"/>
    </row>
    <row r="144" spans="13:13" ht="22.5" customHeight="1">
      <c r="M144" s="14"/>
    </row>
    <row r="145" spans="13:13" ht="22.5" customHeight="1">
      <c r="M145" s="14"/>
    </row>
    <row r="146" spans="13:13" ht="22.5" customHeight="1">
      <c r="M146" s="14"/>
    </row>
    <row r="147" spans="13:13" ht="22.5" customHeight="1">
      <c r="M147" s="14"/>
    </row>
    <row r="148" spans="13:13" ht="22.5" customHeight="1">
      <c r="M148" s="14"/>
    </row>
    <row r="149" spans="13:13" ht="22.5" customHeight="1">
      <c r="M149" s="14"/>
    </row>
    <row r="150" spans="13:13" ht="22.5" customHeight="1">
      <c r="M150" s="14"/>
    </row>
    <row r="151" spans="13:13" ht="22.5" customHeight="1">
      <c r="M151" s="14"/>
    </row>
    <row r="152" spans="13:13" ht="22.5" customHeight="1">
      <c r="M152" s="14"/>
    </row>
    <row r="153" spans="13:13" ht="22.5" customHeight="1">
      <c r="M153" s="14"/>
    </row>
    <row r="154" spans="13:13" ht="22.5" customHeight="1">
      <c r="M154" s="14"/>
    </row>
    <row r="155" spans="13:13" ht="22.5" customHeight="1">
      <c r="M155" s="14"/>
    </row>
    <row r="156" spans="13:13" ht="22.5" customHeight="1">
      <c r="M156" s="14"/>
    </row>
    <row r="157" spans="13:13" ht="22.5" customHeight="1">
      <c r="M157" s="14"/>
    </row>
    <row r="158" spans="13:13" ht="22.5" customHeight="1">
      <c r="M158" s="14"/>
    </row>
    <row r="159" spans="13:13" ht="22.5" customHeight="1">
      <c r="M159" s="14"/>
    </row>
    <row r="160" spans="13:13" ht="22.5" customHeight="1">
      <c r="M160" s="14"/>
    </row>
    <row r="161" spans="13:13" ht="22.5" customHeight="1">
      <c r="M161" s="14"/>
    </row>
    <row r="162" spans="13:13" ht="22.5" customHeight="1">
      <c r="M162" s="14"/>
    </row>
    <row r="163" spans="13:13" ht="22.5" customHeight="1">
      <c r="M163" s="14"/>
    </row>
    <row r="164" spans="13:13" ht="22.5" customHeight="1">
      <c r="M164" s="14"/>
    </row>
    <row r="165" spans="13:13" ht="22.5" customHeight="1">
      <c r="M165" s="14"/>
    </row>
    <row r="166" spans="13:13" ht="22.5" customHeight="1">
      <c r="M166" s="14"/>
    </row>
    <row r="167" spans="13:13" ht="22.5" customHeight="1">
      <c r="M167" s="14"/>
    </row>
    <row r="168" spans="13:13" ht="22.5" customHeight="1">
      <c r="M168" s="14"/>
    </row>
    <row r="169" spans="13:13" ht="22.5" customHeight="1">
      <c r="M169" s="14"/>
    </row>
  </sheetData>
  <mergeCells count="5">
    <mergeCell ref="A3:K3"/>
    <mergeCell ref="A15:E15"/>
    <mergeCell ref="A1:K1"/>
    <mergeCell ref="A2:K2"/>
    <mergeCell ref="A4:K4"/>
  </mergeCells>
  <conditionalFormatting sqref="C7:C14">
    <cfRule type="cellIs" dxfId="11" priority="1" operator="equal">
      <formula>0</formula>
    </cfRule>
  </conditionalFormatting>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R22" sqref="R22"/>
    </sheetView>
  </sheetViews>
  <sheetFormatPr baseColWidth="10" defaultColWidth="11.42578125" defaultRowHeight="15"/>
  <cols>
    <col min="7" max="7" width="13.42578125" customWidth="1"/>
    <col min="12" max="12" width="30.7109375" customWidth="1"/>
  </cols>
  <sheetData>
    <row r="7" spans="1:13" ht="46.5" customHeight="1">
      <c r="A7" s="1374" t="s">
        <v>688</v>
      </c>
      <c r="B7" s="1374"/>
      <c r="C7" s="1374"/>
      <c r="D7" s="1374"/>
      <c r="E7" s="1374"/>
      <c r="F7" s="1374"/>
      <c r="G7" s="1374"/>
      <c r="H7" s="1374"/>
      <c r="I7" s="1374"/>
      <c r="J7" s="1374"/>
      <c r="K7" s="1374"/>
      <c r="L7" s="1374"/>
      <c r="M7" s="1374"/>
    </row>
    <row r="8" spans="1:13">
      <c r="A8" s="979"/>
    </row>
    <row r="9" spans="1:13">
      <c r="A9" s="979"/>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L23"/>
  <sheetViews>
    <sheetView showGridLines="0" view="pageBreakPreview" zoomScale="70" zoomScaleNormal="85" zoomScaleSheetLayoutView="70" workbookViewId="0">
      <selection activeCell="N9" sqref="N9:N10"/>
    </sheetView>
  </sheetViews>
  <sheetFormatPr baseColWidth="10" defaultColWidth="11.42578125" defaultRowHeight="13.5" customHeight="1"/>
  <cols>
    <col min="1" max="1" width="63.5703125" style="18" customWidth="1"/>
    <col min="2" max="2" width="46.42578125" style="18" customWidth="1"/>
    <col min="3" max="3" width="36.28515625" style="18" customWidth="1"/>
    <col min="4" max="5" width="29.5703125" style="18" customWidth="1"/>
    <col min="6" max="6" width="20" style="18" customWidth="1"/>
    <col min="7" max="11" width="11.42578125" style="18"/>
    <col min="12" max="12" width="20" style="18" bestFit="1" customWidth="1"/>
    <col min="13" max="16384" width="11.42578125" style="18"/>
  </cols>
  <sheetData>
    <row r="1" spans="1:12" ht="68.25" customHeight="1">
      <c r="A1" s="1602" t="s">
        <v>538</v>
      </c>
      <c r="B1" s="1602"/>
      <c r="C1" s="1602"/>
      <c r="D1" s="1602"/>
      <c r="E1" s="1602"/>
      <c r="F1" s="1602"/>
      <c r="G1" s="1602"/>
      <c r="H1" s="1602"/>
      <c r="I1" s="1602"/>
    </row>
    <row r="2" spans="1:12" ht="28.5" customHeight="1">
      <c r="A2" s="1601" t="str">
        <f>+'Resumen '!O3</f>
        <v>Período: Octubre 2025</v>
      </c>
      <c r="B2" s="1601"/>
      <c r="C2" s="1601"/>
      <c r="D2" s="1601"/>
      <c r="E2" s="1601"/>
      <c r="F2" s="1601"/>
      <c r="G2" s="1601"/>
      <c r="H2" s="1601"/>
      <c r="I2" s="1601"/>
    </row>
    <row r="3" spans="1:12" ht="16.5" customHeight="1">
      <c r="A3" s="1600"/>
      <c r="B3" s="1600"/>
      <c r="C3" s="1600"/>
      <c r="D3" s="1600"/>
      <c r="E3" s="1185"/>
    </row>
    <row r="4" spans="1:12" ht="196.5" customHeight="1">
      <c r="A4" s="1603" t="s">
        <v>1070</v>
      </c>
      <c r="B4" s="1603"/>
      <c r="C4" s="1603"/>
      <c r="D4" s="1603"/>
      <c r="E4" s="1603"/>
      <c r="F4" s="1603"/>
      <c r="G4" s="1603"/>
      <c r="H4" s="1603"/>
      <c r="I4" s="1603"/>
    </row>
    <row r="5" spans="1:12" ht="16.5" customHeight="1">
      <c r="A5" s="1185"/>
      <c r="B5" s="1185"/>
      <c r="C5" s="1185"/>
      <c r="D5" s="1185"/>
      <c r="E5" s="1185"/>
      <c r="L5" s="1331"/>
    </row>
    <row r="6" spans="1:12" s="56" customFormat="1" ht="36.75" customHeight="1">
      <c r="A6" s="437" t="s">
        <v>509</v>
      </c>
      <c r="B6" s="438" t="s">
        <v>11</v>
      </c>
      <c r="C6" s="823" t="s">
        <v>41</v>
      </c>
      <c r="D6" s="55"/>
      <c r="F6" s="55"/>
      <c r="L6" s="1331"/>
    </row>
    <row r="7" spans="1:12" ht="19.5" customHeight="1">
      <c r="A7" s="439" t="s">
        <v>156</v>
      </c>
      <c r="B7" s="766">
        <f>+'Resumen '!B89</f>
        <v>1237490334090.8398</v>
      </c>
      <c r="C7" s="1694">
        <f>+Tabla318[[#This Row],[Total]]/$B$12</f>
        <v>0.79579008210630631</v>
      </c>
      <c r="D7" s="31"/>
      <c r="F7" s="31"/>
      <c r="L7" s="1332"/>
    </row>
    <row r="8" spans="1:12" ht="19.5" customHeight="1">
      <c r="A8" s="439" t="s">
        <v>677</v>
      </c>
      <c r="B8" s="766">
        <f>+'Resumen '!B90</f>
        <v>91282083983.240005</v>
      </c>
      <c r="C8" s="1694">
        <f>+Tabla318[[#This Row],[Total]]/$B$12</f>
        <v>5.8700561213858311E-2</v>
      </c>
      <c r="F8" s="48"/>
      <c r="L8" s="1332"/>
    </row>
    <row r="9" spans="1:12" ht="19.5" customHeight="1">
      <c r="A9" s="439" t="s">
        <v>161</v>
      </c>
      <c r="B9" s="766">
        <f>+'Resumen '!B91</f>
        <v>51873880797.669998</v>
      </c>
      <c r="C9" s="1694">
        <f>+Tabla318[[#This Row],[Total]]/$B$12</f>
        <v>3.3358418019061704E-2</v>
      </c>
      <c r="D9" s="49"/>
      <c r="F9" s="48"/>
      <c r="L9" s="1332"/>
    </row>
    <row r="10" spans="1:12" ht="19.5" customHeight="1">
      <c r="A10" s="439" t="s">
        <v>165</v>
      </c>
      <c r="B10" s="766">
        <f>+'Resumen '!B92</f>
        <v>1208729473.6500001</v>
      </c>
      <c r="C10" s="1694">
        <f>+Tabla318[[#This Row],[Total]]/$B$12</f>
        <v>7.7729490128658789E-4</v>
      </c>
      <c r="D10" s="50"/>
      <c r="F10" s="48"/>
      <c r="L10" s="1332"/>
    </row>
    <row r="11" spans="1:12" ht="22.5" customHeight="1">
      <c r="A11" s="777" t="s">
        <v>169</v>
      </c>
      <c r="B11" s="766">
        <f>+'Resumen '!B93</f>
        <v>173191160236.69</v>
      </c>
      <c r="C11" s="1694">
        <f>+Tabla318[[#This Row],[Total]]/$B$12</f>
        <v>0.1113736437594872</v>
      </c>
      <c r="F11" s="48"/>
      <c r="L11" s="1332"/>
    </row>
    <row r="12" spans="1:12" ht="22.5" customHeight="1">
      <c r="A12" s="1695" t="s">
        <v>11</v>
      </c>
      <c r="B12" s="1696">
        <f>SUM(B7:B11)</f>
        <v>1555046188582.0896</v>
      </c>
      <c r="C12" s="1697">
        <f>+Tabla318[[#This Row],[Total]]/$B$12</f>
        <v>1</v>
      </c>
      <c r="F12" s="48"/>
      <c r="L12" s="1332"/>
    </row>
    <row r="13" spans="1:12" ht="21">
      <c r="A13" s="879" t="s">
        <v>539</v>
      </c>
    </row>
    <row r="14" spans="1:12" ht="15"/>
    <row r="15" spans="1:12" ht="24" customHeight="1"/>
    <row r="17" ht="15"/>
    <row r="18" ht="15"/>
    <row r="19" ht="15"/>
    <row r="20" ht="15"/>
    <row r="21" ht="15"/>
    <row r="22" ht="15"/>
    <row r="23" ht="15"/>
  </sheetData>
  <mergeCells count="4">
    <mergeCell ref="A3:D3"/>
    <mergeCell ref="A2:I2"/>
    <mergeCell ref="A1:I1"/>
    <mergeCell ref="A4:I4"/>
  </mergeCells>
  <conditionalFormatting sqref="A12 B7:B12">
    <cfRule type="cellIs" dxfId="10" priority="10" operator="equal">
      <formula>0</formula>
    </cfRule>
  </conditionalFormatting>
  <conditionalFormatting sqref="A6:B12">
    <cfRule type="cellIs" dxfId="9" priority="14" operator="equal">
      <formula>0</formula>
    </cfRule>
  </conditionalFormatting>
  <conditionalFormatting sqref="C12">
    <cfRule type="cellIs" dxfId="8" priority="8" operator="equal">
      <formula>0</formula>
    </cfRule>
    <cfRule type="cellIs" dxfId="7" priority="9" operator="equal">
      <formula>0</formula>
    </cfRule>
  </conditionalFormatting>
  <conditionalFormatting sqref="A13">
    <cfRule type="cellIs" dxfId="6" priority="7" operator="equal">
      <formula>0</formula>
    </cfRule>
  </conditionalFormatting>
  <pageMargins left="0.70866141732283472" right="0.70866141732283472" top="0.74803149606299213" bottom="0.74803149606299213" header="0.31496062992125984" footer="0.31496062992125984"/>
  <pageSetup scale="47"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249977111117893"/>
    <pageSetUpPr fitToPage="1"/>
  </sheetPr>
  <dimension ref="A1:K91"/>
  <sheetViews>
    <sheetView showGridLines="0" view="pageBreakPreview" zoomScale="40" zoomScaleNormal="100" zoomScaleSheetLayoutView="40" workbookViewId="0">
      <selection activeCell="AH95" sqref="AG95:AH96"/>
    </sheetView>
  </sheetViews>
  <sheetFormatPr baseColWidth="10" defaultColWidth="11.42578125" defaultRowHeight="15"/>
  <cols>
    <col min="1" max="1" width="61.140625" style="58" customWidth="1"/>
    <col min="2" max="2" width="35.140625" style="58" bestFit="1" customWidth="1"/>
    <col min="3" max="8" width="26.5703125" style="58" customWidth="1"/>
    <col min="9" max="9" width="24.7109375" style="58" customWidth="1"/>
    <col min="10" max="10" width="11.42578125" style="58"/>
    <col min="11" max="11" width="13.85546875" style="58" bestFit="1" customWidth="1"/>
    <col min="12" max="12" width="2.28515625" style="58" customWidth="1"/>
    <col min="13" max="16384" width="11.42578125" style="58"/>
  </cols>
  <sheetData>
    <row r="1" spans="1:11" s="332" customFormat="1" ht="66" customHeight="1">
      <c r="A1" s="1491" t="s">
        <v>1079</v>
      </c>
      <c r="B1" s="1491"/>
      <c r="C1" s="1491"/>
      <c r="D1" s="1491"/>
      <c r="E1" s="1491"/>
      <c r="F1" s="1491"/>
      <c r="G1" s="1491"/>
      <c r="H1" s="1491"/>
      <c r="I1" s="1491"/>
    </row>
    <row r="2" spans="1:11" s="332" customFormat="1" ht="24" customHeight="1">
      <c r="A2" s="1604" t="s">
        <v>1080</v>
      </c>
      <c r="B2" s="1604"/>
      <c r="C2" s="1604"/>
      <c r="D2" s="1604"/>
      <c r="E2" s="1604"/>
      <c r="F2" s="1604"/>
      <c r="G2" s="1604"/>
      <c r="H2" s="1604"/>
      <c r="I2" s="1604"/>
    </row>
    <row r="3" spans="1:11" ht="4.5" customHeight="1"/>
    <row r="4" spans="1:11" ht="137.25" customHeight="1">
      <c r="A4" s="1605" t="s">
        <v>1082</v>
      </c>
      <c r="B4" s="1606"/>
      <c r="C4" s="1606"/>
      <c r="D4" s="1606"/>
      <c r="E4" s="1606"/>
      <c r="F4" s="1606"/>
      <c r="G4" s="1606"/>
      <c r="H4" s="1606"/>
      <c r="I4" s="1606"/>
      <c r="K4" s="1333"/>
    </row>
    <row r="5" spans="1:11">
      <c r="K5" s="1334"/>
    </row>
    <row r="6" spans="1:11" s="318" customFormat="1" ht="24" customHeight="1">
      <c r="A6" s="1164" t="s">
        <v>523</v>
      </c>
      <c r="B6" s="1165" t="s">
        <v>524</v>
      </c>
      <c r="C6" s="1166" t="s">
        <v>525</v>
      </c>
      <c r="D6" s="317"/>
      <c r="E6" s="317"/>
      <c r="F6" s="317"/>
      <c r="G6" s="317"/>
      <c r="H6" s="317"/>
      <c r="I6" s="317"/>
      <c r="K6" s="1334"/>
    </row>
    <row r="7" spans="1:11" ht="18.75" customHeight="1">
      <c r="A7" s="1167" t="s">
        <v>140</v>
      </c>
      <c r="B7" s="1168">
        <v>803528193283</v>
      </c>
      <c r="C7" s="1169">
        <f>+Tabla4112[[#This Row],[Inversión ]]/$B$16</f>
        <v>0.58962703363258628</v>
      </c>
      <c r="D7" s="317"/>
      <c r="F7" s="317"/>
      <c r="G7" s="317"/>
      <c r="H7" s="317"/>
      <c r="I7" s="765"/>
      <c r="K7" s="1334"/>
    </row>
    <row r="8" spans="1:11" ht="18.75" customHeight="1">
      <c r="A8" s="1167" t="s">
        <v>526</v>
      </c>
      <c r="B8" s="1168">
        <v>106822410506.95999</v>
      </c>
      <c r="C8" s="1169">
        <f>+Tabla4112[[#This Row],[Inversión ]]/$B$16</f>
        <v>7.8386024982346814E-2</v>
      </c>
      <c r="D8" s="317"/>
      <c r="F8" s="317"/>
      <c r="G8" s="317"/>
      <c r="H8" s="317"/>
      <c r="I8" s="765"/>
      <c r="K8" s="1334"/>
    </row>
    <row r="9" spans="1:11" ht="18.75" customHeight="1">
      <c r="A9" s="1167" t="s">
        <v>527</v>
      </c>
      <c r="B9" s="1168">
        <v>102941738402.01001</v>
      </c>
      <c r="C9" s="1169">
        <f>+Tabla4112[[#This Row],[Inversión ]]/$B$16</f>
        <v>7.5538397231547399E-2</v>
      </c>
      <c r="D9" s="317"/>
      <c r="E9" s="1700"/>
      <c r="F9" s="317"/>
      <c r="G9" s="317"/>
      <c r="H9" s="317"/>
      <c r="I9" s="765"/>
      <c r="K9" s="1334"/>
    </row>
    <row r="10" spans="1:11" ht="18.75" customHeight="1">
      <c r="A10" s="1167" t="s">
        <v>1071</v>
      </c>
      <c r="B10" s="1168">
        <v>111193921.88000001</v>
      </c>
      <c r="C10" s="1169">
        <f>+Tabla4112[[#This Row],[Inversión ]]/$B$16</f>
        <v>8.15938293940943E-5</v>
      </c>
      <c r="D10" s="317"/>
      <c r="E10" s="1700"/>
      <c r="F10" s="317"/>
      <c r="G10" s="317"/>
      <c r="H10" s="317"/>
      <c r="I10" s="765"/>
      <c r="K10" s="1334"/>
    </row>
    <row r="11" spans="1:11" ht="18.75" customHeight="1">
      <c r="A11" s="1167" t="s">
        <v>1072</v>
      </c>
      <c r="B11" s="1168">
        <v>0</v>
      </c>
      <c r="C11" s="1169">
        <f>+Tabla4112[[#This Row],[Inversión ]]/$B$16</f>
        <v>0</v>
      </c>
      <c r="D11" s="317"/>
      <c r="E11" s="317"/>
      <c r="F11" s="317"/>
      <c r="G11" s="317"/>
      <c r="H11" s="317"/>
      <c r="I11" s="765"/>
      <c r="K11" s="1334"/>
    </row>
    <row r="12" spans="1:11" ht="18.75" customHeight="1">
      <c r="A12" s="1167" t="s">
        <v>1073</v>
      </c>
      <c r="B12" s="1168">
        <v>172004468.15000001</v>
      </c>
      <c r="C12" s="1169">
        <f>+Tabla4112[[#This Row],[Inversión ]]/$B$16</f>
        <v>1.2621646032414435E-4</v>
      </c>
      <c r="D12" s="317"/>
      <c r="E12" s="317"/>
      <c r="F12" s="317"/>
      <c r="G12" s="317"/>
      <c r="H12" s="317"/>
      <c r="I12" s="765"/>
      <c r="K12" s="1334"/>
    </row>
    <row r="13" spans="1:11" ht="18.75" customHeight="1">
      <c r="A13" s="1167" t="s">
        <v>1074</v>
      </c>
      <c r="B13" s="1168">
        <v>449433610.75999999</v>
      </c>
      <c r="C13" s="1169">
        <f>+Tabla4112[[#This Row],[Inversión ]]/$B$16</f>
        <v>3.2979329031939731E-4</v>
      </c>
      <c r="D13" s="317"/>
      <c r="E13" s="317"/>
      <c r="F13" s="317"/>
      <c r="G13" s="317"/>
      <c r="H13" s="317"/>
      <c r="I13" s="765"/>
      <c r="K13" s="1334"/>
    </row>
    <row r="14" spans="1:11" ht="18.75" customHeight="1">
      <c r="A14" s="1170" t="s">
        <v>1075</v>
      </c>
      <c r="B14" s="1168">
        <v>1127751294.4300001</v>
      </c>
      <c r="C14" s="1169">
        <f>+Tabla4112[[#This Row],[Inversión ]]/$B$16</f>
        <v>8.2754115657504524E-4</v>
      </c>
      <c r="D14" s="317"/>
      <c r="E14" s="317"/>
      <c r="F14" s="317"/>
      <c r="G14" s="317"/>
      <c r="H14" s="317"/>
      <c r="I14" s="765"/>
      <c r="K14" s="1334"/>
    </row>
    <row r="15" spans="1:11" ht="18.75" customHeight="1">
      <c r="A15" s="1170" t="s">
        <v>1078</v>
      </c>
      <c r="B15" s="1168">
        <v>347620938964.05994</v>
      </c>
      <c r="C15" s="1169">
        <f>+Tabla4112[[#This Row],[Inversión ]]/$B$16</f>
        <v>0.25508339941690683</v>
      </c>
      <c r="D15" s="317"/>
      <c r="E15" s="317"/>
      <c r="F15" s="317"/>
      <c r="G15" s="317"/>
      <c r="H15" s="317"/>
      <c r="I15" s="765"/>
      <c r="K15" s="1334"/>
    </row>
    <row r="16" spans="1:11" s="98" customFormat="1" ht="18.75" customHeight="1">
      <c r="A16" s="1171" t="s">
        <v>57</v>
      </c>
      <c r="B16" s="1172">
        <f>SUM(B7:B15)</f>
        <v>1362773664451.25</v>
      </c>
      <c r="C16" s="1169">
        <f>+Tabla4112[[#This Row],[Inversión ]]/$B$16</f>
        <v>1</v>
      </c>
      <c r="D16" s="317"/>
      <c r="E16" s="317"/>
      <c r="F16" s="317"/>
      <c r="G16" s="317"/>
      <c r="H16" s="317"/>
      <c r="I16" s="765"/>
    </row>
    <row r="17" spans="1:11" ht="18.75" customHeight="1">
      <c r="A17" s="1173" t="s">
        <v>1081</v>
      </c>
      <c r="K17" s="1700"/>
    </row>
    <row r="18" spans="1:11">
      <c r="K18" s="1700"/>
    </row>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row r="89" ht="15" hidden="1" customHeight="1"/>
    <row r="90" ht="15" hidden="1" customHeight="1"/>
    <row r="91" ht="15" hidden="1" customHeight="1"/>
  </sheetData>
  <mergeCells count="3">
    <mergeCell ref="A1:I1"/>
    <mergeCell ref="A2:I2"/>
    <mergeCell ref="A4:I4"/>
  </mergeCells>
  <pageMargins left="0.70866141732283472" right="0.70866141732283472" top="0.74803149606299213" bottom="0.74803149606299213" header="0.31496062992125984" footer="0.31496062992125984"/>
  <pageSetup scale="43" orientation="landscape"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6">
    <tabColor theme="8" tint="-0.249977111117893"/>
    <pageSetUpPr fitToPage="1"/>
  </sheetPr>
  <dimension ref="A1:J54"/>
  <sheetViews>
    <sheetView showGridLines="0" view="pageBreakPreview" zoomScale="55" zoomScaleNormal="100" zoomScaleSheetLayoutView="55" workbookViewId="0">
      <selection activeCell="A4" sqref="A4:I4"/>
    </sheetView>
  </sheetViews>
  <sheetFormatPr baseColWidth="10" defaultColWidth="11.42578125" defaultRowHeight="15"/>
  <cols>
    <col min="1" max="1" width="34" style="23" customWidth="1"/>
    <col min="2" max="2" width="46" style="23" customWidth="1"/>
    <col min="3" max="3" width="40" style="23" customWidth="1"/>
    <col min="4" max="4" width="11.42578125" style="23"/>
    <col min="5" max="5" width="25.140625" style="23" customWidth="1"/>
    <col min="6" max="6" width="51.140625" style="23" customWidth="1"/>
    <col min="7" max="7" width="27.28515625" style="23" customWidth="1"/>
    <col min="8" max="8" width="11.42578125" style="23"/>
    <col min="9" max="10" width="11.42578125" style="108"/>
    <col min="11" max="16384" width="11.42578125" style="23"/>
  </cols>
  <sheetData>
    <row r="1" spans="1:10" s="335" customFormat="1" ht="81.75" customHeight="1">
      <c r="A1" s="1577" t="s">
        <v>528</v>
      </c>
      <c r="B1" s="1577"/>
      <c r="C1" s="1577"/>
      <c r="D1" s="1577"/>
      <c r="E1" s="1577"/>
      <c r="F1" s="1577"/>
      <c r="G1" s="1577"/>
      <c r="H1" s="1577"/>
      <c r="I1" s="1577"/>
      <c r="J1" s="334"/>
    </row>
    <row r="2" spans="1:10" s="335" customFormat="1" ht="32.25" customHeight="1">
      <c r="A2" s="1495" t="str">
        <f>+'Resumen '!O7</f>
        <v>Período:  Diciembre 2010 - Octubre 2025</v>
      </c>
      <c r="B2" s="1495"/>
      <c r="C2" s="1495"/>
      <c r="D2" s="1495"/>
      <c r="E2" s="1495"/>
      <c r="F2" s="1495"/>
      <c r="G2" s="1495"/>
      <c r="H2" s="1495"/>
      <c r="I2" s="1495"/>
      <c r="J2" s="334"/>
    </row>
    <row r="3" spans="1:10" ht="9.75" customHeight="1">
      <c r="A3" s="1608" t="s">
        <v>529</v>
      </c>
      <c r="B3" s="1608"/>
      <c r="C3" s="1608"/>
      <c r="D3" s="1608"/>
      <c r="E3" s="1608"/>
      <c r="F3" s="1608"/>
      <c r="G3" s="1608"/>
      <c r="H3" s="1608"/>
      <c r="I3" s="1608"/>
    </row>
    <row r="4" spans="1:10" ht="170.25" customHeight="1">
      <c r="A4" s="1698" t="s">
        <v>1076</v>
      </c>
      <c r="B4" s="1698"/>
      <c r="C4" s="1698"/>
      <c r="D4" s="1698"/>
      <c r="E4" s="1698"/>
      <c r="F4" s="1698"/>
      <c r="G4" s="1698"/>
      <c r="H4" s="1698"/>
      <c r="I4" s="1698"/>
    </row>
    <row r="5" spans="1:10" ht="16.5" customHeight="1">
      <c r="A5" s="1077"/>
      <c r="B5" s="1077"/>
      <c r="C5" s="1077"/>
      <c r="D5" s="1077"/>
      <c r="E5" s="1077"/>
      <c r="F5" s="1077"/>
      <c r="G5" s="1077"/>
      <c r="H5" s="1077"/>
      <c r="I5" s="1077"/>
    </row>
    <row r="6" spans="1:10" ht="42.75" customHeight="1">
      <c r="A6" s="1607" t="s">
        <v>530</v>
      </c>
      <c r="B6" s="1607"/>
      <c r="C6" s="1607"/>
    </row>
    <row r="7" spans="1:10" ht="30" customHeight="1">
      <c r="A7" s="1335" t="s">
        <v>206</v>
      </c>
      <c r="B7" s="1336" t="s">
        <v>531</v>
      </c>
      <c r="C7" s="1337" t="s">
        <v>532</v>
      </c>
      <c r="G7" s="62"/>
      <c r="H7" s="62"/>
      <c r="I7" s="109"/>
    </row>
    <row r="8" spans="1:10" ht="26.25" hidden="1">
      <c r="A8" s="416">
        <v>37956</v>
      </c>
      <c r="B8" s="415">
        <v>0.24099999999999999</v>
      </c>
      <c r="C8" s="417">
        <v>0.23569999999999999</v>
      </c>
      <c r="G8" s="62"/>
      <c r="H8" s="62"/>
      <c r="I8" s="109"/>
    </row>
    <row r="9" spans="1:10" ht="26.25" hidden="1">
      <c r="A9" s="416">
        <v>38139</v>
      </c>
      <c r="B9" s="415">
        <v>0.25175884853706698</v>
      </c>
      <c r="C9" s="417">
        <v>0.24867163477509091</v>
      </c>
      <c r="G9" s="62"/>
      <c r="H9" s="62"/>
      <c r="I9" s="109"/>
    </row>
    <row r="10" spans="1:10" ht="26.25" hidden="1">
      <c r="A10" s="416">
        <v>38322</v>
      </c>
      <c r="B10" s="415">
        <v>0.22987130488506399</v>
      </c>
      <c r="C10" s="417">
        <v>0.238433752130429</v>
      </c>
      <c r="G10" s="62"/>
      <c r="H10" s="62"/>
      <c r="I10" s="109"/>
    </row>
    <row r="11" spans="1:10" ht="26.25" hidden="1">
      <c r="A11" s="416">
        <v>38504</v>
      </c>
      <c r="B11" s="415">
        <v>0.1992410770624177</v>
      </c>
      <c r="C11" s="417">
        <v>0.20409561690347056</v>
      </c>
      <c r="G11" s="62"/>
      <c r="H11" s="62"/>
      <c r="I11" s="109"/>
    </row>
    <row r="12" spans="1:10" ht="26.25" hidden="1">
      <c r="A12" s="416">
        <v>38687</v>
      </c>
      <c r="B12" s="415">
        <v>0.17089695553831788</v>
      </c>
      <c r="C12" s="417">
        <v>0.16964146990989265</v>
      </c>
      <c r="G12" s="62"/>
      <c r="H12" s="62"/>
      <c r="I12" s="109"/>
    </row>
    <row r="13" spans="1:10" ht="26.25" hidden="1">
      <c r="A13" s="416">
        <v>38869</v>
      </c>
      <c r="B13" s="415">
        <v>0.13300480636525761</v>
      </c>
      <c r="C13" s="417">
        <v>0.13468173812691406</v>
      </c>
      <c r="G13" s="62"/>
      <c r="H13" s="62"/>
      <c r="I13" s="109"/>
    </row>
    <row r="14" spans="1:10" ht="26.25" hidden="1">
      <c r="A14" s="416">
        <v>39052</v>
      </c>
      <c r="B14" s="415">
        <v>0.11468843642102869</v>
      </c>
      <c r="C14" s="417">
        <v>0.11484584318471436</v>
      </c>
      <c r="G14" s="62"/>
      <c r="H14" s="62"/>
      <c r="I14" s="109"/>
    </row>
    <row r="15" spans="1:10" ht="26.25" hidden="1">
      <c r="A15" s="416">
        <v>39234</v>
      </c>
      <c r="B15" s="415">
        <v>9.4391360756030912E-2</v>
      </c>
      <c r="C15" s="417">
        <v>9.4204840251650449E-2</v>
      </c>
      <c r="G15" s="62"/>
      <c r="H15" s="62"/>
      <c r="I15" s="109"/>
    </row>
    <row r="16" spans="1:10" ht="26.25" hidden="1">
      <c r="A16" s="416">
        <v>39417</v>
      </c>
      <c r="B16" s="415">
        <v>8.4768885030462301E-2</v>
      </c>
      <c r="C16" s="417">
        <v>8.4401489702688598E-2</v>
      </c>
      <c r="G16" s="62"/>
      <c r="H16" s="62"/>
      <c r="I16" s="109"/>
    </row>
    <row r="17" spans="1:10" ht="26.25" hidden="1">
      <c r="A17" s="416">
        <v>39600</v>
      </c>
      <c r="B17" s="415">
        <v>8.6699999999999999E-2</v>
      </c>
      <c r="C17" s="417">
        <v>9.06E-2</v>
      </c>
    </row>
    <row r="18" spans="1:10" ht="26.25" hidden="1">
      <c r="A18" s="416">
        <v>39783</v>
      </c>
      <c r="B18" s="415">
        <v>0.1208</v>
      </c>
      <c r="C18" s="417">
        <v>0.1326</v>
      </c>
    </row>
    <row r="19" spans="1:10" customFormat="1" ht="26.25" hidden="1">
      <c r="A19" s="416">
        <v>39965</v>
      </c>
      <c r="B19" s="415">
        <v>0.15529999999999999</v>
      </c>
      <c r="C19" s="417">
        <v>0.161</v>
      </c>
      <c r="D19" s="23"/>
      <c r="I19" s="45"/>
      <c r="J19" s="45"/>
    </row>
    <row r="20" spans="1:10" ht="26.25" hidden="1">
      <c r="A20" s="416">
        <v>40148</v>
      </c>
      <c r="B20" s="415">
        <v>0.1404</v>
      </c>
      <c r="C20" s="417">
        <v>0.14330000000000001</v>
      </c>
    </row>
    <row r="21" spans="1:10" ht="26.25" hidden="1">
      <c r="A21" s="416">
        <v>40330</v>
      </c>
      <c r="B21" s="415">
        <v>0.11609999999999999</v>
      </c>
      <c r="C21" s="417">
        <v>0.1183</v>
      </c>
      <c r="E21"/>
      <c r="F21"/>
      <c r="G21"/>
      <c r="H21"/>
      <c r="I21" s="45"/>
    </row>
    <row r="22" spans="1:10" ht="26.25">
      <c r="A22" s="416">
        <v>40513</v>
      </c>
      <c r="B22" s="415">
        <v>0.108409960162953</v>
      </c>
      <c r="C22" s="417">
        <v>0.110547250717437</v>
      </c>
    </row>
    <row r="23" spans="1:10" ht="26.25" hidden="1">
      <c r="A23" s="416">
        <v>40695</v>
      </c>
      <c r="B23" s="415">
        <v>0.113957126516463</v>
      </c>
      <c r="C23" s="417">
        <v>0.115288967128472</v>
      </c>
    </row>
    <row r="24" spans="1:10" ht="26.25">
      <c r="A24" s="416">
        <v>40878</v>
      </c>
      <c r="B24" s="415">
        <v>0.124824699343822</v>
      </c>
      <c r="C24" s="417">
        <v>0.12663965470126301</v>
      </c>
    </row>
    <row r="25" spans="1:10" ht="26.25" hidden="1">
      <c r="A25" s="416">
        <v>41061</v>
      </c>
      <c r="B25" s="415">
        <v>0.13097785101096041</v>
      </c>
      <c r="C25" s="417">
        <v>0.13425247806895432</v>
      </c>
    </row>
    <row r="26" spans="1:10" ht="26.25">
      <c r="A26" s="416">
        <v>41244</v>
      </c>
      <c r="B26" s="415">
        <v>0.14269999999999999</v>
      </c>
      <c r="C26" s="417">
        <v>0.1454</v>
      </c>
    </row>
    <row r="27" spans="1:10" ht="26.25" hidden="1">
      <c r="A27" s="416">
        <v>41426</v>
      </c>
      <c r="B27" s="415">
        <v>0.15329999999999999</v>
      </c>
      <c r="C27" s="417">
        <v>0.15759999999999999</v>
      </c>
    </row>
    <row r="28" spans="1:10" ht="26.25">
      <c r="A28" s="416">
        <v>41609</v>
      </c>
      <c r="B28" s="415">
        <v>0.132289709655253</v>
      </c>
      <c r="C28" s="417">
        <v>0.133732017269869</v>
      </c>
    </row>
    <row r="29" spans="1:10" ht="26.25" hidden="1">
      <c r="A29" s="416">
        <v>41791</v>
      </c>
      <c r="B29" s="415">
        <v>0.116663916655663</v>
      </c>
      <c r="C29" s="417">
        <v>0.117645839774349</v>
      </c>
    </row>
    <row r="30" spans="1:10" ht="26.25">
      <c r="A30" s="416">
        <v>41974</v>
      </c>
      <c r="B30" s="415">
        <v>0.12024802064232901</v>
      </c>
      <c r="C30" s="417">
        <v>0.124785116569871</v>
      </c>
    </row>
    <row r="31" spans="1:10" ht="26.25" hidden="1">
      <c r="A31" s="416">
        <v>42156</v>
      </c>
      <c r="B31" s="415">
        <v>0.119904812700729</v>
      </c>
      <c r="C31" s="417">
        <v>0.12382087974788</v>
      </c>
    </row>
    <row r="32" spans="1:10" ht="26.25">
      <c r="A32" s="416">
        <v>42339</v>
      </c>
      <c r="B32" s="415">
        <v>0.10699132529452618</v>
      </c>
      <c r="C32" s="417">
        <v>0.11080081164274938</v>
      </c>
    </row>
    <row r="33" spans="1:3" ht="26.25" hidden="1">
      <c r="A33" s="416">
        <v>42522</v>
      </c>
      <c r="B33" s="415">
        <v>9.4724611591017208E-2</v>
      </c>
      <c r="C33" s="417">
        <v>9.923979479437206E-2</v>
      </c>
    </row>
    <row r="34" spans="1:3" ht="26.25">
      <c r="A34" s="416">
        <v>42705</v>
      </c>
      <c r="B34" s="415">
        <v>9.8297349429762718E-2</v>
      </c>
      <c r="C34" s="417">
        <v>0.10235589284546419</v>
      </c>
    </row>
    <row r="35" spans="1:3" ht="26.25">
      <c r="A35" s="416">
        <v>43070</v>
      </c>
      <c r="B35" s="415">
        <v>0.1082</v>
      </c>
      <c r="C35" s="417">
        <v>0.11070000000000001</v>
      </c>
    </row>
    <row r="36" spans="1:3" ht="26.25">
      <c r="A36" s="418">
        <v>43435</v>
      </c>
      <c r="B36" s="419">
        <v>7.7600000000000002E-2</v>
      </c>
      <c r="C36" s="420">
        <v>8.2600000000000007E-2</v>
      </c>
    </row>
    <row r="37" spans="1:3" ht="26.25">
      <c r="A37" s="418">
        <v>43800</v>
      </c>
      <c r="B37" s="419">
        <v>0.10809646211624585</v>
      </c>
      <c r="C37" s="420">
        <v>0.10823910973861361</v>
      </c>
    </row>
    <row r="38" spans="1:3" ht="26.25">
      <c r="A38" s="418">
        <v>44166</v>
      </c>
      <c r="B38" s="419">
        <v>0.1028</v>
      </c>
      <c r="C38" s="420">
        <v>0.1021</v>
      </c>
    </row>
    <row r="39" spans="1:3" ht="26.25">
      <c r="A39" s="418">
        <v>44531</v>
      </c>
      <c r="B39" s="419">
        <v>0.1215</v>
      </c>
      <c r="C39" s="420">
        <v>0.12</v>
      </c>
    </row>
    <row r="40" spans="1:3" ht="26.25">
      <c r="A40" s="418">
        <v>44896</v>
      </c>
      <c r="B40" s="419">
        <v>5.5199999999999999E-2</v>
      </c>
      <c r="C40" s="420">
        <v>6.0999999999999999E-2</v>
      </c>
    </row>
    <row r="41" spans="1:3" ht="26.25">
      <c r="A41" s="418">
        <v>45261</v>
      </c>
      <c r="B41" s="419">
        <v>8.7400000000000005E-2</v>
      </c>
      <c r="C41" s="420">
        <v>8.8999999999999996E-2</v>
      </c>
    </row>
    <row r="42" spans="1:3" ht="26.25">
      <c r="A42" s="418">
        <v>45627</v>
      </c>
      <c r="B42" s="419">
        <v>9.9900000000000003E-2</v>
      </c>
      <c r="C42" s="420">
        <v>0.1</v>
      </c>
    </row>
    <row r="43" spans="1:3" ht="26.25">
      <c r="A43" s="418">
        <v>45931</v>
      </c>
      <c r="B43" s="419">
        <f>+'Resumen '!B49</f>
        <v>9.7900000000000001E-2</v>
      </c>
      <c r="C43" s="420">
        <f>+'Resumen '!B50</f>
        <v>9.8500000000000004E-2</v>
      </c>
    </row>
    <row r="52" ht="39.75" customHeight="1"/>
    <row r="53" ht="39.75" customHeight="1"/>
    <row r="54" ht="39.75" customHeight="1"/>
  </sheetData>
  <mergeCells count="5">
    <mergeCell ref="A1:I1"/>
    <mergeCell ref="A6:C6"/>
    <mergeCell ref="A3:I3"/>
    <mergeCell ref="A2:I2"/>
    <mergeCell ref="A4:I4"/>
  </mergeCells>
  <conditionalFormatting sqref="B43:C43">
    <cfRule type="cellIs" dxfId="5" priority="1" operator="equal">
      <formula>0</formula>
    </cfRule>
  </conditionalFormatting>
  <pageMargins left="0.70866141732283472" right="0.70866141732283472" top="0.74803149606299213" bottom="0.74803149606299213" header="0.31496062992125984" footer="0.31496062992125984"/>
  <pageSetup scale="34" orientation="portrait"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7">
    <tabColor theme="8" tint="-0.249977111117893"/>
    <pageSetUpPr fitToPage="1"/>
  </sheetPr>
  <dimension ref="A1:Y43"/>
  <sheetViews>
    <sheetView showGridLines="0" view="pageBreakPreview" zoomScale="55" zoomScaleNormal="100" zoomScaleSheetLayoutView="55" workbookViewId="0">
      <selection activeCell="I8" sqref="I8"/>
    </sheetView>
  </sheetViews>
  <sheetFormatPr baseColWidth="10" defaultColWidth="11.42578125" defaultRowHeight="15"/>
  <cols>
    <col min="1" max="1" width="23.7109375" style="52" customWidth="1"/>
    <col min="2" max="2" width="35.85546875" style="52" customWidth="1"/>
    <col min="3" max="3" width="26.42578125" style="52" customWidth="1"/>
    <col min="4" max="4" width="22.42578125" style="52" customWidth="1"/>
    <col min="5" max="5" width="14.28515625" style="52" customWidth="1"/>
    <col min="6" max="19" width="13.5703125" style="52" customWidth="1"/>
    <col min="20" max="20" width="24" style="52" customWidth="1"/>
    <col min="21" max="21" width="26.85546875" style="52" customWidth="1"/>
    <col min="22" max="22" width="22.7109375" style="52" customWidth="1"/>
    <col min="23" max="23" width="0.28515625" style="52" customWidth="1"/>
    <col min="24" max="24" width="11.42578125" style="52"/>
    <col min="25" max="25" width="12.7109375" style="52" customWidth="1"/>
    <col min="26" max="27" width="15.28515625" style="52" customWidth="1"/>
    <col min="28" max="28" width="15.85546875" style="52" customWidth="1"/>
    <col min="29" max="16384" width="11.42578125" style="52"/>
  </cols>
  <sheetData>
    <row r="1" spans="1:23" s="333" customFormat="1" ht="72.75" customHeight="1">
      <c r="A1" s="1609" t="s">
        <v>533</v>
      </c>
      <c r="B1" s="1609"/>
      <c r="C1" s="1609"/>
      <c r="D1" s="1609"/>
      <c r="E1" s="1609"/>
      <c r="F1" s="1609"/>
      <c r="G1" s="1609"/>
      <c r="H1" s="1609"/>
      <c r="I1" s="1609"/>
      <c r="J1" s="1609"/>
      <c r="K1" s="1609"/>
      <c r="L1" s="1609"/>
      <c r="M1" s="1609"/>
      <c r="N1" s="1609"/>
      <c r="O1" s="1609"/>
      <c r="P1" s="1609"/>
      <c r="Q1" s="1609"/>
      <c r="R1" s="1609"/>
      <c r="S1" s="1609"/>
      <c r="T1" s="1609"/>
      <c r="U1" s="1609"/>
      <c r="V1" s="1609"/>
      <c r="W1" s="1609"/>
    </row>
    <row r="2" spans="1:23" s="333" customFormat="1" ht="40.5" customHeight="1">
      <c r="A2" s="1614" t="str">
        <f>+'Resumen '!O4</f>
        <v>Período:  Diciembre 2008 - Octubre  2025</v>
      </c>
      <c r="B2" s="1614"/>
      <c r="C2" s="1614"/>
      <c r="D2" s="1614"/>
      <c r="E2" s="1614"/>
      <c r="F2" s="1614"/>
      <c r="G2" s="1614"/>
      <c r="H2" s="1614"/>
      <c r="I2" s="1614"/>
      <c r="J2" s="1614"/>
      <c r="K2" s="1614"/>
      <c r="L2" s="1614"/>
      <c r="M2" s="1614"/>
      <c r="N2" s="1614"/>
      <c r="O2" s="1614"/>
      <c r="P2" s="1614"/>
      <c r="Q2" s="1614"/>
      <c r="R2" s="1614"/>
      <c r="S2" s="1614"/>
      <c r="T2" s="1614"/>
      <c r="U2" s="1614"/>
      <c r="V2" s="1614"/>
      <c r="W2" s="1614"/>
    </row>
    <row r="3" spans="1:23" ht="9" customHeight="1">
      <c r="A3" s="1610"/>
      <c r="B3" s="1610"/>
      <c r="C3" s="1610"/>
      <c r="D3" s="1610"/>
      <c r="E3" s="1610"/>
      <c r="F3" s="1610"/>
      <c r="G3" s="1610"/>
      <c r="H3" s="1610"/>
      <c r="I3" s="1610"/>
      <c r="J3" s="1610"/>
      <c r="K3" s="1610"/>
      <c r="L3" s="1610"/>
      <c r="M3" s="1610"/>
      <c r="N3" s="1610"/>
      <c r="O3" s="1610"/>
      <c r="P3" s="1610"/>
      <c r="Q3" s="1610"/>
      <c r="R3" s="1610"/>
      <c r="S3" s="1610"/>
      <c r="T3" s="1610"/>
      <c r="U3" s="1610"/>
      <c r="V3" s="1610"/>
    </row>
    <row r="4" spans="1:23" ht="327.75" customHeight="1">
      <c r="A4" s="1699" t="s">
        <v>1077</v>
      </c>
      <c r="B4" s="1699"/>
      <c r="C4" s="1699"/>
      <c r="D4" s="1699"/>
      <c r="E4" s="1699"/>
      <c r="F4" s="1699"/>
      <c r="G4" s="1699"/>
      <c r="H4" s="1699"/>
      <c r="I4" s="1699"/>
      <c r="J4" s="1699"/>
      <c r="K4" s="1699"/>
      <c r="L4" s="1699"/>
      <c r="M4" s="1699"/>
      <c r="N4" s="1699"/>
      <c r="O4" s="1699"/>
      <c r="P4" s="1699"/>
      <c r="Q4" s="1699"/>
      <c r="R4" s="1699"/>
      <c r="S4" s="1699"/>
      <c r="T4" s="1699"/>
      <c r="U4" s="1699"/>
      <c r="V4" s="1699"/>
    </row>
    <row r="5" spans="1:23" ht="9" customHeight="1">
      <c r="A5" s="1078"/>
      <c r="B5" s="1078"/>
      <c r="C5" s="1078"/>
      <c r="D5" s="1078"/>
      <c r="E5" s="1078"/>
      <c r="F5" s="1078"/>
      <c r="G5" s="1078"/>
      <c r="H5" s="1078"/>
      <c r="I5" s="1078"/>
      <c r="J5" s="1078"/>
      <c r="K5" s="1078"/>
      <c r="L5" s="1078"/>
      <c r="M5" s="1078"/>
      <c r="N5" s="1078"/>
      <c r="O5" s="1078"/>
      <c r="P5" s="1078"/>
      <c r="Q5" s="1078"/>
      <c r="R5" s="1078"/>
      <c r="S5" s="1078"/>
      <c r="T5" s="1078"/>
      <c r="U5" s="1078"/>
      <c r="V5" s="1078"/>
    </row>
    <row r="6" spans="1:23" ht="30" customHeight="1">
      <c r="A6" s="1611" t="s">
        <v>534</v>
      </c>
      <c r="B6" s="1612"/>
      <c r="C6" s="1612"/>
      <c r="D6" s="1613"/>
    </row>
    <row r="7" spans="1:23" ht="57" customHeight="1">
      <c r="A7" s="1203" t="s">
        <v>206</v>
      </c>
      <c r="B7" s="1204" t="s">
        <v>535</v>
      </c>
      <c r="C7" s="1204" t="s">
        <v>536</v>
      </c>
      <c r="D7" s="1204" t="s">
        <v>537</v>
      </c>
      <c r="G7" s="70"/>
      <c r="I7" s="70"/>
      <c r="J7" s="70"/>
      <c r="K7" s="70"/>
      <c r="L7" s="70"/>
      <c r="M7" s="70"/>
      <c r="N7" s="70"/>
      <c r="O7" s="70"/>
      <c r="P7" s="70"/>
      <c r="Q7" s="70"/>
      <c r="R7" s="70"/>
      <c r="S7" s="70"/>
    </row>
    <row r="8" spans="1:23" ht="23.25">
      <c r="A8" s="1205">
        <v>39783</v>
      </c>
      <c r="B8" s="1206">
        <v>0.1326</v>
      </c>
      <c r="C8" s="1206">
        <v>4.517248281844255E-2</v>
      </c>
      <c r="D8" s="1207">
        <f t="shared" ref="D8:D22" si="0">B8-C8</f>
        <v>8.7427517181557446E-2</v>
      </c>
      <c r="G8" s="70"/>
      <c r="I8" s="70"/>
      <c r="J8" s="70"/>
      <c r="K8" s="70"/>
      <c r="L8" s="70"/>
      <c r="M8" s="70"/>
      <c r="N8" s="70"/>
      <c r="O8" s="70"/>
      <c r="P8" s="70"/>
      <c r="Q8" s="70"/>
      <c r="R8" s="70"/>
      <c r="S8" s="70"/>
    </row>
    <row r="9" spans="1:23" ht="23.25">
      <c r="A9" s="1205">
        <v>40148</v>
      </c>
      <c r="B9" s="1206">
        <v>0.14330000000000001</v>
      </c>
      <c r="C9" s="1206">
        <v>5.7648110316649515E-2</v>
      </c>
      <c r="D9" s="1207">
        <f t="shared" si="0"/>
        <v>8.5651889683350496E-2</v>
      </c>
      <c r="G9" s="70"/>
      <c r="I9" s="70"/>
      <c r="J9" s="70"/>
      <c r="K9" s="70"/>
      <c r="L9" s="70"/>
      <c r="M9" s="70"/>
      <c r="N9" s="70"/>
      <c r="O9" s="70"/>
      <c r="P9" s="70"/>
      <c r="Q9" s="70"/>
      <c r="R9" s="70"/>
      <c r="S9" s="70"/>
    </row>
    <row r="10" spans="1:23" s="53" customFormat="1" ht="23.25">
      <c r="A10" s="1205">
        <v>40513</v>
      </c>
      <c r="B10" s="1206">
        <v>0.110547250717437</v>
      </c>
      <c r="C10" s="1206">
        <v>6.2383050642844218E-2</v>
      </c>
      <c r="D10" s="1207">
        <f t="shared" si="0"/>
        <v>4.8164200074592781E-2</v>
      </c>
      <c r="G10" s="70"/>
      <c r="I10" s="70"/>
      <c r="J10" s="70"/>
      <c r="K10" s="70"/>
      <c r="L10" s="70"/>
      <c r="M10" s="70"/>
      <c r="N10" s="70"/>
      <c r="O10" s="70"/>
      <c r="P10" s="70"/>
      <c r="Q10" s="70"/>
      <c r="R10" s="70"/>
      <c r="S10" s="70"/>
    </row>
    <row r="11" spans="1:23" ht="23.25">
      <c r="A11" s="1205">
        <v>40878</v>
      </c>
      <c r="B11" s="1206">
        <v>0.12663965470126301</v>
      </c>
      <c r="C11" s="1206">
        <v>7.7600000000000002E-2</v>
      </c>
      <c r="D11" s="1207">
        <f t="shared" si="0"/>
        <v>4.9039654701263008E-2</v>
      </c>
      <c r="E11" s="53"/>
      <c r="F11" s="53"/>
      <c r="G11" s="70"/>
      <c r="H11" s="53"/>
      <c r="I11" s="70"/>
      <c r="J11" s="70"/>
      <c r="K11" s="70"/>
      <c r="L11" s="70"/>
      <c r="M11" s="70"/>
      <c r="N11" s="70"/>
      <c r="O11" s="70"/>
      <c r="P11" s="70"/>
      <c r="Q11" s="70"/>
      <c r="R11" s="70"/>
      <c r="S11" s="70"/>
      <c r="T11" s="53"/>
      <c r="U11" s="53"/>
      <c r="V11" s="53"/>
    </row>
    <row r="12" spans="1:23" ht="23.25">
      <c r="A12" s="1205">
        <v>41244</v>
      </c>
      <c r="B12" s="1206">
        <v>0.1454</v>
      </c>
      <c r="C12" s="1206">
        <v>3.9100000000000003E-2</v>
      </c>
      <c r="D12" s="1207">
        <f t="shared" si="0"/>
        <v>0.10630000000000001</v>
      </c>
      <c r="G12" s="70"/>
      <c r="I12" s="70"/>
      <c r="J12" s="70"/>
      <c r="K12" s="70"/>
      <c r="L12" s="70"/>
      <c r="M12" s="70"/>
      <c r="N12" s="70"/>
      <c r="O12" s="70"/>
      <c r="P12" s="70"/>
      <c r="Q12" s="70"/>
      <c r="R12" s="70"/>
      <c r="S12" s="70"/>
    </row>
    <row r="13" spans="1:23" ht="23.25">
      <c r="A13" s="1205">
        <v>41609</v>
      </c>
      <c r="B13" s="1206">
        <v>0.133732017269869</v>
      </c>
      <c r="C13" s="1206">
        <v>3.8800000000000001E-2</v>
      </c>
      <c r="D13" s="1207">
        <f t="shared" si="0"/>
        <v>9.4932017269868996E-2</v>
      </c>
      <c r="G13" s="70"/>
      <c r="I13" s="70"/>
      <c r="J13" s="70"/>
      <c r="K13" s="70"/>
      <c r="L13" s="70"/>
      <c r="M13" s="70"/>
      <c r="N13" s="70"/>
      <c r="O13" s="70"/>
      <c r="P13" s="70"/>
      <c r="Q13" s="70"/>
      <c r="R13" s="70"/>
      <c r="S13" s="70"/>
    </row>
    <row r="14" spans="1:23" ht="23.25">
      <c r="A14" s="1205">
        <v>41974</v>
      </c>
      <c r="B14" s="1206">
        <v>0.124785116569871</v>
      </c>
      <c r="C14" s="1206">
        <v>1.5800000000000002E-2</v>
      </c>
      <c r="D14" s="1207">
        <f t="shared" si="0"/>
        <v>0.108985116569871</v>
      </c>
      <c r="G14" s="70"/>
      <c r="I14" s="70"/>
      <c r="J14" s="70"/>
      <c r="K14" s="70"/>
      <c r="L14" s="70"/>
      <c r="M14" s="70"/>
      <c r="N14" s="70"/>
      <c r="O14" s="70"/>
      <c r="P14" s="70"/>
      <c r="Q14" s="70"/>
      <c r="R14" s="70"/>
      <c r="S14" s="70"/>
    </row>
    <row r="15" spans="1:23" ht="23.25">
      <c r="A15" s="1205">
        <v>42339</v>
      </c>
      <c r="B15" s="1206">
        <v>0.1108</v>
      </c>
      <c r="C15" s="1206">
        <v>2.3400000000000001E-2</v>
      </c>
      <c r="D15" s="1207">
        <f t="shared" si="0"/>
        <v>8.7399999999999992E-2</v>
      </c>
    </row>
    <row r="16" spans="1:23" ht="23.25">
      <c r="A16" s="1205">
        <v>42705</v>
      </c>
      <c r="B16" s="1206">
        <v>0.1024</v>
      </c>
      <c r="C16" s="1206">
        <v>1.7000000000000001E-2</v>
      </c>
      <c r="D16" s="1207">
        <f t="shared" si="0"/>
        <v>8.5400000000000004E-2</v>
      </c>
    </row>
    <row r="17" spans="1:25" ht="23.25">
      <c r="A17" s="1205">
        <v>43086</v>
      </c>
      <c r="B17" s="1206">
        <v>0.1082</v>
      </c>
      <c r="C17" s="1206">
        <v>4.2000000000000003E-2</v>
      </c>
      <c r="D17" s="1207">
        <f t="shared" si="0"/>
        <v>6.6200000000000009E-2</v>
      </c>
    </row>
    <row r="18" spans="1:25" ht="23.25">
      <c r="A18" s="1205">
        <v>43451</v>
      </c>
      <c r="B18" s="1206">
        <v>8.7800000000000003E-2</v>
      </c>
      <c r="C18" s="1206">
        <v>2.3699999999999999E-2</v>
      </c>
      <c r="D18" s="1207">
        <f t="shared" si="0"/>
        <v>6.4100000000000004E-2</v>
      </c>
    </row>
    <row r="19" spans="1:25" ht="23.25">
      <c r="A19" s="1205">
        <v>43800</v>
      </c>
      <c r="B19" s="1206">
        <v>0.10809646211624585</v>
      </c>
      <c r="C19" s="1206">
        <v>3.6600000000000001E-2</v>
      </c>
      <c r="D19" s="1207">
        <f t="shared" si="0"/>
        <v>7.1496462116245857E-2</v>
      </c>
    </row>
    <row r="20" spans="1:25" ht="23.25">
      <c r="A20" s="1205">
        <v>44166</v>
      </c>
      <c r="B20" s="1206">
        <v>0.1028</v>
      </c>
      <c r="C20" s="1206">
        <v>5.5500000000000001E-2</v>
      </c>
      <c r="D20" s="1207">
        <f t="shared" si="0"/>
        <v>4.7300000000000002E-2</v>
      </c>
    </row>
    <row r="21" spans="1:25" ht="23.25">
      <c r="A21" s="1205">
        <v>44531</v>
      </c>
      <c r="B21" s="1206">
        <v>0.1215</v>
      </c>
      <c r="C21" s="1206">
        <v>8.5000000000000006E-2</v>
      </c>
      <c r="D21" s="1207">
        <f t="shared" si="0"/>
        <v>3.6499999999999991E-2</v>
      </c>
    </row>
    <row r="22" spans="1:25" ht="23.25">
      <c r="A22" s="1205">
        <v>44896</v>
      </c>
      <c r="B22" s="1206">
        <v>5.5199999999999999E-2</v>
      </c>
      <c r="C22" s="1206">
        <v>7.8299999999999995E-2</v>
      </c>
      <c r="D22" s="1207">
        <f t="shared" si="0"/>
        <v>-2.3099999999999996E-2</v>
      </c>
    </row>
    <row r="23" spans="1:25" ht="23.25">
      <c r="A23" s="1205">
        <v>45261</v>
      </c>
      <c r="B23" s="1206">
        <v>8.8999999999999996E-2</v>
      </c>
      <c r="C23" s="1206">
        <v>3.5700000000000003E-2</v>
      </c>
      <c r="D23" s="1207">
        <v>5.3299999999999993E-2</v>
      </c>
    </row>
    <row r="24" spans="1:25" ht="23.25">
      <c r="A24" s="1208">
        <v>45627</v>
      </c>
      <c r="B24" s="1209">
        <v>0.1</v>
      </c>
      <c r="C24" s="1209">
        <v>3.3500000000000002E-2</v>
      </c>
      <c r="D24" s="1210">
        <v>6.6500000000000004E-2</v>
      </c>
    </row>
    <row r="25" spans="1:25" ht="23.25">
      <c r="A25" s="1208">
        <v>45931</v>
      </c>
      <c r="B25" s="1209">
        <f>+'8. Rent. nominal'!C43</f>
        <v>9.8500000000000004E-2</v>
      </c>
      <c r="C25" s="1209">
        <f>+'Resumen '!B51</f>
        <v>4.2299999999999997E-2</v>
      </c>
      <c r="D25" s="1210">
        <f>B25-C25</f>
        <v>5.6200000000000007E-2</v>
      </c>
    </row>
    <row r="32" spans="1:25">
      <c r="Y32" s="59"/>
    </row>
    <row r="33" spans="25:25">
      <c r="Y33" s="59"/>
    </row>
    <row r="34" spans="25:25">
      <c r="Y34" s="59"/>
    </row>
    <row r="35" spans="25:25">
      <c r="Y35" s="59"/>
    </row>
    <row r="36" spans="25:25">
      <c r="Y36" s="59"/>
    </row>
    <row r="37" spans="25:25">
      <c r="Y37" s="59"/>
    </row>
    <row r="38" spans="25:25">
      <c r="Y38" s="60"/>
    </row>
    <row r="39" spans="25:25">
      <c r="Y39" s="60"/>
    </row>
    <row r="40" spans="25:25">
      <c r="Y40" s="60"/>
    </row>
    <row r="41" spans="25:25">
      <c r="Y41" s="60"/>
    </row>
    <row r="42" spans="25:25">
      <c r="Y42" s="61"/>
    </row>
    <row r="43" spans="25:25">
      <c r="Y43" s="61"/>
    </row>
  </sheetData>
  <mergeCells count="5">
    <mergeCell ref="A1:W1"/>
    <mergeCell ref="A3:V3"/>
    <mergeCell ref="A6:D6"/>
    <mergeCell ref="A2:W2"/>
    <mergeCell ref="A4:V4"/>
  </mergeCells>
  <pageMargins left="0.70866141732283472" right="0.70866141732283472" top="0.74803149606299213" bottom="0.74803149606299213" header="0.31496062992125984" footer="0.31496062992125984"/>
  <pageSetup scale="29"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9">
    <tabColor theme="1"/>
    <pageSetUpPr fitToPage="1"/>
  </sheetPr>
  <dimension ref="A1"/>
  <sheetViews>
    <sheetView showGridLines="0" view="pageBreakPreview" zoomScaleNormal="100" zoomScaleSheetLayoutView="100" workbookViewId="0">
      <selection activeCell="N26" sqref="N26"/>
    </sheetView>
  </sheetViews>
  <sheetFormatPr baseColWidth="10"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7" orientation="landscape"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5">
    <tabColor theme="1"/>
    <pageSetUpPr fitToPage="1"/>
  </sheetPr>
  <dimension ref="D11"/>
  <sheetViews>
    <sheetView showGridLines="0" view="pageBreakPreview" zoomScale="70" zoomScaleNormal="100" zoomScaleSheetLayoutView="70" workbookViewId="0">
      <selection activeCell="T29" sqref="T29"/>
    </sheetView>
  </sheetViews>
  <sheetFormatPr baseColWidth="10" defaultColWidth="11.42578125" defaultRowHeight="15"/>
  <cols>
    <col min="7" max="7" width="9.42578125" customWidth="1"/>
  </cols>
  <sheetData>
    <row r="11" spans="4:4" ht="61.5">
      <c r="D11" s="64"/>
    </row>
  </sheetData>
  <pageMargins left="0.70866141732283472" right="0.70866141732283472" top="0.74803149606299213" bottom="0.74803149606299213" header="0.31496062992125984" footer="0.31496062992125984"/>
  <pageSetup paperSize="119" scale="72" orientation="landscape"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6">
    <tabColor theme="6" tint="-0.499984740745262"/>
    <pageSetUpPr fitToPage="1"/>
  </sheetPr>
  <dimension ref="A3:R46"/>
  <sheetViews>
    <sheetView showGridLines="0" view="pageBreakPreview" topLeftCell="A4" zoomScale="70" zoomScaleNormal="100" zoomScaleSheetLayoutView="70" workbookViewId="0">
      <selection activeCell="V41" sqref="V41"/>
    </sheetView>
  </sheetViews>
  <sheetFormatPr baseColWidth="10" defaultColWidth="11.42578125" defaultRowHeight="14.25"/>
  <cols>
    <col min="1" max="6" width="11.42578125" style="188"/>
    <col min="7" max="7" width="9.42578125" style="188" customWidth="1"/>
    <col min="8" max="11" width="11.42578125" style="188"/>
    <col min="12" max="13" width="19.28515625" style="188" customWidth="1"/>
    <col min="14" max="14" width="11.42578125" style="188"/>
    <col min="15" max="15" width="30.140625" style="188" customWidth="1"/>
    <col min="16" max="16384" width="11.42578125" style="188"/>
  </cols>
  <sheetData>
    <row r="3" spans="1:16" ht="25.5" customHeight="1"/>
    <row r="4" spans="1:16" ht="24" customHeight="1"/>
    <row r="5" spans="1:16" ht="22.5" customHeight="1">
      <c r="A5" s="1615" t="s">
        <v>547</v>
      </c>
      <c r="B5" s="1615"/>
      <c r="C5" s="1615"/>
      <c r="D5" s="1615"/>
      <c r="E5" s="1615"/>
      <c r="F5" s="1615"/>
      <c r="G5" s="1615"/>
      <c r="H5" s="1615"/>
      <c r="I5" s="1615"/>
      <c r="J5" s="1615"/>
      <c r="K5" s="1615"/>
      <c r="L5" s="1615"/>
      <c r="M5" s="1615"/>
      <c r="N5" s="1615"/>
      <c r="O5" s="1615"/>
      <c r="P5" s="1615"/>
    </row>
    <row r="6" spans="1:16" ht="17.25" customHeight="1">
      <c r="A6" s="1615"/>
      <c r="B6" s="1615"/>
      <c r="C6" s="1615"/>
      <c r="D6" s="1615"/>
      <c r="E6" s="1615"/>
      <c r="F6" s="1615"/>
      <c r="G6" s="1615"/>
      <c r="H6" s="1615"/>
      <c r="I6" s="1615"/>
      <c r="J6" s="1615"/>
      <c r="K6" s="1615"/>
      <c r="L6" s="1615"/>
      <c r="M6" s="1615"/>
      <c r="N6" s="1615"/>
      <c r="O6" s="1615"/>
      <c r="P6" s="1615"/>
    </row>
    <row r="7" spans="1:16" ht="14.25" customHeight="1">
      <c r="A7" s="1615"/>
      <c r="B7" s="1615"/>
      <c r="C7" s="1615"/>
      <c r="D7" s="1615"/>
      <c r="E7" s="1615"/>
      <c r="F7" s="1615"/>
      <c r="G7" s="1615"/>
      <c r="H7" s="1615"/>
      <c r="I7" s="1615"/>
      <c r="J7" s="1615"/>
      <c r="K7" s="1615"/>
      <c r="L7" s="1615"/>
      <c r="M7" s="1615"/>
      <c r="N7" s="1615"/>
      <c r="O7" s="1615"/>
      <c r="P7" s="1615"/>
    </row>
    <row r="8" spans="1:16" ht="14.25" customHeight="1">
      <c r="A8" s="1615"/>
      <c r="B8" s="1615"/>
      <c r="C8" s="1615"/>
      <c r="D8" s="1615"/>
      <c r="E8" s="1615"/>
      <c r="F8" s="1615"/>
      <c r="G8" s="1615"/>
      <c r="H8" s="1615"/>
      <c r="I8" s="1615"/>
      <c r="J8" s="1615"/>
      <c r="K8" s="1615"/>
      <c r="L8" s="1615"/>
      <c r="M8" s="1615"/>
      <c r="N8" s="1615"/>
      <c r="O8" s="1615"/>
      <c r="P8" s="1615"/>
    </row>
    <row r="9" spans="1:16" ht="14.25" customHeight="1">
      <c r="A9" s="1615"/>
      <c r="B9" s="1615"/>
      <c r="C9" s="1615"/>
      <c r="D9" s="1615"/>
      <c r="E9" s="1615"/>
      <c r="F9" s="1615"/>
      <c r="G9" s="1615"/>
      <c r="H9" s="1615"/>
      <c r="I9" s="1615"/>
      <c r="J9" s="1615"/>
      <c r="K9" s="1615"/>
      <c r="L9" s="1615"/>
      <c r="M9" s="1615"/>
      <c r="N9" s="1615"/>
      <c r="O9" s="1615"/>
      <c r="P9" s="1615"/>
    </row>
    <row r="10" spans="1:16" ht="14.25" customHeight="1">
      <c r="A10" s="1615"/>
      <c r="B10" s="1615"/>
      <c r="C10" s="1615"/>
      <c r="D10" s="1615"/>
      <c r="E10" s="1615"/>
      <c r="F10" s="1615"/>
      <c r="G10" s="1615"/>
      <c r="H10" s="1615"/>
      <c r="I10" s="1615"/>
      <c r="J10" s="1615"/>
      <c r="K10" s="1615"/>
      <c r="L10" s="1615"/>
      <c r="M10" s="1615"/>
      <c r="N10" s="1615"/>
      <c r="O10" s="1615"/>
      <c r="P10" s="1615"/>
    </row>
    <row r="11" spans="1:16" ht="14.25" customHeight="1">
      <c r="A11" s="1615"/>
      <c r="B11" s="1615"/>
      <c r="C11" s="1615"/>
      <c r="D11" s="1615"/>
      <c r="E11" s="1615"/>
      <c r="F11" s="1615"/>
      <c r="G11" s="1615"/>
      <c r="H11" s="1615"/>
      <c r="I11" s="1615"/>
      <c r="J11" s="1615"/>
      <c r="K11" s="1615"/>
      <c r="L11" s="1615"/>
      <c r="M11" s="1615"/>
      <c r="N11" s="1615"/>
      <c r="O11" s="1615"/>
      <c r="P11" s="1615"/>
    </row>
    <row r="12" spans="1:16" ht="14.25" customHeight="1">
      <c r="A12" s="1615"/>
      <c r="B12" s="1615"/>
      <c r="C12" s="1615"/>
      <c r="D12" s="1615"/>
      <c r="E12" s="1615"/>
      <c r="F12" s="1615"/>
      <c r="G12" s="1615"/>
      <c r="H12" s="1615"/>
      <c r="I12" s="1615"/>
      <c r="J12" s="1615"/>
      <c r="K12" s="1615"/>
      <c r="L12" s="1615"/>
      <c r="M12" s="1615"/>
      <c r="N12" s="1615"/>
      <c r="O12" s="1615"/>
      <c r="P12" s="1615"/>
    </row>
    <row r="13" spans="1:16" ht="14.25" customHeight="1">
      <c r="A13" s="1615"/>
      <c r="B13" s="1615"/>
      <c r="C13" s="1615"/>
      <c r="D13" s="1615"/>
      <c r="E13" s="1615"/>
      <c r="F13" s="1615"/>
      <c r="G13" s="1615"/>
      <c r="H13" s="1615"/>
      <c r="I13" s="1615"/>
      <c r="J13" s="1615"/>
      <c r="K13" s="1615"/>
      <c r="L13" s="1615"/>
      <c r="M13" s="1615"/>
      <c r="N13" s="1615"/>
      <c r="O13" s="1615"/>
      <c r="P13" s="1615"/>
    </row>
    <row r="14" spans="1:16" ht="14.25" customHeight="1">
      <c r="A14" s="1615"/>
      <c r="B14" s="1615"/>
      <c r="C14" s="1615"/>
      <c r="D14" s="1615"/>
      <c r="E14" s="1615"/>
      <c r="F14" s="1615"/>
      <c r="G14" s="1615"/>
      <c r="H14" s="1615"/>
      <c r="I14" s="1615"/>
      <c r="J14" s="1615"/>
      <c r="K14" s="1615"/>
      <c r="L14" s="1615"/>
      <c r="M14" s="1615"/>
      <c r="N14" s="1615"/>
      <c r="O14" s="1615"/>
      <c r="P14" s="1615"/>
    </row>
    <row r="15" spans="1:16" ht="14.25" customHeight="1">
      <c r="A15" s="1615"/>
      <c r="B15" s="1615"/>
      <c r="C15" s="1615"/>
      <c r="D15" s="1615"/>
      <c r="E15" s="1615"/>
      <c r="F15" s="1615"/>
      <c r="G15" s="1615"/>
      <c r="H15" s="1615"/>
      <c r="I15" s="1615"/>
      <c r="J15" s="1615"/>
      <c r="K15" s="1615"/>
      <c r="L15" s="1615"/>
      <c r="M15" s="1615"/>
      <c r="N15" s="1615"/>
      <c r="O15" s="1615"/>
      <c r="P15" s="1615"/>
    </row>
    <row r="16" spans="1:16" ht="14.25" customHeight="1">
      <c r="A16" s="1615"/>
      <c r="B16" s="1615"/>
      <c r="C16" s="1615"/>
      <c r="D16" s="1615"/>
      <c r="E16" s="1615"/>
      <c r="F16" s="1615"/>
      <c r="G16" s="1615"/>
      <c r="H16" s="1615"/>
      <c r="I16" s="1615"/>
      <c r="J16" s="1615"/>
      <c r="K16" s="1615"/>
      <c r="L16" s="1615"/>
      <c r="M16" s="1615"/>
      <c r="N16" s="1615"/>
      <c r="O16" s="1615"/>
      <c r="P16" s="1615"/>
    </row>
    <row r="17" spans="1:18" ht="14.25" customHeight="1">
      <c r="A17" s="1615"/>
      <c r="B17" s="1615"/>
      <c r="C17" s="1615"/>
      <c r="D17" s="1615"/>
      <c r="E17" s="1615"/>
      <c r="F17" s="1615"/>
      <c r="G17" s="1615"/>
      <c r="H17" s="1615"/>
      <c r="I17" s="1615"/>
      <c r="J17" s="1615"/>
      <c r="K17" s="1615"/>
      <c r="L17" s="1615"/>
      <c r="M17" s="1615"/>
      <c r="N17" s="1615"/>
      <c r="O17" s="1615"/>
      <c r="P17" s="1615"/>
    </row>
    <row r="18" spans="1:18" ht="14.25" customHeight="1">
      <c r="A18" s="1615"/>
      <c r="B18" s="1615"/>
      <c r="C18" s="1615"/>
      <c r="D18" s="1615"/>
      <c r="E18" s="1615"/>
      <c r="F18" s="1615"/>
      <c r="G18" s="1615"/>
      <c r="H18" s="1615"/>
      <c r="I18" s="1615"/>
      <c r="J18" s="1615"/>
      <c r="K18" s="1615"/>
      <c r="L18" s="1615"/>
      <c r="M18" s="1615"/>
      <c r="N18" s="1615"/>
      <c r="O18" s="1615"/>
      <c r="P18" s="1615"/>
    </row>
    <row r="19" spans="1:18" ht="14.25" customHeight="1">
      <c r="A19" s="1615"/>
      <c r="B19" s="1615"/>
      <c r="C19" s="1615"/>
      <c r="D19" s="1615"/>
      <c r="E19" s="1615"/>
      <c r="F19" s="1615"/>
      <c r="G19" s="1615"/>
      <c r="H19" s="1615"/>
      <c r="I19" s="1615"/>
      <c r="J19" s="1615"/>
      <c r="K19" s="1615"/>
      <c r="L19" s="1615"/>
      <c r="M19" s="1615"/>
      <c r="N19" s="1615"/>
      <c r="O19" s="1615"/>
      <c r="P19" s="1615"/>
    </row>
    <row r="20" spans="1:18" ht="14.25" customHeight="1">
      <c r="A20" s="1615"/>
      <c r="B20" s="1615"/>
      <c r="C20" s="1615"/>
      <c r="D20" s="1615"/>
      <c r="E20" s="1615"/>
      <c r="F20" s="1615"/>
      <c r="G20" s="1615"/>
      <c r="H20" s="1615"/>
      <c r="I20" s="1615"/>
      <c r="J20" s="1615"/>
      <c r="K20" s="1615"/>
      <c r="L20" s="1615"/>
      <c r="M20" s="1615"/>
      <c r="N20" s="1615"/>
      <c r="O20" s="1615"/>
      <c r="P20" s="1615"/>
      <c r="R20" s="217"/>
    </row>
    <row r="21" spans="1:18" ht="14.25" customHeight="1">
      <c r="A21" s="1615"/>
      <c r="B21" s="1615"/>
      <c r="C21" s="1615"/>
      <c r="D21" s="1615"/>
      <c r="E21" s="1615"/>
      <c r="F21" s="1615"/>
      <c r="G21" s="1615"/>
      <c r="H21" s="1615"/>
      <c r="I21" s="1615"/>
      <c r="J21" s="1615"/>
      <c r="K21" s="1615"/>
      <c r="L21" s="1615"/>
      <c r="M21" s="1615"/>
      <c r="N21" s="1615"/>
      <c r="O21" s="1615"/>
      <c r="P21" s="1615"/>
      <c r="R21" s="217"/>
    </row>
    <row r="22" spans="1:18" ht="14.25" customHeight="1">
      <c r="A22" s="1615"/>
      <c r="B22" s="1615"/>
      <c r="C22" s="1615"/>
      <c r="D22" s="1615"/>
      <c r="E22" s="1615"/>
      <c r="F22" s="1615"/>
      <c r="G22" s="1615"/>
      <c r="H22" s="1615"/>
      <c r="I22" s="1615"/>
      <c r="J22" s="1615"/>
      <c r="K22" s="1615"/>
      <c r="L22" s="1615"/>
      <c r="M22" s="1615"/>
      <c r="N22" s="1615"/>
      <c r="O22" s="1615"/>
      <c r="P22" s="1615"/>
      <c r="R22" s="217"/>
    </row>
    <row r="23" spans="1:18" ht="14.25" customHeight="1">
      <c r="A23" s="1615"/>
      <c r="B23" s="1615"/>
      <c r="C23" s="1615"/>
      <c r="D23" s="1615"/>
      <c r="E23" s="1615"/>
      <c r="F23" s="1615"/>
      <c r="G23" s="1615"/>
      <c r="H23" s="1615"/>
      <c r="I23" s="1615"/>
      <c r="J23" s="1615"/>
      <c r="K23" s="1615"/>
      <c r="L23" s="1615"/>
      <c r="M23" s="1615"/>
      <c r="N23" s="1615"/>
      <c r="O23" s="1615"/>
      <c r="P23" s="1615"/>
    </row>
    <row r="24" spans="1:18" ht="14.25" customHeight="1">
      <c r="A24" s="1615"/>
      <c r="B24" s="1615"/>
      <c r="C24" s="1615"/>
      <c r="D24" s="1615"/>
      <c r="E24" s="1615"/>
      <c r="F24" s="1615"/>
      <c r="G24" s="1615"/>
      <c r="H24" s="1615"/>
      <c r="I24" s="1615"/>
      <c r="J24" s="1615"/>
      <c r="K24" s="1615"/>
      <c r="L24" s="1615"/>
      <c r="M24" s="1615"/>
      <c r="N24" s="1615"/>
      <c r="O24" s="1615"/>
      <c r="P24" s="1615"/>
    </row>
    <row r="25" spans="1:18" ht="14.25" customHeight="1">
      <c r="A25" s="1615"/>
      <c r="B25" s="1615"/>
      <c r="C25" s="1615"/>
      <c r="D25" s="1615"/>
      <c r="E25" s="1615"/>
      <c r="F25" s="1615"/>
      <c r="G25" s="1615"/>
      <c r="H25" s="1615"/>
      <c r="I25" s="1615"/>
      <c r="J25" s="1615"/>
      <c r="K25" s="1615"/>
      <c r="L25" s="1615"/>
      <c r="M25" s="1615"/>
      <c r="N25" s="1615"/>
      <c r="O25" s="1615"/>
      <c r="P25" s="1615"/>
    </row>
    <row r="26" spans="1:18" ht="14.25" customHeight="1">
      <c r="A26" s="1615"/>
      <c r="B26" s="1615"/>
      <c r="C26" s="1615"/>
      <c r="D26" s="1615"/>
      <c r="E26" s="1615"/>
      <c r="F26" s="1615"/>
      <c r="G26" s="1615"/>
      <c r="H26" s="1615"/>
      <c r="I26" s="1615"/>
      <c r="J26" s="1615"/>
      <c r="K26" s="1615"/>
      <c r="L26" s="1615"/>
      <c r="M26" s="1615"/>
      <c r="N26" s="1615"/>
      <c r="O26" s="1615"/>
      <c r="P26" s="1615"/>
    </row>
    <row r="27" spans="1:18" ht="14.25" customHeight="1">
      <c r="A27" s="1615"/>
      <c r="B27" s="1615"/>
      <c r="C27" s="1615"/>
      <c r="D27" s="1615"/>
      <c r="E27" s="1615"/>
      <c r="F27" s="1615"/>
      <c r="G27" s="1615"/>
      <c r="H27" s="1615"/>
      <c r="I27" s="1615"/>
      <c r="J27" s="1615"/>
      <c r="K27" s="1615"/>
      <c r="L27" s="1615"/>
      <c r="M27" s="1615"/>
      <c r="N27" s="1615"/>
      <c r="O27" s="1615"/>
      <c r="P27" s="1615"/>
    </row>
    <row r="28" spans="1:18" ht="14.25" customHeight="1">
      <c r="A28" s="1615"/>
      <c r="B28" s="1615"/>
      <c r="C28" s="1615"/>
      <c r="D28" s="1615"/>
      <c r="E28" s="1615"/>
      <c r="F28" s="1615"/>
      <c r="G28" s="1615"/>
      <c r="H28" s="1615"/>
      <c r="I28" s="1615"/>
      <c r="J28" s="1615"/>
      <c r="K28" s="1615"/>
      <c r="L28" s="1615"/>
      <c r="M28" s="1615"/>
      <c r="N28" s="1615"/>
      <c r="O28" s="1615"/>
      <c r="P28" s="1615"/>
    </row>
    <row r="29" spans="1:18" ht="14.25" customHeight="1">
      <c r="A29" s="1615"/>
      <c r="B29" s="1615"/>
      <c r="C29" s="1615"/>
      <c r="D29" s="1615"/>
      <c r="E29" s="1615"/>
      <c r="F29" s="1615"/>
      <c r="G29" s="1615"/>
      <c r="H29" s="1615"/>
      <c r="I29" s="1615"/>
      <c r="J29" s="1615"/>
      <c r="K29" s="1615"/>
      <c r="L29" s="1615"/>
      <c r="M29" s="1615"/>
      <c r="N29" s="1615"/>
      <c r="O29" s="1615"/>
      <c r="P29" s="1615"/>
    </row>
    <row r="30" spans="1:18" ht="14.25" customHeight="1">
      <c r="A30" s="1615"/>
      <c r="B30" s="1615"/>
      <c r="C30" s="1615"/>
      <c r="D30" s="1615"/>
      <c r="E30" s="1615"/>
      <c r="F30" s="1615"/>
      <c r="G30" s="1615"/>
      <c r="H30" s="1615"/>
      <c r="I30" s="1615"/>
      <c r="J30" s="1615"/>
      <c r="K30" s="1615"/>
      <c r="L30" s="1615"/>
      <c r="M30" s="1615"/>
      <c r="N30" s="1615"/>
      <c r="O30" s="1615"/>
      <c r="P30" s="1615"/>
    </row>
    <row r="31" spans="1:18" ht="14.25" customHeight="1">
      <c r="A31" s="1615"/>
      <c r="B31" s="1615"/>
      <c r="C31" s="1615"/>
      <c r="D31" s="1615"/>
      <c r="E31" s="1615"/>
      <c r="F31" s="1615"/>
      <c r="G31" s="1615"/>
      <c r="H31" s="1615"/>
      <c r="I31" s="1615"/>
      <c r="J31" s="1615"/>
      <c r="K31" s="1615"/>
      <c r="L31" s="1615"/>
      <c r="M31" s="1615"/>
      <c r="N31" s="1615"/>
      <c r="O31" s="1615"/>
      <c r="P31" s="1615"/>
    </row>
    <row r="32" spans="1:18" ht="14.25" customHeight="1">
      <c r="A32" s="1615"/>
      <c r="B32" s="1615"/>
      <c r="C32" s="1615"/>
      <c r="D32" s="1615"/>
      <c r="E32" s="1615"/>
      <c r="F32" s="1615"/>
      <c r="G32" s="1615"/>
      <c r="H32" s="1615"/>
      <c r="I32" s="1615"/>
      <c r="J32" s="1615"/>
      <c r="K32" s="1615"/>
      <c r="L32" s="1615"/>
      <c r="M32" s="1615"/>
      <c r="N32" s="1615"/>
      <c r="O32" s="1615"/>
      <c r="P32" s="1615"/>
    </row>
    <row r="33" spans="1:18" ht="14.25" customHeight="1">
      <c r="A33" s="1615"/>
      <c r="B33" s="1615"/>
      <c r="C33" s="1615"/>
      <c r="D33" s="1615"/>
      <c r="E33" s="1615"/>
      <c r="F33" s="1615"/>
      <c r="G33" s="1615"/>
      <c r="H33" s="1615"/>
      <c r="I33" s="1615"/>
      <c r="J33" s="1615"/>
      <c r="K33" s="1615"/>
      <c r="L33" s="1615"/>
      <c r="M33" s="1615"/>
      <c r="N33" s="1615"/>
      <c r="O33" s="1615"/>
      <c r="P33" s="1615"/>
    </row>
    <row r="34" spans="1:18" ht="14.25" customHeight="1">
      <c r="A34" s="1615"/>
      <c r="B34" s="1615"/>
      <c r="C34" s="1615"/>
      <c r="D34" s="1615"/>
      <c r="E34" s="1615"/>
      <c r="F34" s="1615"/>
      <c r="G34" s="1615"/>
      <c r="H34" s="1615"/>
      <c r="I34" s="1615"/>
      <c r="J34" s="1615"/>
      <c r="K34" s="1615"/>
      <c r="L34" s="1615"/>
      <c r="M34" s="1615"/>
      <c r="N34" s="1615"/>
      <c r="O34" s="1615"/>
      <c r="P34" s="1615"/>
    </row>
    <row r="35" spans="1:18" ht="14.25" customHeight="1">
      <c r="A35" s="1615"/>
      <c r="B35" s="1615"/>
      <c r="C35" s="1615"/>
      <c r="D35" s="1615"/>
      <c r="E35" s="1615"/>
      <c r="F35" s="1615"/>
      <c r="G35" s="1615"/>
      <c r="H35" s="1615"/>
      <c r="I35" s="1615"/>
      <c r="J35" s="1615"/>
      <c r="K35" s="1615"/>
      <c r="L35" s="1615"/>
      <c r="M35" s="1615"/>
      <c r="N35" s="1615"/>
      <c r="O35" s="1615"/>
      <c r="P35" s="1615"/>
    </row>
    <row r="36" spans="1:18" ht="14.25" customHeight="1">
      <c r="A36" s="1615"/>
      <c r="B36" s="1615"/>
      <c r="C36" s="1615"/>
      <c r="D36" s="1615"/>
      <c r="E36" s="1615"/>
      <c r="F36" s="1615"/>
      <c r="G36" s="1615"/>
      <c r="H36" s="1615"/>
      <c r="I36" s="1615"/>
      <c r="J36" s="1615"/>
      <c r="K36" s="1615"/>
      <c r="L36" s="1615"/>
      <c r="M36" s="1615"/>
      <c r="N36" s="1615"/>
      <c r="O36" s="1615"/>
      <c r="P36" s="1615"/>
    </row>
    <row r="37" spans="1:18" ht="14.25" customHeight="1">
      <c r="A37" s="1615"/>
      <c r="B37" s="1615"/>
      <c r="C37" s="1615"/>
      <c r="D37" s="1615"/>
      <c r="E37" s="1615"/>
      <c r="F37" s="1615"/>
      <c r="G37" s="1615"/>
      <c r="H37" s="1615"/>
      <c r="I37" s="1615"/>
      <c r="J37" s="1615"/>
      <c r="K37" s="1615"/>
      <c r="L37" s="1615"/>
      <c r="M37" s="1615"/>
      <c r="N37" s="1615"/>
      <c r="O37" s="1615"/>
      <c r="P37" s="1615"/>
    </row>
    <row r="38" spans="1:18" ht="14.25" customHeight="1">
      <c r="A38" s="1615"/>
      <c r="B38" s="1615"/>
      <c r="C38" s="1615"/>
      <c r="D38" s="1615"/>
      <c r="E38" s="1615"/>
      <c r="F38" s="1615"/>
      <c r="G38" s="1615"/>
      <c r="H38" s="1615"/>
      <c r="I38" s="1615"/>
      <c r="J38" s="1615"/>
      <c r="K38" s="1615"/>
      <c r="L38" s="1615"/>
      <c r="M38" s="1615"/>
      <c r="N38" s="1615"/>
      <c r="O38" s="1615"/>
      <c r="P38" s="1615"/>
    </row>
    <row r="39" spans="1:18" ht="14.25" customHeight="1">
      <c r="A39" s="1615"/>
      <c r="B39" s="1615"/>
      <c r="C39" s="1615"/>
      <c r="D39" s="1615"/>
      <c r="E39" s="1615"/>
      <c r="F39" s="1615"/>
      <c r="G39" s="1615"/>
      <c r="H39" s="1615"/>
      <c r="I39" s="1615"/>
      <c r="J39" s="1615"/>
      <c r="K39" s="1615"/>
      <c r="L39" s="1615"/>
      <c r="M39" s="1615"/>
      <c r="N39" s="1615"/>
      <c r="O39" s="1615"/>
      <c r="P39" s="1615"/>
    </row>
    <row r="40" spans="1:18" ht="14.25" customHeight="1">
      <c r="A40" s="1615"/>
      <c r="B40" s="1615"/>
      <c r="C40" s="1615"/>
      <c r="D40" s="1615"/>
      <c r="E40" s="1615"/>
      <c r="F40" s="1615"/>
      <c r="G40" s="1615"/>
      <c r="H40" s="1615"/>
      <c r="I40" s="1615"/>
      <c r="J40" s="1615"/>
      <c r="K40" s="1615"/>
      <c r="L40" s="1615"/>
      <c r="M40" s="1615"/>
      <c r="N40" s="1615"/>
      <c r="O40" s="1615"/>
      <c r="P40" s="1615"/>
    </row>
    <row r="41" spans="1:18" ht="14.25" customHeight="1">
      <c r="A41" s="1615"/>
      <c r="B41" s="1615"/>
      <c r="C41" s="1615"/>
      <c r="D41" s="1615"/>
      <c r="E41" s="1615"/>
      <c r="F41" s="1615"/>
      <c r="G41" s="1615"/>
      <c r="H41" s="1615"/>
      <c r="I41" s="1615"/>
      <c r="J41" s="1615"/>
      <c r="K41" s="1615"/>
      <c r="L41" s="1615"/>
      <c r="M41" s="1615"/>
      <c r="N41" s="1615"/>
      <c r="O41" s="1615"/>
      <c r="P41" s="1615"/>
    </row>
    <row r="42" spans="1:18" ht="14.25" customHeight="1">
      <c r="A42" s="1615"/>
      <c r="B42" s="1615"/>
      <c r="C42" s="1615"/>
      <c r="D42" s="1615"/>
      <c r="E42" s="1615"/>
      <c r="F42" s="1615"/>
      <c r="G42" s="1615"/>
      <c r="H42" s="1615"/>
      <c r="I42" s="1615"/>
      <c r="J42" s="1615"/>
      <c r="K42" s="1615"/>
      <c r="L42" s="1615"/>
      <c r="M42" s="1615"/>
      <c r="N42" s="1615"/>
      <c r="O42" s="1615"/>
      <c r="P42" s="1615"/>
    </row>
    <row r="43" spans="1:18" ht="14.25" customHeight="1">
      <c r="A43" s="1615"/>
      <c r="B43" s="1615"/>
      <c r="C43" s="1615"/>
      <c r="D43" s="1615"/>
      <c r="E43" s="1615"/>
      <c r="F43" s="1615"/>
      <c r="G43" s="1615"/>
      <c r="H43" s="1615"/>
      <c r="I43" s="1615"/>
      <c r="J43" s="1615"/>
      <c r="K43" s="1615"/>
      <c r="L43" s="1615"/>
      <c r="M43" s="1615"/>
      <c r="N43" s="1615"/>
      <c r="O43" s="1615"/>
      <c r="P43" s="1615"/>
    </row>
    <row r="44" spans="1:18" ht="67.5" customHeight="1">
      <c r="A44" s="1615"/>
      <c r="B44" s="1615"/>
      <c r="C44" s="1615"/>
      <c r="D44" s="1615"/>
      <c r="E44" s="1615"/>
      <c r="F44" s="1615"/>
      <c r="G44" s="1615"/>
      <c r="H44" s="1615"/>
      <c r="I44" s="1615"/>
      <c r="J44" s="1615"/>
      <c r="K44" s="1615"/>
      <c r="L44" s="1615"/>
      <c r="M44" s="1615"/>
      <c r="N44" s="1615"/>
      <c r="O44" s="1615"/>
      <c r="P44" s="1615"/>
    </row>
    <row r="45" spans="1:18" ht="112.5" customHeight="1">
      <c r="A45" s="1615"/>
      <c r="B45" s="1615"/>
      <c r="C45" s="1615"/>
      <c r="D45" s="1615"/>
      <c r="E45" s="1615"/>
      <c r="F45" s="1615"/>
      <c r="G45" s="1615"/>
      <c r="H45" s="1615"/>
      <c r="I45" s="1615"/>
      <c r="J45" s="1615"/>
      <c r="K45" s="1615"/>
      <c r="L45" s="1615"/>
      <c r="M45" s="1615"/>
      <c r="N45" s="1615"/>
      <c r="O45" s="1615"/>
      <c r="P45" s="1615"/>
      <c r="R45" s="275"/>
    </row>
    <row r="46" spans="1:18">
      <c r="A46" s="1615"/>
      <c r="B46" s="1615"/>
      <c r="C46" s="1615"/>
      <c r="D46" s="1615"/>
      <c r="E46" s="1615"/>
      <c r="F46" s="1615"/>
      <c r="G46" s="1615"/>
      <c r="H46" s="1615"/>
      <c r="I46" s="1615"/>
      <c r="J46" s="1615"/>
      <c r="K46" s="1615"/>
      <c r="L46" s="1615"/>
      <c r="M46" s="1615"/>
      <c r="N46" s="1615"/>
      <c r="O46" s="1615"/>
      <c r="P46" s="1615"/>
    </row>
  </sheetData>
  <mergeCells count="1">
    <mergeCell ref="A5:P46"/>
  </mergeCells>
  <pageMargins left="0.70866141732283472" right="0.70866141732283472" top="0.74803149606299213" bottom="0.74803149606299213" header="0.31496062992125984" footer="0.31496062992125984"/>
  <pageSetup paperSize="119" scale="59" orientation="landscape"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7">
    <tabColor theme="6" tint="-0.499984740745262"/>
    <pageSetUpPr fitToPage="1"/>
  </sheetPr>
  <dimension ref="A5:L31"/>
  <sheetViews>
    <sheetView showGridLines="0" view="pageBreakPreview" zoomScale="85" zoomScaleNormal="100" zoomScaleSheetLayoutView="85" workbookViewId="0">
      <selection activeCell="T18" sqref="S18:T19"/>
    </sheetView>
  </sheetViews>
  <sheetFormatPr baseColWidth="10"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2" ht="12.75" customHeight="1"/>
    <row r="6" spans="1:12" ht="15" customHeight="1">
      <c r="A6" s="1616" t="s">
        <v>548</v>
      </c>
      <c r="B6" s="1616"/>
      <c r="C6" s="1616"/>
      <c r="D6" s="1616"/>
      <c r="E6" s="1616"/>
      <c r="F6" s="1616"/>
      <c r="G6" s="1616"/>
      <c r="H6" s="1616"/>
      <c r="I6" s="1616"/>
      <c r="J6" s="1616"/>
      <c r="K6" s="1616"/>
      <c r="L6" s="1616"/>
    </row>
    <row r="7" spans="1:12" ht="15" customHeight="1">
      <c r="A7" s="1616"/>
      <c r="B7" s="1616"/>
      <c r="C7" s="1616"/>
      <c r="D7" s="1616"/>
      <c r="E7" s="1616"/>
      <c r="F7" s="1616"/>
      <c r="G7" s="1616"/>
      <c r="H7" s="1616"/>
      <c r="I7" s="1616"/>
      <c r="J7" s="1616"/>
      <c r="K7" s="1616"/>
      <c r="L7" s="1616"/>
    </row>
    <row r="8" spans="1:12" ht="15" customHeight="1">
      <c r="A8" s="1616"/>
      <c r="B8" s="1616"/>
      <c r="C8" s="1616"/>
      <c r="D8" s="1616"/>
      <c r="E8" s="1616"/>
      <c r="F8" s="1616"/>
      <c r="G8" s="1616"/>
      <c r="H8" s="1616"/>
      <c r="I8" s="1616"/>
      <c r="J8" s="1616"/>
      <c r="K8" s="1616"/>
      <c r="L8" s="1616"/>
    </row>
    <row r="9" spans="1:12" ht="15" customHeight="1">
      <c r="A9" s="1616"/>
      <c r="B9" s="1616"/>
      <c r="C9" s="1616"/>
      <c r="D9" s="1616"/>
      <c r="E9" s="1616"/>
      <c r="F9" s="1616"/>
      <c r="G9" s="1616"/>
      <c r="H9" s="1616"/>
      <c r="I9" s="1616"/>
      <c r="J9" s="1616"/>
      <c r="K9" s="1616"/>
      <c r="L9" s="1616"/>
    </row>
    <row r="10" spans="1:12" ht="15" customHeight="1">
      <c r="A10" s="1616"/>
      <c r="B10" s="1616"/>
      <c r="C10" s="1616"/>
      <c r="D10" s="1616"/>
      <c r="E10" s="1616"/>
      <c r="F10" s="1616"/>
      <c r="G10" s="1616"/>
      <c r="H10" s="1616"/>
      <c r="I10" s="1616"/>
      <c r="J10" s="1616"/>
      <c r="K10" s="1616"/>
      <c r="L10" s="1616"/>
    </row>
    <row r="11" spans="1:12" ht="38.25" customHeight="1">
      <c r="A11" s="1616"/>
      <c r="B11" s="1616"/>
      <c r="C11" s="1616"/>
      <c r="D11" s="1616"/>
      <c r="E11" s="1616"/>
      <c r="F11" s="1616"/>
      <c r="G11" s="1616"/>
      <c r="H11" s="1616"/>
      <c r="I11" s="1616"/>
      <c r="J11" s="1616"/>
      <c r="K11" s="1616"/>
      <c r="L11" s="1616"/>
    </row>
    <row r="12" spans="1:12" ht="15" customHeight="1">
      <c r="A12" s="1616"/>
      <c r="B12" s="1616"/>
      <c r="C12" s="1616"/>
      <c r="D12" s="1616"/>
      <c r="E12" s="1616"/>
      <c r="F12" s="1616"/>
      <c r="G12" s="1616"/>
      <c r="H12" s="1616"/>
      <c r="I12" s="1616"/>
      <c r="J12" s="1616"/>
      <c r="K12" s="1616"/>
      <c r="L12" s="1616"/>
    </row>
    <row r="13" spans="1:12" ht="15" customHeight="1">
      <c r="A13" s="1616"/>
      <c r="B13" s="1616"/>
      <c r="C13" s="1616"/>
      <c r="D13" s="1616"/>
      <c r="E13" s="1616"/>
      <c r="F13" s="1616"/>
      <c r="G13" s="1616"/>
      <c r="H13" s="1616"/>
      <c r="I13" s="1616"/>
      <c r="J13" s="1616"/>
      <c r="K13" s="1616"/>
      <c r="L13" s="1616"/>
    </row>
    <row r="14" spans="1:12" ht="41.25" customHeight="1">
      <c r="A14" s="1616"/>
      <c r="B14" s="1616"/>
      <c r="C14" s="1616"/>
      <c r="D14" s="1616"/>
      <c r="E14" s="1616"/>
      <c r="F14" s="1616"/>
      <c r="G14" s="1616"/>
      <c r="H14" s="1616"/>
      <c r="I14" s="1616"/>
      <c r="J14" s="1616"/>
      <c r="K14" s="1616"/>
      <c r="L14" s="1616"/>
    </row>
    <row r="15" spans="1:12" ht="41.25" customHeight="1">
      <c r="A15" s="1616"/>
      <c r="B15" s="1616"/>
      <c r="C15" s="1616"/>
      <c r="D15" s="1616"/>
      <c r="E15" s="1616"/>
      <c r="F15" s="1616"/>
      <c r="G15" s="1616"/>
      <c r="H15" s="1616"/>
      <c r="I15" s="1616"/>
      <c r="J15" s="1616"/>
      <c r="K15" s="1616"/>
      <c r="L15" s="1616"/>
    </row>
    <row r="16" spans="1:12" ht="15" customHeight="1">
      <c r="A16" s="1616"/>
      <c r="B16" s="1616"/>
      <c r="C16" s="1616"/>
      <c r="D16" s="1616"/>
      <c r="E16" s="1616"/>
      <c r="F16" s="1616"/>
      <c r="G16" s="1616"/>
      <c r="H16" s="1616"/>
      <c r="I16" s="1616"/>
      <c r="J16" s="1616"/>
      <c r="K16" s="1616"/>
      <c r="L16" s="1616"/>
    </row>
    <row r="17" spans="1:12" ht="15" customHeight="1">
      <c r="A17" s="1616"/>
      <c r="B17" s="1616"/>
      <c r="C17" s="1616"/>
      <c r="D17" s="1616"/>
      <c r="E17" s="1616"/>
      <c r="F17" s="1616"/>
      <c r="G17" s="1616"/>
      <c r="H17" s="1616"/>
      <c r="I17" s="1616"/>
      <c r="J17" s="1616"/>
      <c r="K17" s="1616"/>
      <c r="L17" s="1616"/>
    </row>
    <row r="18" spans="1:12" ht="15" customHeight="1">
      <c r="A18" s="1616"/>
      <c r="B18" s="1616"/>
      <c r="C18" s="1616"/>
      <c r="D18" s="1616"/>
      <c r="E18" s="1616"/>
      <c r="F18" s="1616"/>
      <c r="G18" s="1616"/>
      <c r="H18" s="1616"/>
      <c r="I18" s="1616"/>
      <c r="J18" s="1616"/>
      <c r="K18" s="1616"/>
      <c r="L18" s="1616"/>
    </row>
    <row r="19" spans="1:12" ht="30.75" customHeight="1">
      <c r="A19" s="1616"/>
      <c r="B19" s="1616"/>
      <c r="C19" s="1616"/>
      <c r="D19" s="1616"/>
      <c r="E19" s="1616"/>
      <c r="F19" s="1616"/>
      <c r="G19" s="1616"/>
      <c r="H19" s="1616"/>
      <c r="I19" s="1616"/>
      <c r="J19" s="1616"/>
      <c r="K19" s="1616"/>
      <c r="L19" s="1616"/>
    </row>
    <row r="20" spans="1:12" ht="15" customHeight="1">
      <c r="A20" s="1616"/>
      <c r="B20" s="1616"/>
      <c r="C20" s="1616"/>
      <c r="D20" s="1616"/>
      <c r="E20" s="1616"/>
      <c r="F20" s="1616"/>
      <c r="G20" s="1616"/>
      <c r="H20" s="1616"/>
      <c r="I20" s="1616"/>
      <c r="J20" s="1616"/>
      <c r="K20" s="1616"/>
      <c r="L20" s="1616"/>
    </row>
    <row r="21" spans="1:12" ht="15" customHeight="1">
      <c r="A21" s="1616"/>
      <c r="B21" s="1616"/>
      <c r="C21" s="1616"/>
      <c r="D21" s="1616"/>
      <c r="E21" s="1616"/>
      <c r="F21" s="1616"/>
      <c r="G21" s="1616"/>
      <c r="H21" s="1616"/>
      <c r="I21" s="1616"/>
      <c r="J21" s="1616"/>
      <c r="K21" s="1616"/>
      <c r="L21" s="1616"/>
    </row>
    <row r="22" spans="1:12" ht="15" customHeight="1">
      <c r="A22" s="1616"/>
      <c r="B22" s="1616"/>
      <c r="C22" s="1616"/>
      <c r="D22" s="1616"/>
      <c r="E22" s="1616"/>
      <c r="F22" s="1616"/>
      <c r="G22" s="1616"/>
      <c r="H22" s="1616"/>
      <c r="I22" s="1616"/>
      <c r="J22" s="1616"/>
      <c r="K22" s="1616"/>
      <c r="L22" s="1616"/>
    </row>
    <row r="23" spans="1:12" ht="15" customHeight="1">
      <c r="A23" s="1616"/>
      <c r="B23" s="1616"/>
      <c r="C23" s="1616"/>
      <c r="D23" s="1616"/>
      <c r="E23" s="1616"/>
      <c r="F23" s="1616"/>
      <c r="G23" s="1616"/>
      <c r="H23" s="1616"/>
      <c r="I23" s="1616"/>
      <c r="J23" s="1616"/>
      <c r="K23" s="1616"/>
      <c r="L23" s="1616"/>
    </row>
    <row r="24" spans="1:12" ht="56.25" customHeight="1">
      <c r="A24" s="1616"/>
      <c r="B24" s="1616"/>
      <c r="C24" s="1616"/>
      <c r="D24" s="1616"/>
      <c r="E24" s="1616"/>
      <c r="F24" s="1616"/>
      <c r="G24" s="1616"/>
      <c r="H24" s="1616"/>
      <c r="I24" s="1616"/>
      <c r="J24" s="1616"/>
      <c r="K24" s="1616"/>
      <c r="L24" s="1616"/>
    </row>
    <row r="25" spans="1:12" ht="15" customHeight="1">
      <c r="A25" s="1616"/>
      <c r="B25" s="1616"/>
      <c r="C25" s="1616"/>
      <c r="D25" s="1616"/>
      <c r="E25" s="1616"/>
      <c r="F25" s="1616"/>
      <c r="G25" s="1616"/>
      <c r="H25" s="1616"/>
      <c r="I25" s="1616"/>
      <c r="J25" s="1616"/>
      <c r="K25" s="1616"/>
      <c r="L25" s="1616"/>
    </row>
    <row r="26" spans="1:12" ht="15" customHeight="1">
      <c r="A26" s="1616"/>
      <c r="B26" s="1616"/>
      <c r="C26" s="1616"/>
      <c r="D26" s="1616"/>
      <c r="E26" s="1616"/>
      <c r="F26" s="1616"/>
      <c r="G26" s="1616"/>
      <c r="H26" s="1616"/>
      <c r="I26" s="1616"/>
      <c r="J26" s="1616"/>
      <c r="K26" s="1616"/>
      <c r="L26" s="1616"/>
    </row>
    <row r="27" spans="1:12" ht="15" customHeight="1">
      <c r="A27" s="1616"/>
      <c r="B27" s="1616"/>
      <c r="C27" s="1616"/>
      <c r="D27" s="1616"/>
      <c r="E27" s="1616"/>
      <c r="F27" s="1616"/>
      <c r="G27" s="1616"/>
      <c r="H27" s="1616"/>
      <c r="I27" s="1616"/>
      <c r="J27" s="1616"/>
      <c r="K27" s="1616"/>
      <c r="L27" s="1616"/>
    </row>
    <row r="28" spans="1:12" ht="15" customHeight="1">
      <c r="A28" s="1616"/>
      <c r="B28" s="1616"/>
      <c r="C28" s="1616"/>
      <c r="D28" s="1616"/>
      <c r="E28" s="1616"/>
      <c r="F28" s="1616"/>
      <c r="G28" s="1616"/>
      <c r="H28" s="1616"/>
      <c r="I28" s="1616"/>
      <c r="J28" s="1616"/>
      <c r="K28" s="1616"/>
      <c r="L28" s="1616"/>
    </row>
    <row r="29" spans="1:12" ht="15" customHeight="1">
      <c r="A29" s="1616"/>
      <c r="B29" s="1616"/>
      <c r="C29" s="1616"/>
      <c r="D29" s="1616"/>
      <c r="E29" s="1616"/>
      <c r="F29" s="1616"/>
      <c r="G29" s="1616"/>
      <c r="H29" s="1616"/>
      <c r="I29" s="1616"/>
      <c r="J29" s="1616"/>
      <c r="K29" s="1616"/>
      <c r="L29" s="1616"/>
    </row>
    <row r="30" spans="1:12">
      <c r="A30" s="1616"/>
      <c r="B30" s="1616"/>
      <c r="C30" s="1616"/>
      <c r="D30" s="1616"/>
      <c r="E30" s="1616"/>
      <c r="F30" s="1616"/>
      <c r="G30" s="1616"/>
      <c r="H30" s="1616"/>
      <c r="I30" s="1616"/>
      <c r="J30" s="1616"/>
      <c r="K30" s="1616"/>
      <c r="L30" s="1616"/>
    </row>
    <row r="31" spans="1:12">
      <c r="A31" s="1616"/>
      <c r="B31" s="1616"/>
      <c r="C31" s="1616"/>
      <c r="D31" s="1616"/>
      <c r="E31" s="1616"/>
      <c r="F31" s="1616"/>
      <c r="G31" s="1616"/>
      <c r="H31" s="1616"/>
      <c r="I31" s="1616"/>
      <c r="J31" s="1616"/>
      <c r="K31" s="1616"/>
      <c r="L31" s="1616"/>
    </row>
  </sheetData>
  <mergeCells count="1">
    <mergeCell ref="A6:L31"/>
  </mergeCells>
  <pageMargins left="0.70866141732283472" right="0.70866141732283472" top="0.74803149606299213" bottom="0.74803149606299213" header="0.31496062992125984" footer="0.31496062992125984"/>
  <pageSetup paperSize="119" scale="82"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8">
    <tabColor theme="6" tint="-0.499984740745262"/>
    <pageSetUpPr fitToPage="1"/>
  </sheetPr>
  <dimension ref="A1:J12"/>
  <sheetViews>
    <sheetView showGridLines="0" view="pageBreakPreview" topLeftCell="D1" zoomScaleNormal="100" zoomScaleSheetLayoutView="100" workbookViewId="0">
      <selection activeCell="O24" sqref="O24"/>
    </sheetView>
  </sheetViews>
  <sheetFormatPr baseColWidth="10" defaultColWidth="11.5703125" defaultRowHeight="14.25"/>
  <cols>
    <col min="1" max="1" width="22.5703125" style="188" customWidth="1"/>
    <col min="2" max="7" width="17" style="200" customWidth="1"/>
    <col min="8" max="9" width="17" style="258" customWidth="1"/>
    <col min="10" max="16384" width="11.5703125" style="188"/>
  </cols>
  <sheetData>
    <row r="1" spans="1:10" s="324" customFormat="1" ht="61.5" customHeight="1">
      <c r="A1" s="1617" t="s">
        <v>549</v>
      </c>
      <c r="B1" s="1618"/>
      <c r="C1" s="1618"/>
      <c r="D1" s="1618"/>
      <c r="E1" s="1618"/>
      <c r="F1" s="1618"/>
      <c r="G1" s="1618"/>
      <c r="H1" s="1618"/>
      <c r="I1" s="1618"/>
    </row>
    <row r="2" spans="1:10" ht="11.25" customHeight="1">
      <c r="A2" s="253"/>
      <c r="B2" s="254"/>
      <c r="C2" s="254"/>
      <c r="D2" s="254"/>
      <c r="E2" s="254"/>
      <c r="F2" s="254"/>
      <c r="G2" s="254"/>
      <c r="H2" s="255"/>
      <c r="I2" s="255"/>
    </row>
    <row r="3" spans="1:10" s="337" customFormat="1" ht="18" customHeight="1">
      <c r="A3" s="336" t="s">
        <v>550</v>
      </c>
      <c r="B3" s="385" t="s">
        <v>251</v>
      </c>
      <c r="C3" s="385" t="s">
        <v>252</v>
      </c>
      <c r="D3" s="385" t="s">
        <v>253</v>
      </c>
      <c r="E3" s="385" t="s">
        <v>254</v>
      </c>
      <c r="F3" s="385" t="s">
        <v>255</v>
      </c>
      <c r="G3" s="385" t="s">
        <v>256</v>
      </c>
      <c r="H3" s="385" t="s">
        <v>257</v>
      </c>
      <c r="I3" s="385" t="s">
        <v>258</v>
      </c>
    </row>
    <row r="4" spans="1:10" ht="13.5" customHeight="1">
      <c r="A4" s="386" t="s">
        <v>551</v>
      </c>
      <c r="B4" s="387">
        <v>74609</v>
      </c>
      <c r="C4" s="387">
        <v>89800</v>
      </c>
      <c r="D4" s="387">
        <v>122783</v>
      </c>
      <c r="E4" s="387">
        <v>185831</v>
      </c>
      <c r="F4" s="387">
        <v>168619</v>
      </c>
      <c r="G4" s="387">
        <v>120651</v>
      </c>
      <c r="H4" s="387">
        <v>126126</v>
      </c>
      <c r="I4" s="387">
        <v>120075</v>
      </c>
      <c r="J4" s="189"/>
    </row>
    <row r="5" spans="1:10" ht="13.5" customHeight="1">
      <c r="A5" s="386" t="s">
        <v>552</v>
      </c>
      <c r="B5" s="387">
        <v>17654</v>
      </c>
      <c r="C5" s="387">
        <v>14026</v>
      </c>
      <c r="D5" s="387">
        <v>16886</v>
      </c>
      <c r="E5" s="387">
        <v>34460</v>
      </c>
      <c r="F5" s="387">
        <v>29056</v>
      </c>
      <c r="G5" s="387">
        <v>17575</v>
      </c>
      <c r="H5" s="387">
        <v>24007</v>
      </c>
      <c r="I5" s="387">
        <v>27234</v>
      </c>
      <c r="J5" s="189"/>
    </row>
    <row r="6" spans="1:10" ht="13.5" customHeight="1">
      <c r="A6" s="386" t="s">
        <v>555</v>
      </c>
      <c r="B6" s="387">
        <v>20611</v>
      </c>
      <c r="C6" s="387">
        <v>16739</v>
      </c>
      <c r="D6" s="387">
        <v>25676</v>
      </c>
      <c r="E6" s="387">
        <v>36972</v>
      </c>
      <c r="F6" s="387">
        <v>40514</v>
      </c>
      <c r="G6" s="387">
        <v>22993</v>
      </c>
      <c r="H6" s="387">
        <v>27713</v>
      </c>
      <c r="I6" s="387">
        <v>28669</v>
      </c>
      <c r="J6" s="189"/>
    </row>
    <row r="7" spans="1:10" ht="15">
      <c r="A7" s="256" t="s">
        <v>11</v>
      </c>
      <c r="B7" s="388">
        <f>SUM(B4:B6)</f>
        <v>112874</v>
      </c>
      <c r="C7" s="388">
        <f t="shared" ref="C7:H7" si="0">SUM(C4:C6)</f>
        <v>120565</v>
      </c>
      <c r="D7" s="388">
        <f t="shared" si="0"/>
        <v>165345</v>
      </c>
      <c r="E7" s="388">
        <f t="shared" si="0"/>
        <v>257263</v>
      </c>
      <c r="F7" s="388">
        <f t="shared" si="0"/>
        <v>238189</v>
      </c>
      <c r="G7" s="388">
        <f t="shared" si="0"/>
        <v>161219</v>
      </c>
      <c r="H7" s="388">
        <f t="shared" si="0"/>
        <v>177846</v>
      </c>
      <c r="I7" s="388">
        <f>SUM(I4:I6)</f>
        <v>175978</v>
      </c>
      <c r="J7" s="257"/>
    </row>
    <row r="8" spans="1:10" ht="20.25" customHeight="1">
      <c r="A8" s="1619" t="s">
        <v>556</v>
      </c>
      <c r="B8" s="1619"/>
      <c r="C8" s="1619"/>
      <c r="D8" s="1619"/>
      <c r="E8" s="1619"/>
      <c r="F8" s="1619"/>
      <c r="G8" s="1619"/>
      <c r="H8" s="1619"/>
      <c r="I8" s="1619"/>
    </row>
    <row r="9" spans="1:10">
      <c r="A9" s="200"/>
    </row>
    <row r="10" spans="1:10">
      <c r="A10" s="200"/>
    </row>
    <row r="11" spans="1:10">
      <c r="A11" s="200"/>
    </row>
    <row r="12" spans="1:10">
      <c r="A12" s="200"/>
    </row>
  </sheetData>
  <mergeCells count="2">
    <mergeCell ref="A1:I1"/>
    <mergeCell ref="A8:I8"/>
  </mergeCells>
  <pageMargins left="0.70866141732283472" right="0.70866141732283472" top="0.74803149606299213" bottom="0.74803149606299213" header="0.31496062992125984" footer="0.31496062992125984"/>
  <pageSetup paperSize="119" scale="82"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9">
    <tabColor theme="6" tint="-0.499984740745262"/>
    <pageSetUpPr fitToPage="1"/>
  </sheetPr>
  <dimension ref="A1:J9"/>
  <sheetViews>
    <sheetView showGridLines="0" view="pageBreakPreview" zoomScale="70" zoomScaleNormal="100" zoomScaleSheetLayoutView="70" workbookViewId="0">
      <pane xSplit="1" ySplit="3" topLeftCell="D4" activePane="bottomRight" state="frozen"/>
      <selection pane="topRight" activeCell="A6" sqref="A6:J27"/>
      <selection pane="bottomLeft" activeCell="A6" sqref="A6:J27"/>
      <selection pane="bottomRight" activeCell="R19" sqref="R19"/>
    </sheetView>
  </sheetViews>
  <sheetFormatPr baseColWidth="10" defaultColWidth="11.5703125" defaultRowHeight="22.5" customHeight="1"/>
  <cols>
    <col min="1" max="1" width="26.28515625" customWidth="1"/>
    <col min="2" max="4" width="27" customWidth="1"/>
    <col min="5" max="6" width="26" customWidth="1"/>
    <col min="7" max="9" width="25.7109375" style="12" customWidth="1"/>
    <col min="10" max="10" width="27" style="12" customWidth="1"/>
  </cols>
  <sheetData>
    <row r="1" spans="1:10" s="323" customFormat="1" ht="104.25" customHeight="1">
      <c r="A1" s="1495" t="s">
        <v>557</v>
      </c>
      <c r="B1" s="1495"/>
      <c r="C1" s="1495"/>
      <c r="D1" s="1495"/>
      <c r="E1" s="1495"/>
      <c r="F1" s="1495"/>
      <c r="G1" s="1495"/>
      <c r="H1" s="1495"/>
      <c r="I1" s="1495"/>
      <c r="J1" s="1495"/>
    </row>
    <row r="2" spans="1:10" ht="15.75" customHeight="1"/>
    <row r="3" spans="1:10" s="326" customFormat="1" ht="27" customHeight="1">
      <c r="A3" s="338" t="s">
        <v>550</v>
      </c>
      <c r="B3" s="410" t="s">
        <v>251</v>
      </c>
      <c r="C3" s="410" t="s">
        <v>252</v>
      </c>
      <c r="D3" s="410" t="s">
        <v>253</v>
      </c>
      <c r="E3" s="410" t="s">
        <v>254</v>
      </c>
      <c r="F3" s="410" t="s">
        <v>255</v>
      </c>
      <c r="G3" s="410" t="s">
        <v>256</v>
      </c>
      <c r="H3" s="410" t="s">
        <v>257</v>
      </c>
      <c r="I3" s="410" t="s">
        <v>258</v>
      </c>
      <c r="J3" s="339" t="s">
        <v>11</v>
      </c>
    </row>
    <row r="4" spans="1:10" ht="21.75" customHeight="1">
      <c r="A4" s="411" t="s">
        <v>551</v>
      </c>
      <c r="B4" s="630">
        <v>363517045.23000002</v>
      </c>
      <c r="C4" s="630">
        <v>468151582.34000003</v>
      </c>
      <c r="D4" s="630">
        <v>595825240.70000005</v>
      </c>
      <c r="E4" s="630">
        <v>699302422.17999995</v>
      </c>
      <c r="F4" s="630">
        <v>997894234.25</v>
      </c>
      <c r="G4" s="412">
        <v>726046954.76999998</v>
      </c>
      <c r="H4" s="412">
        <v>845589689.4240526</v>
      </c>
      <c r="I4" s="412">
        <v>1013490035.92</v>
      </c>
      <c r="J4" s="413">
        <f>SUM(B4:I4)</f>
        <v>5709817204.8140526</v>
      </c>
    </row>
    <row r="5" spans="1:10" ht="21.75" customHeight="1">
      <c r="A5" s="411" t="s">
        <v>552</v>
      </c>
      <c r="B5" s="630">
        <v>294082236</v>
      </c>
      <c r="C5" s="630">
        <v>258654996</v>
      </c>
      <c r="D5" s="630">
        <v>351221246.90999997</v>
      </c>
      <c r="E5" s="630">
        <v>611823256.20000005</v>
      </c>
      <c r="F5" s="630">
        <v>679361342.63999999</v>
      </c>
      <c r="G5" s="412">
        <v>452031424.79999995</v>
      </c>
      <c r="H5" s="412">
        <v>707257339.53559542</v>
      </c>
      <c r="I5" s="412">
        <v>1035014930.0400001</v>
      </c>
      <c r="J5" s="413">
        <f>SUM(B5:I5)</f>
        <v>4389446772.125596</v>
      </c>
    </row>
    <row r="6" spans="1:10" ht="21.75" customHeight="1">
      <c r="A6" s="411" t="s">
        <v>555</v>
      </c>
      <c r="B6" s="630">
        <v>954395629.62</v>
      </c>
      <c r="C6" s="630">
        <v>824091314.12999988</v>
      </c>
      <c r="D6" s="630">
        <v>1367644020.5673332</v>
      </c>
      <c r="E6" s="630">
        <v>2249742046.6733332</v>
      </c>
      <c r="F6" s="630">
        <v>2529316943.402667</v>
      </c>
      <c r="G6" s="412">
        <v>1527235545.0519998</v>
      </c>
      <c r="H6" s="412">
        <v>3167610230.9966679</v>
      </c>
      <c r="I6" s="412">
        <v>2145732856.9300001</v>
      </c>
      <c r="J6" s="413">
        <f>SUM(B6:I6)</f>
        <v>14765768587.372002</v>
      </c>
    </row>
    <row r="7" spans="1:10" ht="22.5" customHeight="1">
      <c r="A7" s="340" t="s">
        <v>11</v>
      </c>
      <c r="B7" s="414">
        <f t="shared" ref="B7:J7" si="0">SUM(B4:B6)</f>
        <v>1611994910.8499999</v>
      </c>
      <c r="C7" s="414">
        <f t="shared" si="0"/>
        <v>1550897892.4699998</v>
      </c>
      <c r="D7" s="414">
        <f t="shared" si="0"/>
        <v>2314690508.1773334</v>
      </c>
      <c r="E7" s="414">
        <f t="shared" si="0"/>
        <v>3560867725.0533333</v>
      </c>
      <c r="F7" s="414">
        <f t="shared" si="0"/>
        <v>4206572520.2926669</v>
      </c>
      <c r="G7" s="414">
        <f t="shared" si="0"/>
        <v>2705313924.6219997</v>
      </c>
      <c r="H7" s="414">
        <f t="shared" si="0"/>
        <v>4720457259.956316</v>
      </c>
      <c r="I7" s="414">
        <f>SUM(I4:I6)</f>
        <v>4194237822.8900003</v>
      </c>
      <c r="J7" s="341">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9" orientation="landscape"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499984740745262"/>
    <pageSetUpPr fitToPage="1"/>
  </sheetPr>
  <dimension ref="A7:M31"/>
  <sheetViews>
    <sheetView showGridLines="0" view="pageBreakPreview" zoomScale="85" zoomScaleNormal="100" zoomScaleSheetLayoutView="85" workbookViewId="0">
      <pane ySplit="5" topLeftCell="A6" activePane="bottomLeft" state="frozen"/>
      <selection activeCell="X43" sqref="X43"/>
      <selection pane="bottomLeft" activeCell="X43" sqref="X43"/>
    </sheetView>
  </sheetViews>
  <sheetFormatPr baseColWidth="10" defaultColWidth="11.42578125" defaultRowHeight="15"/>
  <cols>
    <col min="7" max="7" width="13.42578125" customWidth="1"/>
    <col min="12" max="12" width="30.7109375" customWidth="1"/>
  </cols>
  <sheetData>
    <row r="7" spans="1:13" ht="74.25" customHeight="1">
      <c r="A7" s="1376" t="s">
        <v>689</v>
      </c>
      <c r="B7" s="1376"/>
      <c r="C7" s="1376"/>
      <c r="D7" s="1376"/>
      <c r="E7" s="1376"/>
      <c r="F7" s="1376"/>
      <c r="G7" s="1376"/>
      <c r="H7" s="1376"/>
      <c r="I7" s="1376"/>
      <c r="J7" s="1376"/>
      <c r="K7" s="1376"/>
      <c r="L7" s="1376"/>
      <c r="M7" s="1376"/>
    </row>
    <row r="8" spans="1:13">
      <c r="A8" s="979"/>
    </row>
    <row r="9" spans="1:13">
      <c r="A9" s="979"/>
    </row>
    <row r="31" ht="60.75" customHeight="1"/>
  </sheetData>
  <mergeCells count="1">
    <mergeCell ref="A7:M7"/>
  </mergeCells>
  <pageMargins left="0.70866141732283472" right="0.70866141732283472" top="0.74803149606299213" bottom="0.74803149606299213" header="0.31496062992125984" footer="0.31496062992125984"/>
  <pageSetup scale="71"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0">
    <tabColor theme="1"/>
    <pageSetUpPr fitToPage="1"/>
  </sheetPr>
  <dimension ref="A1"/>
  <sheetViews>
    <sheetView showGridLines="0" view="pageBreakPreview" zoomScale="85" zoomScaleNormal="100" zoomScaleSheetLayoutView="85" workbookViewId="0">
      <selection activeCell="O41" sqref="O41"/>
    </sheetView>
  </sheetViews>
  <sheetFormatPr baseColWidth="10" defaultColWidth="11.42578125" defaultRowHeight="14.25"/>
  <cols>
    <col min="1" max="6" width="11.42578125" style="188"/>
    <col min="7" max="7" width="14.42578125" style="188" customWidth="1"/>
    <col min="8" max="8" width="24.7109375" style="188" customWidth="1"/>
    <col min="9" max="16384" width="11.42578125" style="188"/>
  </cols>
  <sheetData/>
  <pageMargins left="0.70866141732283472" right="0.70866141732283472" top="0.74803149606299213" bottom="0.74803149606299213" header="0.31496062992125984" footer="0.31496062992125984"/>
  <pageSetup scale="75"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1">
    <tabColor theme="6" tint="-0.499984740745262"/>
    <pageSetUpPr fitToPage="1"/>
  </sheetPr>
  <dimension ref="A3:M38"/>
  <sheetViews>
    <sheetView showGridLines="0" view="pageBreakPreview" zoomScaleNormal="100" zoomScaleSheetLayoutView="100" workbookViewId="0">
      <selection activeCell="P27" sqref="P27"/>
    </sheetView>
  </sheetViews>
  <sheetFormatPr baseColWidth="10" defaultColWidth="11.42578125" defaultRowHeight="15"/>
  <cols>
    <col min="2" max="2" width="11.85546875" customWidth="1"/>
    <col min="3" max="3" width="14.7109375" customWidth="1"/>
    <col min="4" max="8" width="11.85546875" customWidth="1"/>
    <col min="9" max="9" width="9.85546875" customWidth="1"/>
    <col min="10" max="10" width="41" customWidth="1"/>
    <col min="11" max="11" width="8.5703125" customWidth="1"/>
    <col min="12" max="13" width="5.28515625" customWidth="1"/>
  </cols>
  <sheetData>
    <row r="3" spans="1:13" ht="24.75" customHeight="1"/>
    <row r="4" spans="1:13" ht="11.25" customHeight="1">
      <c r="A4" s="1620" t="s">
        <v>1088</v>
      </c>
      <c r="B4" s="1620"/>
      <c r="C4" s="1620"/>
      <c r="D4" s="1620"/>
      <c r="E4" s="1620"/>
      <c r="F4" s="1620"/>
      <c r="G4" s="1620"/>
      <c r="H4" s="1620"/>
      <c r="I4" s="1620"/>
      <c r="J4" s="1620"/>
      <c r="K4" s="1620"/>
      <c r="L4" s="1620"/>
      <c r="M4" s="234"/>
    </row>
    <row r="5" spans="1:13" ht="12.75" customHeight="1">
      <c r="A5" s="1620"/>
      <c r="B5" s="1620"/>
      <c r="C5" s="1620"/>
      <c r="D5" s="1620"/>
      <c r="E5" s="1620"/>
      <c r="F5" s="1620"/>
      <c r="G5" s="1620"/>
      <c r="H5" s="1620"/>
      <c r="I5" s="1620"/>
      <c r="J5" s="1620"/>
      <c r="K5" s="1620"/>
      <c r="L5" s="1620"/>
      <c r="M5" s="234"/>
    </row>
    <row r="6" spans="1:13" ht="15" customHeight="1">
      <c r="A6" s="1620"/>
      <c r="B6" s="1620"/>
      <c r="C6" s="1620"/>
      <c r="D6" s="1620"/>
      <c r="E6" s="1620"/>
      <c r="F6" s="1620"/>
      <c r="G6" s="1620"/>
      <c r="H6" s="1620"/>
      <c r="I6" s="1620"/>
      <c r="J6" s="1620"/>
      <c r="K6" s="1620"/>
      <c r="L6" s="1620"/>
      <c r="M6" s="234"/>
    </row>
    <row r="7" spans="1:13" ht="15" customHeight="1">
      <c r="A7" s="1620"/>
      <c r="B7" s="1620"/>
      <c r="C7" s="1620"/>
      <c r="D7" s="1620"/>
      <c r="E7" s="1620"/>
      <c r="F7" s="1620"/>
      <c r="G7" s="1620"/>
      <c r="H7" s="1620"/>
      <c r="I7" s="1620"/>
      <c r="J7" s="1620"/>
      <c r="K7" s="1620"/>
      <c r="L7" s="1620"/>
      <c r="M7" s="234"/>
    </row>
    <row r="8" spans="1:13" ht="15" customHeight="1">
      <c r="A8" s="1620"/>
      <c r="B8" s="1620"/>
      <c r="C8" s="1620"/>
      <c r="D8" s="1620"/>
      <c r="E8" s="1620"/>
      <c r="F8" s="1620"/>
      <c r="G8" s="1620"/>
      <c r="H8" s="1620"/>
      <c r="I8" s="1620"/>
      <c r="J8" s="1620"/>
      <c r="K8" s="1620"/>
      <c r="L8" s="1620"/>
      <c r="M8" s="234"/>
    </row>
    <row r="9" spans="1:13" ht="15" customHeight="1">
      <c r="A9" s="1620"/>
      <c r="B9" s="1620"/>
      <c r="C9" s="1620"/>
      <c r="D9" s="1620"/>
      <c r="E9" s="1620"/>
      <c r="F9" s="1620"/>
      <c r="G9" s="1620"/>
      <c r="H9" s="1620"/>
      <c r="I9" s="1620"/>
      <c r="J9" s="1620"/>
      <c r="K9" s="1620"/>
      <c r="L9" s="1620"/>
      <c r="M9" s="234"/>
    </row>
    <row r="10" spans="1:13" ht="15" customHeight="1">
      <c r="A10" s="1620"/>
      <c r="B10" s="1620"/>
      <c r="C10" s="1620"/>
      <c r="D10" s="1620"/>
      <c r="E10" s="1620"/>
      <c r="F10" s="1620"/>
      <c r="G10" s="1620"/>
      <c r="H10" s="1620"/>
      <c r="I10" s="1620"/>
      <c r="J10" s="1620"/>
      <c r="K10" s="1620"/>
      <c r="L10" s="1620"/>
      <c r="M10" s="234"/>
    </row>
    <row r="11" spans="1:13" ht="15" customHeight="1">
      <c r="A11" s="1620"/>
      <c r="B11" s="1620"/>
      <c r="C11" s="1620"/>
      <c r="D11" s="1620"/>
      <c r="E11" s="1620"/>
      <c r="F11" s="1620"/>
      <c r="G11" s="1620"/>
      <c r="H11" s="1620"/>
      <c r="I11" s="1620"/>
      <c r="J11" s="1620"/>
      <c r="K11" s="1620"/>
      <c r="L11" s="1620"/>
      <c r="M11" s="234"/>
    </row>
    <row r="12" spans="1:13" ht="15" customHeight="1">
      <c r="A12" s="1620"/>
      <c r="B12" s="1620"/>
      <c r="C12" s="1620"/>
      <c r="D12" s="1620"/>
      <c r="E12" s="1620"/>
      <c r="F12" s="1620"/>
      <c r="G12" s="1620"/>
      <c r="H12" s="1620"/>
      <c r="I12" s="1620"/>
      <c r="J12" s="1620"/>
      <c r="K12" s="1620"/>
      <c r="L12" s="1620"/>
      <c r="M12" s="234"/>
    </row>
    <row r="13" spans="1:13" ht="15" customHeight="1">
      <c r="A13" s="1620"/>
      <c r="B13" s="1620"/>
      <c r="C13" s="1620"/>
      <c r="D13" s="1620"/>
      <c r="E13" s="1620"/>
      <c r="F13" s="1620"/>
      <c r="G13" s="1620"/>
      <c r="H13" s="1620"/>
      <c r="I13" s="1620"/>
      <c r="J13" s="1620"/>
      <c r="K13" s="1620"/>
      <c r="L13" s="1620"/>
      <c r="M13" s="234"/>
    </row>
    <row r="14" spans="1:13" ht="15" customHeight="1">
      <c r="A14" s="1620"/>
      <c r="B14" s="1620"/>
      <c r="C14" s="1620"/>
      <c r="D14" s="1620"/>
      <c r="E14" s="1620"/>
      <c r="F14" s="1620"/>
      <c r="G14" s="1620"/>
      <c r="H14" s="1620"/>
      <c r="I14" s="1620"/>
      <c r="J14" s="1620"/>
      <c r="K14" s="1620"/>
      <c r="L14" s="1620"/>
      <c r="M14" s="234"/>
    </row>
    <row r="15" spans="1:13" ht="30.75" customHeight="1">
      <c r="A15" s="1620"/>
      <c r="B15" s="1620"/>
      <c r="C15" s="1620"/>
      <c r="D15" s="1620"/>
      <c r="E15" s="1620"/>
      <c r="F15" s="1620"/>
      <c r="G15" s="1620"/>
      <c r="H15" s="1620"/>
      <c r="I15" s="1620"/>
      <c r="J15" s="1620"/>
      <c r="K15" s="1620"/>
      <c r="L15" s="1620"/>
      <c r="M15" s="234"/>
    </row>
    <row r="16" spans="1:13" ht="15" customHeight="1">
      <c r="A16" s="1620"/>
      <c r="B16" s="1620"/>
      <c r="C16" s="1620"/>
      <c r="D16" s="1620"/>
      <c r="E16" s="1620"/>
      <c r="F16" s="1620"/>
      <c r="G16" s="1620"/>
      <c r="H16" s="1620"/>
      <c r="I16" s="1620"/>
      <c r="J16" s="1620"/>
      <c r="K16" s="1620"/>
      <c r="L16" s="1620"/>
      <c r="M16" s="234"/>
    </row>
    <row r="17" spans="1:13" ht="15" customHeight="1">
      <c r="A17" s="1620"/>
      <c r="B17" s="1620"/>
      <c r="C17" s="1620"/>
      <c r="D17" s="1620"/>
      <c r="E17" s="1620"/>
      <c r="F17" s="1620"/>
      <c r="G17" s="1620"/>
      <c r="H17" s="1620"/>
      <c r="I17" s="1620"/>
      <c r="J17" s="1620"/>
      <c r="K17" s="1620"/>
      <c r="L17" s="1620"/>
      <c r="M17" s="234"/>
    </row>
    <row r="18" spans="1:13" ht="15" customHeight="1">
      <c r="A18" s="1620"/>
      <c r="B18" s="1620"/>
      <c r="C18" s="1620"/>
      <c r="D18" s="1620"/>
      <c r="E18" s="1620"/>
      <c r="F18" s="1620"/>
      <c r="G18" s="1620"/>
      <c r="H18" s="1620"/>
      <c r="I18" s="1620"/>
      <c r="J18" s="1620"/>
      <c r="K18" s="1620"/>
      <c r="L18" s="1620"/>
      <c r="M18" s="234"/>
    </row>
    <row r="19" spans="1:13" ht="15" customHeight="1">
      <c r="A19" s="1620"/>
      <c r="B19" s="1620"/>
      <c r="C19" s="1620"/>
      <c r="D19" s="1620"/>
      <c r="E19" s="1620"/>
      <c r="F19" s="1620"/>
      <c r="G19" s="1620"/>
      <c r="H19" s="1620"/>
      <c r="I19" s="1620"/>
      <c r="J19" s="1620"/>
      <c r="K19" s="1620"/>
      <c r="L19" s="1620"/>
      <c r="M19" s="234"/>
    </row>
    <row r="20" spans="1:13" ht="15" customHeight="1">
      <c r="A20" s="1620"/>
      <c r="B20" s="1620"/>
      <c r="C20" s="1620"/>
      <c r="D20" s="1620"/>
      <c r="E20" s="1620"/>
      <c r="F20" s="1620"/>
      <c r="G20" s="1620"/>
      <c r="H20" s="1620"/>
      <c r="I20" s="1620"/>
      <c r="J20" s="1620"/>
      <c r="K20" s="1620"/>
      <c r="L20" s="1620"/>
      <c r="M20" s="234"/>
    </row>
    <row r="21" spans="1:13" ht="15" customHeight="1">
      <c r="A21" s="1620"/>
      <c r="B21" s="1620"/>
      <c r="C21" s="1620"/>
      <c r="D21" s="1620"/>
      <c r="E21" s="1620"/>
      <c r="F21" s="1620"/>
      <c r="G21" s="1620"/>
      <c r="H21" s="1620"/>
      <c r="I21" s="1620"/>
      <c r="J21" s="1620"/>
      <c r="K21" s="1620"/>
      <c r="L21" s="1620"/>
      <c r="M21" s="234"/>
    </row>
    <row r="22" spans="1:13" ht="15" customHeight="1">
      <c r="A22" s="1620"/>
      <c r="B22" s="1620"/>
      <c r="C22" s="1620"/>
      <c r="D22" s="1620"/>
      <c r="E22" s="1620"/>
      <c r="F22" s="1620"/>
      <c r="G22" s="1620"/>
      <c r="H22" s="1620"/>
      <c r="I22" s="1620"/>
      <c r="J22" s="1620"/>
      <c r="K22" s="1620"/>
      <c r="L22" s="1620"/>
      <c r="M22" s="234"/>
    </row>
    <row r="23" spans="1:13" ht="15" customHeight="1">
      <c r="A23" s="1620"/>
      <c r="B23" s="1620"/>
      <c r="C23" s="1620"/>
      <c r="D23" s="1620"/>
      <c r="E23" s="1620"/>
      <c r="F23" s="1620"/>
      <c r="G23" s="1620"/>
      <c r="H23" s="1620"/>
      <c r="I23" s="1620"/>
      <c r="J23" s="1620"/>
      <c r="K23" s="1620"/>
      <c r="L23" s="1620"/>
      <c r="M23" s="234"/>
    </row>
    <row r="24" spans="1:13" ht="15" customHeight="1">
      <c r="A24" s="1620"/>
      <c r="B24" s="1620"/>
      <c r="C24" s="1620"/>
      <c r="D24" s="1620"/>
      <c r="E24" s="1620"/>
      <c r="F24" s="1620"/>
      <c r="G24" s="1620"/>
      <c r="H24" s="1620"/>
      <c r="I24" s="1620"/>
      <c r="J24" s="1620"/>
      <c r="K24" s="1620"/>
      <c r="L24" s="1620"/>
      <c r="M24" s="234"/>
    </row>
    <row r="25" spans="1:13" ht="15" customHeight="1">
      <c r="A25" s="1620"/>
      <c r="B25" s="1620"/>
      <c r="C25" s="1620"/>
      <c r="D25" s="1620"/>
      <c r="E25" s="1620"/>
      <c r="F25" s="1620"/>
      <c r="G25" s="1620"/>
      <c r="H25" s="1620"/>
      <c r="I25" s="1620"/>
      <c r="J25" s="1620"/>
      <c r="K25" s="1620"/>
      <c r="L25" s="1620"/>
      <c r="M25" s="234"/>
    </row>
    <row r="26" spans="1:13" ht="15" customHeight="1">
      <c r="A26" s="1620"/>
      <c r="B26" s="1620"/>
      <c r="C26" s="1620"/>
      <c r="D26" s="1620"/>
      <c r="E26" s="1620"/>
      <c r="F26" s="1620"/>
      <c r="G26" s="1620"/>
      <c r="H26" s="1620"/>
      <c r="I26" s="1620"/>
      <c r="J26" s="1620"/>
      <c r="K26" s="1620"/>
      <c r="L26" s="1620"/>
      <c r="M26" s="234"/>
    </row>
    <row r="27" spans="1:13" ht="15" customHeight="1">
      <c r="A27" s="1620"/>
      <c r="B27" s="1620"/>
      <c r="C27" s="1620"/>
      <c r="D27" s="1620"/>
      <c r="E27" s="1620"/>
      <c r="F27" s="1620"/>
      <c r="G27" s="1620"/>
      <c r="H27" s="1620"/>
      <c r="I27" s="1620"/>
      <c r="J27" s="1620"/>
      <c r="K27" s="1620"/>
      <c r="L27" s="1620"/>
      <c r="M27" s="234"/>
    </row>
    <row r="28" spans="1:13" ht="15" customHeight="1">
      <c r="A28" s="1620"/>
      <c r="B28" s="1620"/>
      <c r="C28" s="1620"/>
      <c r="D28" s="1620"/>
      <c r="E28" s="1620"/>
      <c r="F28" s="1620"/>
      <c r="G28" s="1620"/>
      <c r="H28" s="1620"/>
      <c r="I28" s="1620"/>
      <c r="J28" s="1620"/>
      <c r="K28" s="1620"/>
      <c r="L28" s="1620"/>
      <c r="M28" s="234"/>
    </row>
    <row r="29" spans="1:13" ht="15" customHeight="1">
      <c r="A29" s="1620"/>
      <c r="B29" s="1620"/>
      <c r="C29" s="1620"/>
      <c r="D29" s="1620"/>
      <c r="E29" s="1620"/>
      <c r="F29" s="1620"/>
      <c r="G29" s="1620"/>
      <c r="H29" s="1620"/>
      <c r="I29" s="1620"/>
      <c r="J29" s="1620"/>
      <c r="K29" s="1620"/>
      <c r="L29" s="1620"/>
      <c r="M29" s="234"/>
    </row>
    <row r="30" spans="1:13" ht="15" customHeight="1">
      <c r="A30" s="1620"/>
      <c r="B30" s="1620"/>
      <c r="C30" s="1620"/>
      <c r="D30" s="1620"/>
      <c r="E30" s="1620"/>
      <c r="F30" s="1620"/>
      <c r="G30" s="1620"/>
      <c r="H30" s="1620"/>
      <c r="I30" s="1620"/>
      <c r="J30" s="1620"/>
      <c r="K30" s="1620"/>
      <c r="L30" s="1620"/>
      <c r="M30" s="234"/>
    </row>
    <row r="31" spans="1:13" ht="19.5" customHeight="1">
      <c r="A31" s="1620"/>
      <c r="B31" s="1620"/>
      <c r="C31" s="1620"/>
      <c r="D31" s="1620"/>
      <c r="E31" s="1620"/>
      <c r="F31" s="1620"/>
      <c r="G31" s="1620"/>
      <c r="H31" s="1620"/>
      <c r="I31" s="1620"/>
      <c r="J31" s="1620"/>
      <c r="K31" s="1620"/>
      <c r="L31" s="1620"/>
      <c r="M31" s="234"/>
    </row>
    <row r="32" spans="1:13" ht="16.5" customHeight="1">
      <c r="A32" s="1620"/>
      <c r="B32" s="1620"/>
      <c r="C32" s="1620"/>
      <c r="D32" s="1620"/>
      <c r="E32" s="1620"/>
      <c r="F32" s="1620"/>
      <c r="G32" s="1620"/>
      <c r="H32" s="1620"/>
      <c r="I32" s="1620"/>
      <c r="J32" s="1620"/>
      <c r="K32" s="1620"/>
      <c r="L32" s="1620"/>
    </row>
    <row r="33" spans="1:12">
      <c r="A33" s="1620"/>
      <c r="B33" s="1620"/>
      <c r="C33" s="1620"/>
      <c r="D33" s="1620"/>
      <c r="E33" s="1620"/>
      <c r="F33" s="1620"/>
      <c r="G33" s="1620"/>
      <c r="H33" s="1620"/>
      <c r="I33" s="1620"/>
      <c r="J33" s="1620"/>
      <c r="K33" s="1620"/>
      <c r="L33" s="1620"/>
    </row>
    <row r="34" spans="1:12">
      <c r="A34" s="1620"/>
      <c r="B34" s="1620"/>
      <c r="C34" s="1620"/>
      <c r="D34" s="1620"/>
      <c r="E34" s="1620"/>
      <c r="F34" s="1620"/>
      <c r="G34" s="1620"/>
      <c r="H34" s="1620"/>
      <c r="I34" s="1620"/>
      <c r="J34" s="1620"/>
      <c r="K34" s="1620"/>
      <c r="L34" s="1620"/>
    </row>
    <row r="35" spans="1:12">
      <c r="A35" s="1620"/>
      <c r="B35" s="1620"/>
      <c r="C35" s="1620"/>
      <c r="D35" s="1620"/>
      <c r="E35" s="1620"/>
      <c r="F35" s="1620"/>
      <c r="G35" s="1620"/>
      <c r="H35" s="1620"/>
      <c r="I35" s="1620"/>
      <c r="J35" s="1620"/>
      <c r="K35" s="1620"/>
      <c r="L35" s="1620"/>
    </row>
    <row r="36" spans="1:12">
      <c r="A36" s="1620"/>
      <c r="B36" s="1620"/>
      <c r="C36" s="1620"/>
      <c r="D36" s="1620"/>
      <c r="E36" s="1620"/>
      <c r="F36" s="1620"/>
      <c r="G36" s="1620"/>
      <c r="H36" s="1620"/>
      <c r="I36" s="1620"/>
      <c r="J36" s="1620"/>
      <c r="K36" s="1620"/>
      <c r="L36" s="1620"/>
    </row>
    <row r="37" spans="1:12" ht="29.25" customHeight="1">
      <c r="A37" s="1620"/>
      <c r="B37" s="1620"/>
      <c r="C37" s="1620"/>
      <c r="D37" s="1620"/>
      <c r="E37" s="1620"/>
      <c r="F37" s="1620"/>
      <c r="G37" s="1620"/>
      <c r="H37" s="1620"/>
      <c r="I37" s="1620"/>
      <c r="J37" s="1620"/>
      <c r="K37" s="1620"/>
      <c r="L37" s="1620"/>
    </row>
    <row r="38" spans="1:12">
      <c r="A38" s="1225"/>
    </row>
  </sheetData>
  <mergeCells count="1">
    <mergeCell ref="A4:L37"/>
  </mergeCells>
  <pageMargins left="0.70866141732283472" right="0.70866141732283472" top="0.74803149606299213" bottom="0.74803149606299213" header="0.31496062992125984" footer="0.31496062992125984"/>
  <pageSetup paperSize="119" scale="80"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2">
    <tabColor theme="6" tint="-0.499984740745262"/>
    <pageSetUpPr fitToPage="1"/>
  </sheetPr>
  <dimension ref="A1:T37"/>
  <sheetViews>
    <sheetView showGridLines="0" view="pageBreakPreview" zoomScale="40" zoomScaleNormal="100" zoomScaleSheetLayoutView="40" workbookViewId="0">
      <selection activeCell="O20" sqref="O20"/>
    </sheetView>
  </sheetViews>
  <sheetFormatPr baseColWidth="10" defaultColWidth="11.42578125" defaultRowHeight="14.25"/>
  <cols>
    <col min="1" max="1" width="25.7109375" style="188" customWidth="1"/>
    <col min="2" max="2" width="30.85546875" style="188" bestFit="1" customWidth="1"/>
    <col min="3" max="3" width="32" style="188" bestFit="1" customWidth="1"/>
    <col min="4" max="4" width="33" style="1214" customWidth="1"/>
    <col min="5" max="5" width="42.7109375" style="188" customWidth="1"/>
    <col min="6" max="6" width="44.42578125" style="188" customWidth="1"/>
    <col min="7" max="7" width="43.140625" style="188" customWidth="1"/>
    <col min="8" max="10" width="35" style="188" customWidth="1"/>
    <col min="11" max="14" width="11.42578125" style="188"/>
    <col min="15" max="16" width="17" style="188" bestFit="1" customWidth="1"/>
    <col min="17" max="18" width="11.42578125" style="188"/>
    <col min="19" max="20" width="17" style="188" bestFit="1" customWidth="1"/>
    <col min="21" max="16384" width="11.42578125" style="188"/>
  </cols>
  <sheetData>
    <row r="1" spans="1:20" s="324" customFormat="1" ht="83.25" customHeight="1">
      <c r="A1" s="1466" t="s">
        <v>560</v>
      </c>
      <c r="B1" s="1466"/>
      <c r="C1" s="1466"/>
      <c r="D1" s="1466"/>
      <c r="E1" s="1466"/>
      <c r="F1" s="1466"/>
      <c r="G1" s="1466"/>
      <c r="H1" s="1466"/>
      <c r="I1" s="1466"/>
      <c r="J1" s="1466"/>
      <c r="N1" s="188"/>
      <c r="O1" s="188"/>
      <c r="P1" s="188"/>
      <c r="Q1" s="188"/>
      <c r="R1" s="188"/>
      <c r="S1" s="188"/>
      <c r="T1" s="188"/>
    </row>
    <row r="2" spans="1:20" s="324" customFormat="1" ht="33.75" customHeight="1">
      <c r="A2" s="1424" t="str">
        <f>+'Resumen '!O12</f>
        <v>Período:  Diciembre 2003 - Octubre 2025</v>
      </c>
      <c r="B2" s="1424"/>
      <c r="C2" s="1424"/>
      <c r="D2" s="1424"/>
      <c r="E2" s="1424"/>
      <c r="F2" s="1424"/>
      <c r="G2" s="1424"/>
      <c r="H2" s="1424"/>
      <c r="I2" s="1424"/>
      <c r="J2" s="1424"/>
      <c r="N2" s="188"/>
      <c r="O2" s="188"/>
      <c r="P2" s="188"/>
      <c r="Q2" s="188"/>
      <c r="R2" s="188"/>
      <c r="S2" s="188"/>
      <c r="T2" s="188"/>
    </row>
    <row r="3" spans="1:20" ht="12.75" customHeight="1"/>
    <row r="4" spans="1:20" ht="84" customHeight="1">
      <c r="A4" s="1707" t="s">
        <v>1085</v>
      </c>
      <c r="B4" s="1707"/>
      <c r="C4" s="1707"/>
      <c r="D4" s="1707"/>
      <c r="E4" s="1707"/>
      <c r="F4" s="1707"/>
      <c r="G4" s="1707"/>
      <c r="H4" s="1707"/>
      <c r="I4" s="1707"/>
      <c r="J4" s="1707"/>
    </row>
    <row r="5" spans="1:20" ht="409.5" customHeight="1">
      <c r="A5" s="1707"/>
      <c r="B5" s="1707"/>
      <c r="C5" s="1707"/>
      <c r="D5" s="1707"/>
      <c r="E5" s="1707"/>
      <c r="F5" s="1707"/>
      <c r="G5" s="1707"/>
      <c r="H5" s="1707"/>
      <c r="I5" s="1707"/>
      <c r="J5" s="1707"/>
    </row>
    <row r="6" spans="1:20" ht="27.75" customHeight="1">
      <c r="A6" s="1705"/>
      <c r="B6" s="1705"/>
      <c r="C6" s="1705"/>
      <c r="D6" s="1706"/>
      <c r="E6" s="1705"/>
      <c r="F6" s="1705"/>
      <c r="G6" s="1705"/>
      <c r="H6" s="1705"/>
      <c r="I6" s="1705"/>
      <c r="J6" s="1705"/>
    </row>
    <row r="7" spans="1:20" ht="33.75" customHeight="1">
      <c r="A7" s="272"/>
      <c r="B7" s="1621" t="s">
        <v>679</v>
      </c>
      <c r="C7" s="1621"/>
      <c r="D7" s="1621"/>
      <c r="E7" s="1621"/>
      <c r="F7" s="1621"/>
      <c r="G7" s="1621"/>
    </row>
    <row r="8" spans="1:20" s="203" customFormat="1" ht="66" customHeight="1">
      <c r="A8" s="1219" t="s">
        <v>406</v>
      </c>
      <c r="B8" s="1219" t="s">
        <v>95</v>
      </c>
      <c r="C8" s="1219" t="s">
        <v>97</v>
      </c>
      <c r="D8" s="1220" t="s">
        <v>99</v>
      </c>
      <c r="E8" s="1219" t="s">
        <v>561</v>
      </c>
      <c r="F8" s="1219" t="s">
        <v>562</v>
      </c>
      <c r="G8" s="1219" t="s">
        <v>563</v>
      </c>
      <c r="H8" s="203">
        <f>+I15-B28</f>
        <v>-19068</v>
      </c>
      <c r="I8" s="202"/>
      <c r="J8" s="202"/>
      <c r="N8" s="324"/>
      <c r="O8" s="324"/>
      <c r="P8" s="324"/>
      <c r="Q8" s="324"/>
      <c r="R8" s="324"/>
      <c r="S8" s="324"/>
      <c r="T8" s="324"/>
    </row>
    <row r="9" spans="1:20" s="228" customFormat="1" ht="27.75">
      <c r="A9" s="1221" t="s">
        <v>564</v>
      </c>
      <c r="B9" s="1338">
        <v>293</v>
      </c>
      <c r="C9" s="1338">
        <v>799</v>
      </c>
      <c r="D9" s="1339">
        <v>0</v>
      </c>
      <c r="E9" s="1341">
        <f>+Tabla45[[#This Row],[Retiro Programado]]+Tabla45[[#This Row],[Sobrevivencia]]+Tabla45[[#This Row],[Discapacidad]]</f>
        <v>1092</v>
      </c>
      <c r="F9" s="1342">
        <f t="shared" ref="F9:F21" si="0">B9/E9</f>
        <v>0.26831501831501831</v>
      </c>
      <c r="G9" s="1342">
        <f t="shared" ref="G9:G21" si="1">C9/E9</f>
        <v>0.73168498168498164</v>
      </c>
      <c r="I9" s="202"/>
      <c r="J9" s="1215"/>
      <c r="N9" s="1216"/>
      <c r="O9" s="1216"/>
      <c r="P9" s="1216"/>
      <c r="Q9" s="1216"/>
      <c r="R9" s="1216"/>
      <c r="S9" s="1216"/>
      <c r="T9" s="1216"/>
    </row>
    <row r="10" spans="1:20" s="228" customFormat="1" ht="27.75">
      <c r="A10" s="1221">
        <v>2008</v>
      </c>
      <c r="B10" s="1338">
        <v>247</v>
      </c>
      <c r="C10" s="1338">
        <v>480</v>
      </c>
      <c r="D10" s="1339">
        <v>0</v>
      </c>
      <c r="E10" s="1341">
        <f>+Tabla45[[#This Row],[Retiro Programado]]+Tabla45[[#This Row],[Sobrevivencia]]+Tabla45[[#This Row],[Discapacidad]]</f>
        <v>727</v>
      </c>
      <c r="F10" s="1342">
        <f t="shared" si="0"/>
        <v>0.33975240715268223</v>
      </c>
      <c r="G10" s="1342">
        <f t="shared" si="1"/>
        <v>0.66024759284731771</v>
      </c>
      <c r="I10" s="202"/>
      <c r="J10" s="1215"/>
      <c r="N10" s="1216"/>
      <c r="O10" s="1216"/>
      <c r="P10" s="1216"/>
      <c r="Q10" s="1216"/>
      <c r="R10" s="1216"/>
      <c r="S10" s="1216"/>
      <c r="T10" s="1216"/>
    </row>
    <row r="11" spans="1:20" s="228" customFormat="1" ht="27.75">
      <c r="A11" s="1221">
        <v>2009</v>
      </c>
      <c r="B11" s="1338">
        <v>254</v>
      </c>
      <c r="C11" s="1338">
        <v>472</v>
      </c>
      <c r="D11" s="1339">
        <v>1</v>
      </c>
      <c r="E11" s="1341">
        <f>+Tabla45[[#This Row],[Retiro Programado]]+Tabla45[[#This Row],[Sobrevivencia]]+Tabla45[[#This Row],[Discapacidad]]</f>
        <v>727</v>
      </c>
      <c r="F11" s="1342">
        <f t="shared" si="0"/>
        <v>0.34938101788170561</v>
      </c>
      <c r="G11" s="1342">
        <f t="shared" si="1"/>
        <v>0.6492434662998624</v>
      </c>
      <c r="I11" s="202"/>
      <c r="J11" s="1215"/>
      <c r="N11" s="1216"/>
      <c r="O11" s="1216"/>
      <c r="P11" s="1216"/>
      <c r="Q11" s="1216"/>
      <c r="R11" s="1216"/>
      <c r="S11" s="1216"/>
      <c r="T11" s="1216"/>
    </row>
    <row r="12" spans="1:20" s="228" customFormat="1" ht="27.75">
      <c r="A12" s="1221">
        <v>2010</v>
      </c>
      <c r="B12" s="1338">
        <v>255</v>
      </c>
      <c r="C12" s="1338">
        <v>410</v>
      </c>
      <c r="D12" s="1339">
        <v>1</v>
      </c>
      <c r="E12" s="1341">
        <f>+Tabla45[[#This Row],[Retiro Programado]]+Tabla45[[#This Row],[Sobrevivencia]]+Tabla45[[#This Row],[Discapacidad]]</f>
        <v>666</v>
      </c>
      <c r="F12" s="1342">
        <f t="shared" si="0"/>
        <v>0.38288288288288286</v>
      </c>
      <c r="G12" s="1342">
        <f t="shared" si="1"/>
        <v>0.61561561561561562</v>
      </c>
      <c r="I12" s="202"/>
      <c r="N12" s="1216"/>
      <c r="O12" s="1216"/>
      <c r="P12" s="1216"/>
      <c r="Q12" s="1216"/>
      <c r="R12" s="1216"/>
      <c r="S12" s="1216"/>
      <c r="T12" s="1216"/>
    </row>
    <row r="13" spans="1:20" s="228" customFormat="1" ht="27.75">
      <c r="A13" s="1221">
        <v>2011</v>
      </c>
      <c r="B13" s="1338">
        <v>373</v>
      </c>
      <c r="C13" s="1338">
        <v>534</v>
      </c>
      <c r="D13" s="1339">
        <v>0</v>
      </c>
      <c r="E13" s="1341">
        <f>+Tabla45[[#This Row],[Retiro Programado]]+Tabla45[[#This Row],[Sobrevivencia]]+Tabla45[[#This Row],[Discapacidad]]</f>
        <v>907</v>
      </c>
      <c r="F13" s="1342">
        <f t="shared" si="0"/>
        <v>0.41124586549062847</v>
      </c>
      <c r="G13" s="1342">
        <f t="shared" si="1"/>
        <v>0.58875413450937153</v>
      </c>
      <c r="I13" s="202"/>
      <c r="N13" s="1216"/>
      <c r="O13" s="1216"/>
      <c r="P13" s="1216"/>
      <c r="Q13" s="1216"/>
      <c r="R13" s="1216"/>
      <c r="S13" s="1216"/>
      <c r="T13" s="1216"/>
    </row>
    <row r="14" spans="1:20" s="228" customFormat="1" ht="27.75">
      <c r="A14" s="1221">
        <v>2012</v>
      </c>
      <c r="B14" s="1338">
        <v>625</v>
      </c>
      <c r="C14" s="1338">
        <v>588</v>
      </c>
      <c r="D14" s="1339">
        <v>1</v>
      </c>
      <c r="E14" s="1341">
        <f>+Tabla45[[#This Row],[Retiro Programado]]+Tabla45[[#This Row],[Sobrevivencia]]+Tabla45[[#This Row],[Discapacidad]]</f>
        <v>1214</v>
      </c>
      <c r="F14" s="1342">
        <f t="shared" si="0"/>
        <v>0.51482701812191101</v>
      </c>
      <c r="G14" s="1342">
        <f t="shared" si="1"/>
        <v>0.48434925864909389</v>
      </c>
      <c r="I14" s="202"/>
      <c r="N14" s="1216"/>
      <c r="O14" s="1216"/>
      <c r="P14" s="1216"/>
      <c r="Q14" s="1216"/>
      <c r="R14" s="1216"/>
      <c r="S14" s="1216"/>
      <c r="T14" s="1216"/>
    </row>
    <row r="15" spans="1:20" s="228" customFormat="1" ht="27.75">
      <c r="A15" s="1221" t="s">
        <v>249</v>
      </c>
      <c r="B15" s="1338">
        <v>1207</v>
      </c>
      <c r="C15" s="1338">
        <v>657</v>
      </c>
      <c r="D15" s="1339">
        <v>8</v>
      </c>
      <c r="E15" s="1341">
        <f>+Tabla45[[#This Row],[Retiro Programado]]+Tabla45[[#This Row],[Sobrevivencia]]+Tabla45[[#This Row],[Discapacidad]]</f>
        <v>1872</v>
      </c>
      <c r="F15" s="1342">
        <f t="shared" si="0"/>
        <v>0.64476495726495731</v>
      </c>
      <c r="G15" s="1342">
        <f t="shared" si="1"/>
        <v>0.35096153846153844</v>
      </c>
      <c r="I15" s="202"/>
      <c r="N15" s="1216"/>
      <c r="O15" s="1216"/>
      <c r="P15" s="1216"/>
      <c r="Q15" s="1216"/>
      <c r="R15" s="1216"/>
      <c r="S15" s="1216"/>
      <c r="T15" s="1216"/>
    </row>
    <row r="16" spans="1:20" s="228" customFormat="1" ht="27.75">
      <c r="A16" s="1221" t="s">
        <v>250</v>
      </c>
      <c r="B16" s="1338">
        <v>1003</v>
      </c>
      <c r="C16" s="1338">
        <v>706</v>
      </c>
      <c r="D16" s="1339">
        <v>7</v>
      </c>
      <c r="E16" s="1341">
        <f>+Tabla45[[#This Row],[Retiro Programado]]+Tabla45[[#This Row],[Sobrevivencia]]+Tabla45[[#This Row],[Discapacidad]]</f>
        <v>1716</v>
      </c>
      <c r="F16" s="1342">
        <f t="shared" si="0"/>
        <v>0.58449883449883455</v>
      </c>
      <c r="G16" s="1342">
        <f t="shared" si="1"/>
        <v>0.41142191142191142</v>
      </c>
      <c r="I16" s="202"/>
      <c r="N16" s="1216"/>
      <c r="O16" s="1216"/>
      <c r="P16" s="1216"/>
      <c r="Q16" s="1216"/>
      <c r="R16" s="1216"/>
      <c r="S16" s="1216"/>
      <c r="T16" s="1216"/>
    </row>
    <row r="17" spans="1:20" s="228" customFormat="1" ht="27.75">
      <c r="A17" s="1221" t="s">
        <v>251</v>
      </c>
      <c r="B17" s="1338">
        <v>704</v>
      </c>
      <c r="C17" s="1338">
        <v>836</v>
      </c>
      <c r="D17" s="1339">
        <v>0</v>
      </c>
      <c r="E17" s="1341">
        <f>+Tabla45[[#This Row],[Retiro Programado]]+Tabla45[[#This Row],[Sobrevivencia]]+Tabla45[[#This Row],[Discapacidad]]</f>
        <v>1540</v>
      </c>
      <c r="F17" s="1342">
        <f t="shared" si="0"/>
        <v>0.45714285714285713</v>
      </c>
      <c r="G17" s="1342">
        <f t="shared" si="1"/>
        <v>0.54285714285714282</v>
      </c>
      <c r="N17" s="1216"/>
      <c r="O17" s="1216"/>
      <c r="P17" s="1216"/>
      <c r="Q17" s="1216"/>
      <c r="R17" s="1216"/>
      <c r="S17" s="1216"/>
      <c r="T17" s="1216"/>
    </row>
    <row r="18" spans="1:20" s="228" customFormat="1" ht="27.75">
      <c r="A18" s="1221" t="s">
        <v>252</v>
      </c>
      <c r="B18" s="1338">
        <v>580</v>
      </c>
      <c r="C18" s="1338">
        <v>937</v>
      </c>
      <c r="D18" s="1339">
        <v>0</v>
      </c>
      <c r="E18" s="1341">
        <f>+Tabla45[[#This Row],[Retiro Programado]]+Tabla45[[#This Row],[Sobrevivencia]]+Tabla45[[#This Row],[Discapacidad]]</f>
        <v>1517</v>
      </c>
      <c r="F18" s="1342">
        <f t="shared" si="0"/>
        <v>0.3823335530652604</v>
      </c>
      <c r="G18" s="1342">
        <f t="shared" si="1"/>
        <v>0.6176664469347396</v>
      </c>
      <c r="N18" s="1216"/>
      <c r="O18" s="1216"/>
      <c r="P18" s="1216"/>
      <c r="Q18" s="1216"/>
      <c r="R18" s="1216"/>
      <c r="S18" s="1216"/>
      <c r="T18" s="1216"/>
    </row>
    <row r="19" spans="1:20" s="228" customFormat="1" ht="27.75">
      <c r="A19" s="1221" t="s">
        <v>253</v>
      </c>
      <c r="B19" s="1338">
        <v>660</v>
      </c>
      <c r="C19" s="1338">
        <v>933</v>
      </c>
      <c r="D19" s="1339">
        <v>0</v>
      </c>
      <c r="E19" s="1341">
        <f>+Tabla45[[#This Row],[Retiro Programado]]+Tabla45[[#This Row],[Sobrevivencia]]+Tabla45[[#This Row],[Discapacidad]]</f>
        <v>1593</v>
      </c>
      <c r="F19" s="1342">
        <f t="shared" si="0"/>
        <v>0.4143126177024482</v>
      </c>
      <c r="G19" s="1342">
        <f t="shared" si="1"/>
        <v>0.5856873822975518</v>
      </c>
      <c r="N19" s="1216"/>
      <c r="O19" s="1216"/>
      <c r="P19" s="1216"/>
      <c r="Q19" s="1216"/>
      <c r="R19" s="1216"/>
      <c r="S19" s="1216"/>
      <c r="T19" s="1216"/>
    </row>
    <row r="20" spans="1:20" s="228" customFormat="1" ht="27.75">
      <c r="A20" s="1221" t="s">
        <v>254</v>
      </c>
      <c r="B20" s="1338">
        <v>5389</v>
      </c>
      <c r="C20" s="1338">
        <v>1073</v>
      </c>
      <c r="D20" s="1339">
        <v>0</v>
      </c>
      <c r="E20" s="1341">
        <f>+Tabla45[[#This Row],[Retiro Programado]]+Tabla45[[#This Row],[Sobrevivencia]]+Tabla45[[#This Row],[Discapacidad]]</f>
        <v>6462</v>
      </c>
      <c r="F20" s="1342">
        <f t="shared" si="0"/>
        <v>0.83395233673785207</v>
      </c>
      <c r="G20" s="1342">
        <f t="shared" si="1"/>
        <v>0.16604766326214795</v>
      </c>
      <c r="N20" s="1216"/>
      <c r="O20" s="1216"/>
      <c r="P20" s="1216"/>
      <c r="Q20" s="1216"/>
      <c r="R20" s="1216"/>
      <c r="S20" s="1216"/>
      <c r="T20" s="1216"/>
    </row>
    <row r="21" spans="1:20" s="228" customFormat="1" ht="27.75">
      <c r="A21" s="1221" t="s">
        <v>255</v>
      </c>
      <c r="B21" s="1338">
        <v>764</v>
      </c>
      <c r="C21" s="1338">
        <v>1000</v>
      </c>
      <c r="D21" s="1339">
        <v>1</v>
      </c>
      <c r="E21" s="1341">
        <f>+Tabla45[[#This Row],[Retiro Programado]]+Tabla45[[#This Row],[Sobrevivencia]]+Tabla45[[#This Row],[Discapacidad]]</f>
        <v>1765</v>
      </c>
      <c r="F21" s="1342">
        <f t="shared" si="0"/>
        <v>0.43286118980169974</v>
      </c>
      <c r="G21" s="1342">
        <f t="shared" si="1"/>
        <v>0.56657223796033995</v>
      </c>
      <c r="N21" s="1216"/>
      <c r="O21" s="1216"/>
      <c r="P21" s="1216"/>
      <c r="Q21" s="1216"/>
      <c r="R21" s="1216"/>
      <c r="S21" s="1216"/>
      <c r="T21" s="1216"/>
    </row>
    <row r="22" spans="1:20" s="228" customFormat="1" ht="27.75">
      <c r="A22" s="1222">
        <v>2020</v>
      </c>
      <c r="B22" s="1338">
        <v>616</v>
      </c>
      <c r="C22" s="1338">
        <v>897</v>
      </c>
      <c r="D22" s="1339">
        <v>3</v>
      </c>
      <c r="E22" s="1341">
        <f>+Tabla45[[#This Row],[Retiro Programado]]+Tabla45[[#This Row],[Sobrevivencia]]+Tabla45[[#This Row],[Discapacidad]]</f>
        <v>1516</v>
      </c>
      <c r="F22" s="1342">
        <f t="shared" ref="F22:F27" si="2">B22/E22</f>
        <v>0.40633245382585753</v>
      </c>
      <c r="G22" s="1342">
        <f t="shared" ref="G22:G27" si="3">C22/E22</f>
        <v>0.59168865435356199</v>
      </c>
      <c r="N22" s="1216"/>
      <c r="O22" s="1216"/>
      <c r="P22" s="1216"/>
      <c r="Q22" s="1216"/>
      <c r="R22" s="1216"/>
      <c r="S22" s="1216"/>
      <c r="T22" s="1216"/>
    </row>
    <row r="23" spans="1:20" s="228" customFormat="1" ht="27.75">
      <c r="A23" s="1222">
        <v>2021</v>
      </c>
      <c r="B23" s="1338">
        <v>1030</v>
      </c>
      <c r="C23" s="1338">
        <v>1377</v>
      </c>
      <c r="D23" s="1339">
        <v>11</v>
      </c>
      <c r="E23" s="1341">
        <f>+Tabla45[[#This Row],[Retiro Programado]]+Tabla45[[#This Row],[Sobrevivencia]]+Tabla45[[#This Row],[Discapacidad]]</f>
        <v>2418</v>
      </c>
      <c r="F23" s="1342">
        <f t="shared" si="2"/>
        <v>0.42597187758478083</v>
      </c>
      <c r="G23" s="1342">
        <f t="shared" si="3"/>
        <v>0.5694789081885856</v>
      </c>
      <c r="N23" s="1216"/>
      <c r="O23" s="1216"/>
      <c r="P23" s="1216"/>
      <c r="Q23" s="1216"/>
      <c r="R23" s="1216"/>
      <c r="S23" s="1216"/>
      <c r="T23" s="1216"/>
    </row>
    <row r="24" spans="1:20" s="228" customFormat="1" ht="27.75">
      <c r="A24" s="1222">
        <v>2022</v>
      </c>
      <c r="B24" s="1338">
        <v>1237</v>
      </c>
      <c r="C24" s="1338">
        <v>1226</v>
      </c>
      <c r="D24" s="1338">
        <v>12</v>
      </c>
      <c r="E24" s="1341">
        <f>+Tabla45[[#This Row],[Retiro Programado]]+Tabla45[[#This Row],[Sobrevivencia]]+Tabla45[[#This Row],[Discapacidad]]</f>
        <v>2475</v>
      </c>
      <c r="F24" s="1342">
        <f t="shared" si="2"/>
        <v>0.4997979797979798</v>
      </c>
      <c r="G24" s="1342">
        <f t="shared" si="3"/>
        <v>0.49535353535353538</v>
      </c>
      <c r="N24" s="1216"/>
      <c r="O24" s="1216"/>
      <c r="P24" s="1216"/>
      <c r="Q24" s="1216"/>
      <c r="R24" s="1216"/>
      <c r="S24" s="1216"/>
      <c r="T24" s="1216"/>
    </row>
    <row r="25" spans="1:20" s="228" customFormat="1" ht="27.75">
      <c r="A25" s="1222">
        <v>2023</v>
      </c>
      <c r="B25" s="1338">
        <v>1264</v>
      </c>
      <c r="C25" s="1338">
        <v>1339</v>
      </c>
      <c r="D25" s="1338">
        <v>14</v>
      </c>
      <c r="E25" s="1341">
        <f>+Tabla45[[#This Row],[Retiro Programado]]+Tabla45[[#This Row],[Sobrevivencia]]+Tabla45[[#This Row],[Discapacidad]]</f>
        <v>2617</v>
      </c>
      <c r="F25" s="1342">
        <f t="shared" si="2"/>
        <v>0.48299579671379445</v>
      </c>
      <c r="G25" s="1342">
        <f t="shared" si="3"/>
        <v>0.51165456629728701</v>
      </c>
      <c r="N25" s="1216"/>
      <c r="O25" s="1216"/>
      <c r="P25" s="1216"/>
      <c r="Q25" s="1216"/>
      <c r="R25" s="1216"/>
      <c r="S25" s="1216"/>
      <c r="T25" s="1216"/>
    </row>
    <row r="26" spans="1:20" s="228" customFormat="1" ht="27.75">
      <c r="A26" s="1222">
        <v>2024</v>
      </c>
      <c r="B26" s="1338">
        <v>1360</v>
      </c>
      <c r="C26" s="1338">
        <v>1517</v>
      </c>
      <c r="D26" s="1338">
        <v>12</v>
      </c>
      <c r="E26" s="1341">
        <f>+Tabla45[[#This Row],[Retiro Programado]]+Tabla45[[#This Row],[Sobrevivencia]]+Tabla45[[#This Row],[Discapacidad]]</f>
        <v>2889</v>
      </c>
      <c r="F26" s="1342">
        <f t="shared" si="2"/>
        <v>0.47075112495673244</v>
      </c>
      <c r="G26" s="1342">
        <f t="shared" si="3"/>
        <v>0.52509518864659055</v>
      </c>
      <c r="N26" s="1216"/>
      <c r="O26" s="1216"/>
      <c r="P26" s="1216"/>
      <c r="Q26" s="1216"/>
      <c r="R26" s="1216"/>
      <c r="S26" s="1216"/>
      <c r="T26" s="1216"/>
    </row>
    <row r="27" spans="1:20" s="228" customFormat="1" ht="27.75">
      <c r="A27" s="1223" t="str">
        <f>+'Resumen '!O5</f>
        <v>Oct.25</v>
      </c>
      <c r="B27" s="1338">
        <v>1207</v>
      </c>
      <c r="C27" s="1338">
        <v>1462</v>
      </c>
      <c r="D27" s="1338">
        <v>22</v>
      </c>
      <c r="E27" s="1341">
        <f>+Tabla45[[#This Row],[Retiro Programado]]+Tabla45[[#This Row],[Sobrevivencia]]+Tabla45[[#This Row],[Discapacidad]]</f>
        <v>2691</v>
      </c>
      <c r="F27" s="1342">
        <f t="shared" si="2"/>
        <v>0.44853214418431808</v>
      </c>
      <c r="G27" s="1342">
        <f t="shared" si="3"/>
        <v>0.54329245633593459</v>
      </c>
      <c r="N27" s="1216"/>
      <c r="O27" s="1216"/>
      <c r="P27" s="1216"/>
      <c r="Q27" s="1216"/>
      <c r="R27" s="1216"/>
      <c r="S27" s="1216"/>
      <c r="T27" s="1216"/>
    </row>
    <row r="28" spans="1:20" s="200" customFormat="1" ht="25.5" customHeight="1">
      <c r="A28" s="1224" t="s">
        <v>57</v>
      </c>
      <c r="B28" s="1340">
        <f>SUM(B9:B27)</f>
        <v>19068</v>
      </c>
      <c r="C28" s="1340">
        <f>SUM(C9:C27)</f>
        <v>17243</v>
      </c>
      <c r="D28" s="1340">
        <f>SUM(D9:D27)</f>
        <v>93</v>
      </c>
      <c r="E28" s="1340">
        <f>+Tabla45[[#This Row],[Retiro Programado]]+Tabla45[[#This Row],[Sobrevivencia]]+Tabla45[[#This Row],[Discapacidad]]</f>
        <v>36404</v>
      </c>
      <c r="F28" s="1343">
        <f>AVERAGE(F9:F27)</f>
        <v>0.46056062805906323</v>
      </c>
      <c r="G28" s="1343">
        <f>AVERAGE(G9:G27)</f>
        <v>0.53724593063037418</v>
      </c>
      <c r="H28" s="228"/>
      <c r="I28" s="228"/>
      <c r="J28" s="228"/>
      <c r="N28" s="1216"/>
      <c r="O28" s="1216"/>
      <c r="P28" s="1216"/>
      <c r="Q28" s="1216"/>
      <c r="R28" s="1216"/>
      <c r="S28" s="1216"/>
      <c r="T28" s="1216"/>
    </row>
    <row r="29" spans="1:20" ht="93" customHeight="1">
      <c r="A29" s="1622" t="s">
        <v>855</v>
      </c>
      <c r="B29" s="1623"/>
      <c r="C29" s="1623"/>
      <c r="D29" s="1623"/>
      <c r="E29" s="1623"/>
      <c r="F29" s="1623"/>
      <c r="G29" s="1623"/>
      <c r="I29" s="228"/>
      <c r="J29" s="228"/>
      <c r="N29" s="1216"/>
      <c r="O29" s="1216"/>
      <c r="P29" s="1216"/>
      <c r="Q29" s="1216"/>
      <c r="R29" s="1216"/>
      <c r="S29" s="1216"/>
      <c r="T29" s="1216"/>
    </row>
    <row r="30" spans="1:20" ht="25.5">
      <c r="B30" s="1217"/>
      <c r="C30" s="1217"/>
      <c r="I30" s="228"/>
      <c r="J30" s="228"/>
      <c r="N30" s="1216"/>
      <c r="O30" s="1216"/>
      <c r="P30" s="1216"/>
      <c r="Q30" s="1216"/>
      <c r="R30" s="1216"/>
      <c r="S30" s="1216"/>
      <c r="T30" s="1216"/>
    </row>
    <row r="31" spans="1:20" ht="25.5">
      <c r="I31" s="228"/>
      <c r="J31" s="228"/>
      <c r="N31" s="1218"/>
      <c r="O31" s="1218"/>
      <c r="P31" s="1218"/>
      <c r="Q31" s="1218"/>
      <c r="R31" s="1216"/>
      <c r="S31" s="1216"/>
      <c r="T31" s="1216"/>
    </row>
    <row r="32" spans="1:20" ht="25.5">
      <c r="B32" s="196"/>
      <c r="C32" s="196"/>
      <c r="I32" s="228"/>
      <c r="J32" s="228"/>
      <c r="N32" s="1216"/>
      <c r="O32" s="1216"/>
      <c r="P32" s="1216"/>
      <c r="Q32" s="1216"/>
      <c r="R32" s="1216"/>
      <c r="S32" s="1216"/>
      <c r="T32" s="1216"/>
    </row>
    <row r="33" spans="14:20" ht="25.5">
      <c r="N33" s="1218"/>
      <c r="O33" s="1218"/>
      <c r="P33" s="1218"/>
      <c r="Q33" s="1218"/>
      <c r="R33" s="1216"/>
      <c r="S33" s="1216"/>
      <c r="T33" s="1216"/>
    </row>
    <row r="34" spans="14:20" ht="25.5">
      <c r="N34" s="1216"/>
      <c r="O34" s="1216"/>
      <c r="P34" s="1216"/>
      <c r="Q34" s="1216"/>
      <c r="R34" s="1216"/>
      <c r="S34" s="1216"/>
      <c r="T34" s="1216"/>
    </row>
    <row r="35" spans="14:20" ht="25.5">
      <c r="N35" s="1216"/>
      <c r="O35" s="1216"/>
      <c r="P35" s="1216"/>
      <c r="Q35" s="1216"/>
      <c r="R35" s="1216"/>
      <c r="S35" s="1216"/>
      <c r="T35" s="1216"/>
    </row>
    <row r="36" spans="14:20" ht="25.5">
      <c r="N36" s="1216"/>
      <c r="O36" s="1216"/>
      <c r="P36" s="1216"/>
      <c r="Q36" s="1216"/>
      <c r="R36" s="1216"/>
      <c r="S36" s="1216"/>
      <c r="T36" s="1216"/>
    </row>
    <row r="37" spans="14:20" ht="25.5">
      <c r="N37" s="1216"/>
      <c r="O37" s="1216"/>
      <c r="P37" s="1216"/>
      <c r="Q37" s="1216"/>
      <c r="R37" s="1216"/>
      <c r="S37" s="1216"/>
      <c r="T37" s="1216"/>
    </row>
  </sheetData>
  <mergeCells count="5">
    <mergeCell ref="A1:J1"/>
    <mergeCell ref="B7:G7"/>
    <mergeCell ref="A29:G29"/>
    <mergeCell ref="A2:J2"/>
    <mergeCell ref="A4:J5"/>
  </mergeCells>
  <pageMargins left="0.70866141732283472" right="0.70866141732283472" top="0.74803149606299213" bottom="0.74803149606299213" header="0.31496062992125984" footer="0.31496062992125984"/>
  <pageSetup scale="24" orientation="landscape" r:id="rId1"/>
  <drawing r:id="rId2"/>
  <tableParts count="1">
    <tablePart r:id="rId3"/>
  </tablePart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3">
    <tabColor theme="6" tint="-0.499984740745262"/>
    <pageSetUpPr fitToPage="1"/>
  </sheetPr>
  <dimension ref="A1:M12"/>
  <sheetViews>
    <sheetView showGridLines="0" view="pageBreakPreview" zoomScale="55" zoomScaleNormal="100" zoomScaleSheetLayoutView="55" workbookViewId="0">
      <selection activeCell="S19" sqref="S19"/>
    </sheetView>
  </sheetViews>
  <sheetFormatPr baseColWidth="10" defaultColWidth="11.42578125" defaultRowHeight="14.25"/>
  <cols>
    <col min="1" max="1" width="90.5703125" style="188" customWidth="1"/>
    <col min="2" max="2" width="32.42578125" style="188" customWidth="1"/>
    <col min="3" max="10" width="11.42578125" style="188"/>
    <col min="11" max="11" width="18" style="188" customWidth="1"/>
    <col min="12" max="12" width="11.42578125" style="188"/>
    <col min="13" max="13" width="18" style="188" customWidth="1"/>
    <col min="14" max="16384" width="11.42578125" style="188"/>
  </cols>
  <sheetData>
    <row r="1" spans="1:13" s="324" customFormat="1" ht="67.5" customHeight="1">
      <c r="A1" s="1424" t="s">
        <v>565</v>
      </c>
      <c r="B1" s="1424"/>
      <c r="C1" s="1424"/>
      <c r="D1" s="1424"/>
      <c r="E1" s="1424"/>
      <c r="F1" s="1424"/>
      <c r="G1" s="1424"/>
      <c r="H1" s="1424"/>
      <c r="I1" s="1424"/>
      <c r="J1" s="1424"/>
      <c r="K1" s="1424"/>
      <c r="L1" s="1424"/>
      <c r="M1" s="1424"/>
    </row>
    <row r="2" spans="1:13" s="324" customFormat="1" ht="31.5" customHeight="1">
      <c r="A2" s="1424" t="str">
        <f>+'Resumen '!O10</f>
        <v>Período: Octubre 2025</v>
      </c>
      <c r="B2" s="1424"/>
      <c r="C2" s="1424"/>
      <c r="D2" s="1424"/>
      <c r="E2" s="1424"/>
      <c r="F2" s="1424"/>
      <c r="G2" s="1424"/>
      <c r="H2" s="1424"/>
      <c r="I2" s="1424"/>
      <c r="J2" s="1424"/>
      <c r="K2" s="1424"/>
      <c r="L2" s="1424"/>
      <c r="M2" s="1424"/>
    </row>
    <row r="3" spans="1:13" ht="14.25" customHeight="1">
      <c r="A3" s="1624"/>
      <c r="B3" s="1624"/>
    </row>
    <row r="4" spans="1:13" ht="194.25" customHeight="1">
      <c r="A4" s="1626" t="s">
        <v>1086</v>
      </c>
      <c r="B4" s="1627"/>
      <c r="C4" s="1627"/>
      <c r="D4" s="1627"/>
      <c r="E4" s="1627"/>
      <c r="F4" s="1627"/>
      <c r="G4" s="1627"/>
      <c r="H4" s="1627"/>
      <c r="I4" s="1627"/>
      <c r="J4" s="1627"/>
      <c r="K4" s="1627"/>
      <c r="L4" s="1627"/>
      <c r="M4" s="1627"/>
    </row>
    <row r="5" spans="1:13" ht="7.5" customHeight="1">
      <c r="A5" s="1211"/>
      <c r="B5" s="1211"/>
    </row>
    <row r="6" spans="1:13" s="195" customFormat="1" ht="27" customHeight="1">
      <c r="A6" s="553" t="s">
        <v>558</v>
      </c>
      <c r="B6" s="554" t="s">
        <v>559</v>
      </c>
      <c r="M6" s="195" t="s">
        <v>0</v>
      </c>
    </row>
    <row r="7" spans="1:13" s="195" customFormat="1" ht="28.5" customHeight="1">
      <c r="A7" s="555" t="s">
        <v>566</v>
      </c>
      <c r="B7" s="556">
        <v>13708</v>
      </c>
    </row>
    <row r="8" spans="1:13" s="195" customFormat="1" ht="28.5" customHeight="1">
      <c r="A8" s="555" t="s">
        <v>567</v>
      </c>
      <c r="B8" s="556">
        <v>4891</v>
      </c>
    </row>
    <row r="9" spans="1:13" s="195" customFormat="1" ht="28.5" customHeight="1">
      <c r="A9" s="555" t="s">
        <v>568</v>
      </c>
      <c r="B9" s="556">
        <v>16264</v>
      </c>
    </row>
    <row r="10" spans="1:13" s="195" customFormat="1" ht="28.5" customHeight="1">
      <c r="A10" s="555" t="s">
        <v>569</v>
      </c>
      <c r="B10" s="556">
        <v>40976.21</v>
      </c>
    </row>
    <row r="11" spans="1:13" ht="18">
      <c r="A11" s="1625" t="s">
        <v>570</v>
      </c>
      <c r="B11" s="1625"/>
    </row>
    <row r="12" spans="1:13" ht="72.75" customHeight="1">
      <c r="A12" s="1625" t="s">
        <v>1084</v>
      </c>
      <c r="B12" s="1625"/>
    </row>
  </sheetData>
  <mergeCells count="6">
    <mergeCell ref="A3:B3"/>
    <mergeCell ref="A1:M1"/>
    <mergeCell ref="A11:B11"/>
    <mergeCell ref="A2:M2"/>
    <mergeCell ref="A12:B12"/>
    <mergeCell ref="A4:M4"/>
  </mergeCells>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P14"/>
  <sheetViews>
    <sheetView showGridLines="0" view="pageBreakPreview" zoomScale="55" zoomScaleNormal="100" zoomScaleSheetLayoutView="55" workbookViewId="0">
      <selection activeCell="A3" sqref="A3:M3"/>
    </sheetView>
  </sheetViews>
  <sheetFormatPr baseColWidth="10" defaultColWidth="11.42578125" defaultRowHeight="23.25"/>
  <cols>
    <col min="1" max="1" width="21.85546875" style="196" customWidth="1"/>
    <col min="2" max="2" width="26.85546875" style="196" customWidth="1"/>
    <col min="3" max="3" width="33" style="196" customWidth="1"/>
    <col min="4" max="4" width="40.7109375" style="196" customWidth="1"/>
    <col min="5" max="9" width="18" style="196" customWidth="1"/>
    <col min="10" max="10" width="11.42578125" style="196"/>
    <col min="11" max="11" width="18" style="196" customWidth="1"/>
    <col min="12" max="16384" width="11.42578125" style="196"/>
  </cols>
  <sheetData>
    <row r="1" spans="1:16" s="1212" customFormat="1" ht="51" customHeight="1">
      <c r="A1" s="1628" t="s">
        <v>680</v>
      </c>
      <c r="B1" s="1628"/>
      <c r="C1" s="1628"/>
      <c r="D1" s="1628"/>
      <c r="E1" s="1628"/>
      <c r="F1" s="1628"/>
      <c r="G1" s="1628"/>
      <c r="H1" s="1628"/>
      <c r="I1" s="1628"/>
      <c r="J1" s="1628"/>
      <c r="K1" s="1628"/>
      <c r="L1" s="1628"/>
      <c r="M1" s="1628"/>
    </row>
    <row r="2" spans="1:16" s="1212" customFormat="1" ht="31.5" customHeight="1">
      <c r="A2" s="1490" t="s">
        <v>1087</v>
      </c>
      <c r="B2" s="1490"/>
      <c r="C2" s="1490"/>
      <c r="D2" s="1490"/>
      <c r="E2" s="1490"/>
      <c r="F2" s="1490"/>
      <c r="G2" s="1490"/>
      <c r="H2" s="1490"/>
      <c r="I2" s="1490"/>
      <c r="J2" s="1490"/>
      <c r="K2" s="1490"/>
      <c r="L2" s="1490"/>
      <c r="M2" s="1490"/>
    </row>
    <row r="3" spans="1:16" ht="338.25" customHeight="1">
      <c r="A3" s="1630" t="s">
        <v>989</v>
      </c>
      <c r="B3" s="1630"/>
      <c r="C3" s="1630"/>
      <c r="D3" s="1630"/>
      <c r="E3" s="1630"/>
      <c r="F3" s="1630"/>
      <c r="G3" s="1630"/>
      <c r="H3" s="1630"/>
      <c r="I3" s="1630"/>
      <c r="J3" s="1630"/>
      <c r="K3" s="1630"/>
      <c r="L3" s="1630"/>
      <c r="M3" s="1630"/>
      <c r="N3" s="1212"/>
      <c r="O3" s="1212"/>
    </row>
    <row r="4" spans="1:16" ht="12.75" customHeight="1">
      <c r="A4" s="1213"/>
      <c r="B4" s="1213"/>
      <c r="C4" s="1213"/>
      <c r="D4" s="1213"/>
      <c r="E4" s="1213"/>
      <c r="F4" s="1213"/>
      <c r="G4" s="1213"/>
      <c r="H4" s="1213"/>
      <c r="I4" s="1213"/>
      <c r="J4" s="1213"/>
      <c r="K4" s="1213"/>
      <c r="L4" s="1213"/>
      <c r="M4" s="1213"/>
      <c r="N4" s="1212"/>
      <c r="O4" s="1212"/>
    </row>
    <row r="5" spans="1:16" ht="83.25" customHeight="1">
      <c r="A5" s="553" t="s">
        <v>12</v>
      </c>
      <c r="B5" s="447" t="s">
        <v>852</v>
      </c>
      <c r="C5" s="514" t="s">
        <v>851</v>
      </c>
      <c r="D5" s="943" t="s">
        <v>853</v>
      </c>
      <c r="L5" s="196" t="s">
        <v>0</v>
      </c>
      <c r="O5" s="1212"/>
      <c r="P5" s="1212"/>
    </row>
    <row r="6" spans="1:16" ht="29.25" customHeight="1">
      <c r="A6" s="944">
        <v>2019</v>
      </c>
      <c r="B6" s="948">
        <v>1122</v>
      </c>
      <c r="C6" s="949">
        <v>6000</v>
      </c>
      <c r="D6" s="945">
        <f t="shared" ref="D6:D12" si="0">+C6*13*B6</f>
        <v>87516000</v>
      </c>
      <c r="O6" s="1212"/>
      <c r="P6" s="1212"/>
    </row>
    <row r="7" spans="1:16" ht="29.25" customHeight="1">
      <c r="A7" s="944">
        <v>2020</v>
      </c>
      <c r="B7" s="948">
        <v>10086</v>
      </c>
      <c r="C7" s="949">
        <v>6000</v>
      </c>
      <c r="D7" s="945">
        <f t="shared" si="0"/>
        <v>786708000</v>
      </c>
      <c r="O7" s="1212"/>
      <c r="P7" s="1212"/>
    </row>
    <row r="8" spans="1:16" ht="29.25" customHeight="1">
      <c r="A8" s="944">
        <v>2021</v>
      </c>
      <c r="B8" s="948">
        <v>10512</v>
      </c>
      <c r="C8" s="949">
        <v>6000</v>
      </c>
      <c r="D8" s="945">
        <f t="shared" si="0"/>
        <v>819936000</v>
      </c>
      <c r="O8" s="1212"/>
      <c r="P8" s="1212"/>
    </row>
    <row r="9" spans="1:16" ht="29.25" customHeight="1">
      <c r="A9" s="944">
        <v>2022</v>
      </c>
      <c r="B9" s="948">
        <v>19999</v>
      </c>
      <c r="C9" s="949">
        <v>6000</v>
      </c>
      <c r="D9" s="945">
        <f t="shared" si="0"/>
        <v>1559922000</v>
      </c>
      <c r="O9" s="1212"/>
      <c r="P9" s="1212"/>
    </row>
    <row r="10" spans="1:16" ht="29.25" customHeight="1">
      <c r="A10" s="944">
        <v>2023</v>
      </c>
      <c r="B10" s="948">
        <v>20007</v>
      </c>
      <c r="C10" s="949">
        <v>6000</v>
      </c>
      <c r="D10" s="945">
        <f t="shared" si="0"/>
        <v>1560546000</v>
      </c>
      <c r="O10" s="1212"/>
      <c r="P10" s="1212"/>
    </row>
    <row r="11" spans="1:16" ht="29.25" customHeight="1">
      <c r="A11" s="944">
        <v>2024</v>
      </c>
      <c r="B11" s="948">
        <v>4648</v>
      </c>
      <c r="C11" s="949">
        <v>6000</v>
      </c>
      <c r="D11" s="945">
        <f t="shared" si="0"/>
        <v>362544000</v>
      </c>
      <c r="O11" s="1212"/>
      <c r="P11" s="1212"/>
    </row>
    <row r="12" spans="1:16" ht="29.25" customHeight="1">
      <c r="A12" s="944">
        <v>2025</v>
      </c>
      <c r="B12" s="948">
        <v>10925</v>
      </c>
      <c r="C12" s="949">
        <v>6000</v>
      </c>
      <c r="D12" s="945">
        <f t="shared" si="0"/>
        <v>852150000</v>
      </c>
    </row>
    <row r="13" spans="1:16" ht="29.25" customHeight="1">
      <c r="A13" s="946" t="s">
        <v>11</v>
      </c>
      <c r="B13" s="950">
        <f>SUM(B6:B12)</f>
        <v>77299</v>
      </c>
      <c r="C13" s="951">
        <v>6000</v>
      </c>
      <c r="D13" s="947">
        <f>SUM(D6:D12)</f>
        <v>6029322000</v>
      </c>
    </row>
    <row r="14" spans="1:16" ht="29.25" customHeight="1">
      <c r="A14" s="1629" t="s">
        <v>854</v>
      </c>
      <c r="B14" s="1629"/>
    </row>
  </sheetData>
  <mergeCells count="4">
    <mergeCell ref="A1:M1"/>
    <mergeCell ref="A2:M2"/>
    <mergeCell ref="A14:B14"/>
    <mergeCell ref="A3:M3"/>
  </mergeCells>
  <pageMargins left="0.70866141732283472" right="0.70866141732283472" top="0.74803149606299213" bottom="0.74803149606299213" header="0.31496062992125984" footer="0.31496062992125984"/>
  <pageSetup scale="34" orientation="portrait"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pageSetUpPr fitToPage="1"/>
  </sheetPr>
  <dimension ref="A1:W45"/>
  <sheetViews>
    <sheetView showGridLines="0" view="pageBreakPreview" zoomScale="55" zoomScaleNormal="100" zoomScaleSheetLayoutView="55" workbookViewId="0">
      <selection activeCell="S30" sqref="S30"/>
    </sheetView>
  </sheetViews>
  <sheetFormatPr baseColWidth="10" defaultColWidth="11.42578125" defaultRowHeight="15"/>
  <cols>
    <col min="1" max="1" width="22.7109375" style="931" customWidth="1"/>
    <col min="2" max="2" width="30.42578125" customWidth="1"/>
    <col min="3" max="3" width="28.42578125" customWidth="1"/>
    <col min="4" max="5" width="23.42578125" customWidth="1"/>
    <col min="6" max="6" width="18" customWidth="1"/>
    <col min="12" max="12" width="18" customWidth="1"/>
    <col min="19" max="19" width="28.85546875" bestFit="1" customWidth="1"/>
  </cols>
  <sheetData>
    <row r="1" spans="1:23" s="323" customFormat="1" ht="45.75" customHeight="1">
      <c r="A1" s="955"/>
      <c r="B1" s="1582" t="s">
        <v>668</v>
      </c>
      <c r="C1" s="1582"/>
      <c r="D1" s="1582"/>
      <c r="E1" s="1582"/>
      <c r="F1" s="1582"/>
      <c r="G1" s="1582"/>
      <c r="H1" s="1582"/>
      <c r="I1" s="1582"/>
      <c r="J1" s="1582"/>
      <c r="K1" s="1582"/>
      <c r="L1" s="1582"/>
      <c r="M1" s="1582"/>
      <c r="N1" s="1582"/>
    </row>
    <row r="2" spans="1:23" s="323" customFormat="1" ht="35.25" customHeight="1">
      <c r="A2" s="955"/>
      <c r="B2" s="1577" t="s">
        <v>681</v>
      </c>
      <c r="C2" s="1577"/>
      <c r="D2" s="1577"/>
      <c r="E2" s="1577"/>
      <c r="F2" s="1577"/>
      <c r="G2" s="1577"/>
      <c r="H2" s="1577"/>
      <c r="I2" s="1577"/>
      <c r="J2" s="1577"/>
      <c r="K2" s="1577"/>
      <c r="L2" s="1577"/>
      <c r="M2" s="1577"/>
      <c r="N2" s="1577"/>
    </row>
    <row r="3" spans="1:23" ht="14.25" customHeight="1">
      <c r="B3" s="1631"/>
      <c r="C3" s="1631"/>
      <c r="D3" s="933"/>
      <c r="E3" s="933"/>
      <c r="O3" s="323"/>
      <c r="P3" s="323"/>
      <c r="Q3" s="323"/>
      <c r="R3" s="323"/>
      <c r="S3" s="323"/>
      <c r="T3" s="323"/>
      <c r="U3" s="323"/>
      <c r="V3" s="323"/>
    </row>
    <row r="4" spans="1:23" ht="56.25" customHeight="1">
      <c r="A4" s="553" t="s">
        <v>1</v>
      </c>
      <c r="B4" s="553" t="s">
        <v>667</v>
      </c>
      <c r="C4" s="447" t="s">
        <v>678</v>
      </c>
      <c r="D4" s="956"/>
      <c r="E4" s="956"/>
      <c r="M4" t="s">
        <v>0</v>
      </c>
      <c r="P4" s="323"/>
      <c r="Q4" s="323"/>
      <c r="R4" s="323"/>
      <c r="S4" s="323"/>
      <c r="T4" s="323"/>
      <c r="U4" s="323"/>
      <c r="V4" s="323"/>
      <c r="W4" s="323"/>
    </row>
    <row r="5" spans="1:23" ht="27" customHeight="1">
      <c r="A5" s="954">
        <v>1</v>
      </c>
      <c r="B5" s="954" t="s">
        <v>666</v>
      </c>
      <c r="C5" s="949">
        <v>1122</v>
      </c>
      <c r="D5" s="956"/>
      <c r="E5" s="956"/>
      <c r="P5" s="323"/>
      <c r="Q5" s="323"/>
      <c r="R5" s="323"/>
      <c r="S5" s="323"/>
      <c r="T5" s="323"/>
      <c r="U5" s="323"/>
      <c r="V5" s="323"/>
      <c r="W5" s="323"/>
    </row>
    <row r="6" spans="1:23" ht="27" customHeight="1">
      <c r="A6" s="954">
        <v>2</v>
      </c>
      <c r="B6" s="954" t="s">
        <v>665</v>
      </c>
      <c r="C6" s="949">
        <v>4267</v>
      </c>
      <c r="D6" s="956"/>
      <c r="E6" s="956"/>
      <c r="P6" s="323"/>
      <c r="Q6" s="323"/>
      <c r="R6" s="323"/>
      <c r="S6" s="323"/>
      <c r="T6" s="323"/>
      <c r="U6" s="323"/>
      <c r="V6" s="323"/>
      <c r="W6" s="323"/>
    </row>
    <row r="7" spans="1:23" ht="27" customHeight="1">
      <c r="A7" s="954">
        <v>3</v>
      </c>
      <c r="B7" s="954" t="s">
        <v>664</v>
      </c>
      <c r="C7" s="949">
        <v>916</v>
      </c>
      <c r="D7" s="956"/>
      <c r="E7" s="956"/>
      <c r="P7" s="323"/>
      <c r="Q7" s="323"/>
      <c r="R7" s="323"/>
      <c r="S7" s="323"/>
      <c r="T7" s="323"/>
      <c r="U7" s="323"/>
      <c r="V7" s="323"/>
      <c r="W7" s="323"/>
    </row>
    <row r="8" spans="1:23" ht="27" customHeight="1">
      <c r="A8" s="954">
        <v>4</v>
      </c>
      <c r="B8" s="954" t="s">
        <v>663</v>
      </c>
      <c r="C8" s="949">
        <v>1951</v>
      </c>
      <c r="D8" s="956"/>
      <c r="E8" s="956"/>
      <c r="P8" s="323"/>
      <c r="Q8" s="323"/>
      <c r="R8" s="323"/>
      <c r="S8" s="323"/>
      <c r="T8" s="323"/>
      <c r="U8" s="323"/>
      <c r="V8" s="323"/>
      <c r="W8" s="323"/>
    </row>
    <row r="9" spans="1:23" ht="27" customHeight="1">
      <c r="A9" s="954">
        <v>5</v>
      </c>
      <c r="B9" s="954" t="s">
        <v>662</v>
      </c>
      <c r="C9" s="949">
        <v>1032</v>
      </c>
      <c r="D9" s="956"/>
      <c r="E9" s="956"/>
      <c r="P9" s="323"/>
      <c r="Q9" s="323"/>
      <c r="R9" s="323"/>
      <c r="S9" s="323"/>
      <c r="T9" s="323"/>
      <c r="U9" s="323"/>
      <c r="V9" s="323"/>
      <c r="W9" s="323"/>
    </row>
    <row r="10" spans="1:23" ht="27" customHeight="1">
      <c r="A10" s="954">
        <v>6</v>
      </c>
      <c r="B10" s="954" t="s">
        <v>661</v>
      </c>
      <c r="C10" s="949">
        <v>1920</v>
      </c>
      <c r="D10" s="956"/>
      <c r="E10" s="956"/>
      <c r="P10" s="323"/>
      <c r="Q10" s="323"/>
      <c r="R10" s="323"/>
      <c r="S10" s="323"/>
      <c r="T10" s="323"/>
      <c r="U10" s="323"/>
      <c r="V10" s="323"/>
      <c r="W10" s="323"/>
    </row>
    <row r="11" spans="1:23" ht="27" customHeight="1">
      <c r="A11" s="954">
        <v>7</v>
      </c>
      <c r="B11" s="954" t="s">
        <v>660</v>
      </c>
      <c r="C11" s="949">
        <v>2973</v>
      </c>
      <c r="D11" s="956"/>
      <c r="E11" s="956"/>
      <c r="P11" s="323"/>
      <c r="Q11" s="323"/>
      <c r="R11" s="323"/>
      <c r="S11" s="323"/>
      <c r="T11" s="323"/>
      <c r="U11" s="323"/>
      <c r="V11" s="323"/>
      <c r="W11" s="323"/>
    </row>
    <row r="12" spans="1:23" ht="27" customHeight="1">
      <c r="A12" s="954">
        <v>8</v>
      </c>
      <c r="B12" s="954" t="s">
        <v>659</v>
      </c>
      <c r="C12" s="949">
        <v>2939</v>
      </c>
      <c r="D12" s="956"/>
      <c r="E12" s="956"/>
      <c r="P12" s="323"/>
      <c r="Q12" s="323"/>
      <c r="R12" s="323"/>
      <c r="S12" s="323"/>
      <c r="T12" s="323"/>
      <c r="U12" s="323"/>
      <c r="V12" s="323"/>
      <c r="W12" s="323"/>
    </row>
    <row r="13" spans="1:23" ht="27" customHeight="1">
      <c r="A13" s="954">
        <v>9</v>
      </c>
      <c r="B13" s="954" t="s">
        <v>658</v>
      </c>
      <c r="C13" s="949">
        <v>2411</v>
      </c>
      <c r="D13" s="956"/>
      <c r="E13" s="956"/>
      <c r="P13" s="323"/>
      <c r="Q13" s="323"/>
      <c r="R13" s="323"/>
      <c r="S13" s="323"/>
      <c r="T13" s="323"/>
      <c r="U13" s="323"/>
      <c r="V13" s="323"/>
      <c r="W13" s="323"/>
    </row>
    <row r="14" spans="1:23" ht="27" customHeight="1">
      <c r="A14" s="954">
        <v>10</v>
      </c>
      <c r="B14" s="954" t="s">
        <v>657</v>
      </c>
      <c r="C14" s="949">
        <v>2189</v>
      </c>
      <c r="D14" s="956"/>
      <c r="E14" s="956"/>
      <c r="P14" s="323"/>
      <c r="Q14" s="323"/>
      <c r="R14" s="323"/>
      <c r="S14" s="323"/>
      <c r="T14" s="323"/>
      <c r="U14" s="323"/>
      <c r="V14" s="323"/>
      <c r="W14" s="323"/>
    </row>
    <row r="15" spans="1:23" ht="27" customHeight="1">
      <c r="A15" s="954">
        <v>11</v>
      </c>
      <c r="B15" s="954" t="s">
        <v>656</v>
      </c>
      <c r="C15" s="949">
        <v>4074</v>
      </c>
      <c r="D15" s="956"/>
      <c r="E15" s="956"/>
      <c r="P15" s="323"/>
      <c r="Q15" s="323"/>
      <c r="R15" s="323"/>
      <c r="S15" s="323"/>
      <c r="T15" s="323"/>
      <c r="U15" s="323"/>
      <c r="V15" s="323"/>
      <c r="W15" s="323"/>
    </row>
    <row r="16" spans="1:23" ht="27" customHeight="1">
      <c r="A16" s="954">
        <v>12</v>
      </c>
      <c r="B16" s="954" t="s">
        <v>655</v>
      </c>
      <c r="C16" s="949">
        <v>3000</v>
      </c>
      <c r="D16" s="956"/>
      <c r="E16" s="956"/>
      <c r="P16" s="323"/>
      <c r="Q16" s="323"/>
      <c r="R16" s="323"/>
      <c r="S16" s="323"/>
      <c r="T16" s="323"/>
      <c r="U16" s="323"/>
      <c r="V16" s="323"/>
      <c r="W16" s="323"/>
    </row>
    <row r="17" spans="1:23" ht="27" customHeight="1">
      <c r="A17" s="954">
        <v>13</v>
      </c>
      <c r="B17" s="954" t="s">
        <v>654</v>
      </c>
      <c r="C17" s="949">
        <v>2632</v>
      </c>
      <c r="D17" s="956"/>
      <c r="E17" s="956"/>
      <c r="P17" s="323"/>
      <c r="Q17" s="323"/>
      <c r="R17" s="323"/>
      <c r="S17" s="323"/>
      <c r="T17" s="323"/>
      <c r="U17" s="323"/>
      <c r="V17" s="323"/>
      <c r="W17" s="323"/>
    </row>
    <row r="18" spans="1:23" ht="27" customHeight="1">
      <c r="A18" s="954">
        <v>14</v>
      </c>
      <c r="B18" s="954" t="s">
        <v>653</v>
      </c>
      <c r="C18" s="949">
        <v>1191</v>
      </c>
      <c r="D18" s="956"/>
      <c r="E18" s="956"/>
      <c r="P18" s="323"/>
      <c r="Q18" s="323"/>
      <c r="R18" s="323"/>
      <c r="S18" s="323"/>
      <c r="T18" s="323"/>
      <c r="U18" s="323"/>
      <c r="V18" s="323"/>
      <c r="W18" s="323"/>
    </row>
    <row r="19" spans="1:23" ht="27" customHeight="1">
      <c r="A19" s="954">
        <v>15</v>
      </c>
      <c r="B19" s="954" t="s">
        <v>652</v>
      </c>
      <c r="C19" s="949">
        <v>2500</v>
      </c>
      <c r="D19" s="956"/>
      <c r="E19" s="956"/>
      <c r="P19" s="323"/>
      <c r="Q19" s="323"/>
      <c r="R19" s="323"/>
      <c r="S19" s="323"/>
      <c r="T19" s="323"/>
      <c r="U19" s="323"/>
      <c r="V19" s="323"/>
      <c r="W19" s="323"/>
    </row>
    <row r="20" spans="1:23" ht="27" customHeight="1">
      <c r="A20" s="954">
        <v>16</v>
      </c>
      <c r="B20" s="954" t="s">
        <v>651</v>
      </c>
      <c r="C20" s="949">
        <v>2500</v>
      </c>
      <c r="D20" s="956"/>
      <c r="E20" s="956"/>
      <c r="P20" s="323"/>
      <c r="Q20" s="323"/>
      <c r="R20" s="323"/>
      <c r="S20" s="323"/>
      <c r="T20" s="323"/>
      <c r="U20" s="323"/>
      <c r="V20" s="323"/>
      <c r="W20" s="323"/>
    </row>
    <row r="21" spans="1:23" ht="27" customHeight="1">
      <c r="A21" s="954">
        <v>17</v>
      </c>
      <c r="B21" s="954" t="s">
        <v>650</v>
      </c>
      <c r="C21" s="949">
        <v>2096</v>
      </c>
      <c r="D21" s="956"/>
      <c r="E21" s="956"/>
      <c r="P21" s="323"/>
      <c r="Q21" s="323"/>
      <c r="R21" s="323"/>
      <c r="S21" s="323"/>
      <c r="T21" s="323"/>
      <c r="U21" s="323"/>
      <c r="V21" s="323"/>
      <c r="W21" s="323"/>
    </row>
    <row r="22" spans="1:23" ht="27" customHeight="1">
      <c r="A22" s="954">
        <v>18</v>
      </c>
      <c r="B22" s="954" t="s">
        <v>649</v>
      </c>
      <c r="C22" s="949">
        <v>2006</v>
      </c>
      <c r="D22" s="956"/>
      <c r="E22" s="956"/>
      <c r="P22" s="323"/>
      <c r="Q22" s="323"/>
      <c r="R22" s="323"/>
      <c r="S22" s="323"/>
      <c r="T22" s="323"/>
      <c r="U22" s="323"/>
      <c r="V22" s="323"/>
      <c r="W22" s="323"/>
    </row>
    <row r="23" spans="1:23" ht="27" customHeight="1">
      <c r="A23" s="954">
        <v>19</v>
      </c>
      <c r="B23" s="954" t="s">
        <v>648</v>
      </c>
      <c r="C23" s="949">
        <v>2501</v>
      </c>
      <c r="D23" s="956"/>
      <c r="E23" s="956"/>
      <c r="P23" s="323"/>
      <c r="Q23" s="323"/>
      <c r="R23" s="323"/>
      <c r="S23" s="323"/>
      <c r="T23" s="323"/>
      <c r="U23" s="323"/>
      <c r="V23" s="323"/>
      <c r="W23" s="323"/>
    </row>
    <row r="24" spans="1:23" ht="27" customHeight="1">
      <c r="A24" s="954">
        <v>20</v>
      </c>
      <c r="B24" s="954" t="s">
        <v>647</v>
      </c>
      <c r="C24" s="949">
        <v>2481</v>
      </c>
      <c r="D24" s="956"/>
      <c r="E24" s="956"/>
      <c r="P24" s="323"/>
      <c r="Q24" s="323"/>
      <c r="R24" s="323"/>
      <c r="S24" s="323"/>
      <c r="T24" s="323"/>
      <c r="U24" s="323"/>
      <c r="V24" s="323"/>
      <c r="W24" s="323"/>
    </row>
    <row r="25" spans="1:23" ht="27" customHeight="1">
      <c r="A25" s="954">
        <v>21</v>
      </c>
      <c r="B25" s="954" t="s">
        <v>646</v>
      </c>
      <c r="C25" s="949">
        <v>1725</v>
      </c>
      <c r="D25" s="956"/>
      <c r="E25" s="956"/>
      <c r="P25" s="323"/>
      <c r="Q25" s="323"/>
      <c r="R25" s="323"/>
      <c r="S25" s="323"/>
      <c r="T25" s="323"/>
      <c r="U25" s="323"/>
      <c r="V25" s="323"/>
      <c r="W25" s="323"/>
    </row>
    <row r="26" spans="1:23" ht="27" customHeight="1">
      <c r="A26" s="954">
        <v>22</v>
      </c>
      <c r="B26" s="954" t="s">
        <v>645</v>
      </c>
      <c r="C26" s="949">
        <v>1799</v>
      </c>
      <c r="D26" s="956"/>
      <c r="E26" s="956"/>
      <c r="P26" s="323"/>
      <c r="Q26" s="323"/>
      <c r="R26" s="323"/>
      <c r="S26" s="323"/>
      <c r="T26" s="323"/>
      <c r="U26" s="323"/>
      <c r="V26" s="323"/>
      <c r="W26" s="323"/>
    </row>
    <row r="27" spans="1:23" ht="27" customHeight="1">
      <c r="A27" s="954">
        <v>23</v>
      </c>
      <c r="B27" s="954" t="s">
        <v>644</v>
      </c>
      <c r="C27" s="949">
        <v>2169</v>
      </c>
      <c r="D27" s="956"/>
      <c r="E27" s="956"/>
      <c r="P27" s="323"/>
      <c r="Q27" s="323"/>
      <c r="R27" s="323"/>
      <c r="S27" s="323"/>
      <c r="T27" s="323"/>
      <c r="U27" s="323"/>
      <c r="V27" s="323"/>
      <c r="W27" s="323"/>
    </row>
    <row r="28" spans="1:23" ht="26.25">
      <c r="A28" s="954">
        <v>24</v>
      </c>
      <c r="B28" s="954" t="s">
        <v>643</v>
      </c>
      <c r="C28" s="949">
        <v>2500</v>
      </c>
      <c r="D28" s="956"/>
      <c r="E28" s="956"/>
      <c r="P28" s="323"/>
      <c r="Q28" s="323"/>
      <c r="R28" s="323"/>
      <c r="S28" s="323"/>
      <c r="T28" s="323"/>
      <c r="U28" s="323"/>
      <c r="V28" s="323"/>
      <c r="W28" s="323"/>
    </row>
    <row r="29" spans="1:23" ht="26.25">
      <c r="A29" s="954">
        <v>25</v>
      </c>
      <c r="B29" s="954" t="s">
        <v>642</v>
      </c>
      <c r="C29" s="949">
        <v>2102</v>
      </c>
      <c r="D29" s="956"/>
      <c r="E29" s="956"/>
      <c r="P29" s="323"/>
      <c r="Q29" s="323"/>
      <c r="R29" s="323"/>
      <c r="S29" s="323"/>
      <c r="T29" s="323"/>
      <c r="U29" s="323"/>
      <c r="V29" s="323"/>
      <c r="W29" s="323"/>
    </row>
    <row r="30" spans="1:23" ht="26.25">
      <c r="A30" s="954">
        <v>26</v>
      </c>
      <c r="B30" s="954" t="s">
        <v>641</v>
      </c>
      <c r="C30" s="949">
        <v>2500</v>
      </c>
      <c r="D30" s="956"/>
      <c r="E30" s="956"/>
      <c r="P30" s="323"/>
      <c r="Q30" s="323"/>
      <c r="R30" s="323"/>
      <c r="S30" s="323"/>
      <c r="T30" s="323"/>
      <c r="U30" s="323"/>
      <c r="V30" s="323"/>
      <c r="W30" s="323"/>
    </row>
    <row r="31" spans="1:23" ht="26.25">
      <c r="A31" s="954">
        <v>27</v>
      </c>
      <c r="B31" s="954" t="s">
        <v>640</v>
      </c>
      <c r="C31" s="949">
        <v>2230</v>
      </c>
      <c r="D31" s="956"/>
      <c r="E31" s="956"/>
      <c r="P31" s="323"/>
      <c r="Q31" s="323"/>
      <c r="R31" s="323"/>
      <c r="S31" s="323"/>
      <c r="T31" s="323"/>
      <c r="U31" s="323"/>
      <c r="V31" s="323"/>
      <c r="W31" s="323"/>
    </row>
    <row r="32" spans="1:23" ht="26.25">
      <c r="A32" s="954">
        <v>28</v>
      </c>
      <c r="B32" s="954" t="s">
        <v>639</v>
      </c>
      <c r="C32" s="949">
        <v>4648</v>
      </c>
      <c r="D32" s="956"/>
      <c r="E32" s="956"/>
      <c r="P32" s="323"/>
      <c r="Q32" s="323"/>
      <c r="R32" s="323"/>
      <c r="S32" s="323"/>
      <c r="T32" s="323"/>
      <c r="U32" s="323"/>
      <c r="V32" s="323"/>
      <c r="W32" s="323"/>
    </row>
    <row r="33" spans="1:23" ht="26.25">
      <c r="A33" s="954">
        <v>29</v>
      </c>
      <c r="B33" s="954" t="s">
        <v>638</v>
      </c>
      <c r="C33" s="949">
        <v>2500</v>
      </c>
      <c r="D33" s="956"/>
      <c r="E33" s="956"/>
      <c r="P33" s="323"/>
      <c r="Q33" s="323"/>
      <c r="R33" s="323"/>
      <c r="S33" s="323"/>
      <c r="T33" s="323"/>
      <c r="U33" s="323"/>
      <c r="V33" s="323"/>
      <c r="W33" s="323"/>
    </row>
    <row r="34" spans="1:23" ht="26.25">
      <c r="A34" s="954">
        <v>30</v>
      </c>
      <c r="B34" s="954" t="s">
        <v>637</v>
      </c>
      <c r="C34" s="949">
        <v>2500</v>
      </c>
      <c r="D34" s="956"/>
      <c r="E34" s="956"/>
    </row>
    <row r="35" spans="1:23" ht="26.25">
      <c r="A35" s="954">
        <v>31</v>
      </c>
      <c r="B35" s="957" t="s">
        <v>636</v>
      </c>
      <c r="C35" s="1346">
        <v>2925</v>
      </c>
      <c r="D35" s="952"/>
      <c r="E35" s="952"/>
    </row>
    <row r="36" spans="1:23" ht="26.25">
      <c r="A36" s="1344">
        <v>32</v>
      </c>
      <c r="B36" s="1345" t="s">
        <v>988</v>
      </c>
      <c r="C36" s="1347">
        <v>3000</v>
      </c>
      <c r="D36" s="952"/>
      <c r="E36" s="952"/>
    </row>
    <row r="37" spans="1:23" ht="26.25">
      <c r="A37" s="514"/>
      <c r="B37" s="514" t="s">
        <v>11</v>
      </c>
      <c r="C37" s="953">
        <f>SUM(C5:C36)</f>
        <v>77299</v>
      </c>
      <c r="D37" s="952"/>
      <c r="E37" s="952"/>
    </row>
    <row r="38" spans="1:23" ht="26.25">
      <c r="D38" s="952"/>
      <c r="E38" s="952"/>
    </row>
    <row r="39" spans="1:23" ht="26.25">
      <c r="D39" s="952"/>
      <c r="E39" s="952"/>
    </row>
    <row r="40" spans="1:23" ht="26.25">
      <c r="D40" s="952"/>
      <c r="E40" s="952"/>
    </row>
    <row r="41" spans="1:23" ht="26.25">
      <c r="D41" s="952"/>
      <c r="E41" s="952"/>
    </row>
    <row r="42" spans="1:23" ht="26.25">
      <c r="D42" s="952"/>
      <c r="E42" s="952"/>
    </row>
    <row r="43" spans="1:23" ht="26.25">
      <c r="D43" s="952"/>
      <c r="E43" s="952"/>
    </row>
    <row r="44" spans="1:23" ht="26.25">
      <c r="D44" s="952"/>
      <c r="E44" s="952"/>
    </row>
    <row r="45" spans="1:23" ht="26.25">
      <c r="D45" s="952"/>
      <c r="E45" s="952"/>
    </row>
  </sheetData>
  <mergeCells count="3">
    <mergeCell ref="B1:N1"/>
    <mergeCell ref="B2:N2"/>
    <mergeCell ref="B3:C3"/>
  </mergeCells>
  <pageMargins left="0.70866141732283472" right="0.70866141732283472" top="0.74803149606299213" bottom="0.74803149606299213" header="0.31496062992125984" footer="0.31496062992125984"/>
  <pageSetup scale="49" orientation="landscape" r:id="rId1"/>
  <drawing r:id="rId2"/>
  <tableParts count="1">
    <tablePart r:id="rId3"/>
  </tablePart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7">
    <tabColor theme="1"/>
    <pageSetUpPr fitToPage="1"/>
  </sheetPr>
  <dimension ref="N27"/>
  <sheetViews>
    <sheetView showGridLines="0" view="pageBreakPreview" zoomScaleNormal="100" zoomScaleSheetLayoutView="100" workbookViewId="0">
      <selection activeCell="G46" sqref="G46"/>
    </sheetView>
  </sheetViews>
  <sheetFormatPr baseColWidth="10" defaultColWidth="11.42578125" defaultRowHeight="14.25"/>
  <cols>
    <col min="1" max="6" width="11.42578125" style="188"/>
    <col min="7" max="7" width="8.85546875" style="188" customWidth="1"/>
    <col min="8" max="16384" width="11.42578125" style="188"/>
  </cols>
  <sheetData>
    <row r="27" spans="14:14">
      <c r="N27" s="188" t="s">
        <v>0</v>
      </c>
    </row>
  </sheetData>
  <pageMargins left="0.70866141732283472" right="0.70866141732283472" top="0.74803149606299213" bottom="0.74803149606299213" header="0.31496062992125984" footer="0.31496062992125984"/>
  <pageSetup paperSize="119" scale="97"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tabColor theme="1"/>
    <pageSetUpPr fitToPage="1"/>
  </sheetPr>
  <dimension ref="A7:M48"/>
  <sheetViews>
    <sheetView showGridLines="0" view="pageBreakPreview" zoomScale="70" zoomScaleNormal="100" zoomScaleSheetLayoutView="70" workbookViewId="0">
      <selection activeCell="A7" sqref="A7:M48"/>
    </sheetView>
  </sheetViews>
  <sheetFormatPr baseColWidth="10" defaultColWidth="11.42578125" defaultRowHeight="14.25"/>
  <cols>
    <col min="1" max="6" width="11.42578125" style="188"/>
    <col min="7" max="7" width="13.42578125" style="188" customWidth="1"/>
    <col min="8" max="8" width="15" style="188" customWidth="1"/>
    <col min="9" max="9" width="22.28515625" style="188" customWidth="1"/>
    <col min="10" max="10" width="11.42578125" style="188"/>
    <col min="11" max="11" width="31.7109375" style="188" customWidth="1"/>
    <col min="12" max="12" width="25.140625" style="188" customWidth="1"/>
    <col min="13" max="16384" width="11.42578125" style="188"/>
  </cols>
  <sheetData>
    <row r="7" spans="1:13">
      <c r="A7" s="1615" t="s">
        <v>433</v>
      </c>
      <c r="B7" s="1632"/>
      <c r="C7" s="1632"/>
      <c r="D7" s="1632"/>
      <c r="E7" s="1632"/>
      <c r="F7" s="1632"/>
      <c r="G7" s="1632"/>
      <c r="H7" s="1632"/>
      <c r="I7" s="1632"/>
      <c r="J7" s="1632"/>
      <c r="K7" s="1632"/>
      <c r="L7" s="1632"/>
      <c r="M7" s="1632"/>
    </row>
    <row r="8" spans="1:13">
      <c r="A8" s="1632"/>
      <c r="B8" s="1632"/>
      <c r="C8" s="1632"/>
      <c r="D8" s="1632"/>
      <c r="E8" s="1632"/>
      <c r="F8" s="1632"/>
      <c r="G8" s="1632"/>
      <c r="H8" s="1632"/>
      <c r="I8" s="1632"/>
      <c r="J8" s="1632"/>
      <c r="K8" s="1632"/>
      <c r="L8" s="1632"/>
      <c r="M8" s="1632"/>
    </row>
    <row r="9" spans="1:13">
      <c r="A9" s="1632"/>
      <c r="B9" s="1632"/>
      <c r="C9" s="1632"/>
      <c r="D9" s="1632"/>
      <c r="E9" s="1632"/>
      <c r="F9" s="1632"/>
      <c r="G9" s="1632"/>
      <c r="H9" s="1632"/>
      <c r="I9" s="1632"/>
      <c r="J9" s="1632"/>
      <c r="K9" s="1632"/>
      <c r="L9" s="1632"/>
      <c r="M9" s="1632"/>
    </row>
    <row r="10" spans="1:13">
      <c r="A10" s="1632"/>
      <c r="B10" s="1632"/>
      <c r="C10" s="1632"/>
      <c r="D10" s="1632"/>
      <c r="E10" s="1632"/>
      <c r="F10" s="1632"/>
      <c r="G10" s="1632"/>
      <c r="H10" s="1632"/>
      <c r="I10" s="1632"/>
      <c r="J10" s="1632"/>
      <c r="K10" s="1632"/>
      <c r="L10" s="1632"/>
      <c r="M10" s="1632"/>
    </row>
    <row r="11" spans="1:13">
      <c r="A11" s="1632"/>
      <c r="B11" s="1632"/>
      <c r="C11" s="1632"/>
      <c r="D11" s="1632"/>
      <c r="E11" s="1632"/>
      <c r="F11" s="1632"/>
      <c r="G11" s="1632"/>
      <c r="H11" s="1632"/>
      <c r="I11" s="1632"/>
      <c r="J11" s="1632"/>
      <c r="K11" s="1632"/>
      <c r="L11" s="1632"/>
      <c r="M11" s="1632"/>
    </row>
    <row r="12" spans="1:13">
      <c r="A12" s="1632"/>
      <c r="B12" s="1632"/>
      <c r="C12" s="1632"/>
      <c r="D12" s="1632"/>
      <c r="E12" s="1632"/>
      <c r="F12" s="1632"/>
      <c r="G12" s="1632"/>
      <c r="H12" s="1632"/>
      <c r="I12" s="1632"/>
      <c r="J12" s="1632"/>
      <c r="K12" s="1632"/>
      <c r="L12" s="1632"/>
      <c r="M12" s="1632"/>
    </row>
    <row r="13" spans="1:13">
      <c r="A13" s="1632"/>
      <c r="B13" s="1632"/>
      <c r="C13" s="1632"/>
      <c r="D13" s="1632"/>
      <c r="E13" s="1632"/>
      <c r="F13" s="1632"/>
      <c r="G13" s="1632"/>
      <c r="H13" s="1632"/>
      <c r="I13" s="1632"/>
      <c r="J13" s="1632"/>
      <c r="K13" s="1632"/>
      <c r="L13" s="1632"/>
      <c r="M13" s="1632"/>
    </row>
    <row r="14" spans="1:13">
      <c r="A14" s="1632"/>
      <c r="B14" s="1632"/>
      <c r="C14" s="1632"/>
      <c r="D14" s="1632"/>
      <c r="E14" s="1632"/>
      <c r="F14" s="1632"/>
      <c r="G14" s="1632"/>
      <c r="H14" s="1632"/>
      <c r="I14" s="1632"/>
      <c r="J14" s="1632"/>
      <c r="K14" s="1632"/>
      <c r="L14" s="1632"/>
      <c r="M14" s="1632"/>
    </row>
    <row r="15" spans="1:13">
      <c r="A15" s="1632"/>
      <c r="B15" s="1632"/>
      <c r="C15" s="1632"/>
      <c r="D15" s="1632"/>
      <c r="E15" s="1632"/>
      <c r="F15" s="1632"/>
      <c r="G15" s="1632"/>
      <c r="H15" s="1632"/>
      <c r="I15" s="1632"/>
      <c r="J15" s="1632"/>
      <c r="K15" s="1632"/>
      <c r="L15" s="1632"/>
      <c r="M15" s="1632"/>
    </row>
    <row r="16" spans="1:13">
      <c r="A16" s="1632"/>
      <c r="B16" s="1632"/>
      <c r="C16" s="1632"/>
      <c r="D16" s="1632"/>
      <c r="E16" s="1632"/>
      <c r="F16" s="1632"/>
      <c r="G16" s="1632"/>
      <c r="H16" s="1632"/>
      <c r="I16" s="1632"/>
      <c r="J16" s="1632"/>
      <c r="K16" s="1632"/>
      <c r="L16" s="1632"/>
      <c r="M16" s="1632"/>
    </row>
    <row r="17" spans="1:13">
      <c r="A17" s="1632"/>
      <c r="B17" s="1632"/>
      <c r="C17" s="1632"/>
      <c r="D17" s="1632"/>
      <c r="E17" s="1632"/>
      <c r="F17" s="1632"/>
      <c r="G17" s="1632"/>
      <c r="H17" s="1632"/>
      <c r="I17" s="1632"/>
      <c r="J17" s="1632"/>
      <c r="K17" s="1632"/>
      <c r="L17" s="1632"/>
      <c r="M17" s="1632"/>
    </row>
    <row r="18" spans="1:13">
      <c r="A18" s="1632"/>
      <c r="B18" s="1632"/>
      <c r="C18" s="1632"/>
      <c r="D18" s="1632"/>
      <c r="E18" s="1632"/>
      <c r="F18" s="1632"/>
      <c r="G18" s="1632"/>
      <c r="H18" s="1632"/>
      <c r="I18" s="1632"/>
      <c r="J18" s="1632"/>
      <c r="K18" s="1632"/>
      <c r="L18" s="1632"/>
      <c r="M18" s="1632"/>
    </row>
    <row r="19" spans="1:13">
      <c r="A19" s="1632"/>
      <c r="B19" s="1632"/>
      <c r="C19" s="1632"/>
      <c r="D19" s="1632"/>
      <c r="E19" s="1632"/>
      <c r="F19" s="1632"/>
      <c r="G19" s="1632"/>
      <c r="H19" s="1632"/>
      <c r="I19" s="1632"/>
      <c r="J19" s="1632"/>
      <c r="K19" s="1632"/>
      <c r="L19" s="1632"/>
      <c r="M19" s="1632"/>
    </row>
    <row r="20" spans="1:13">
      <c r="A20" s="1632"/>
      <c r="B20" s="1632"/>
      <c r="C20" s="1632"/>
      <c r="D20" s="1632"/>
      <c r="E20" s="1632"/>
      <c r="F20" s="1632"/>
      <c r="G20" s="1632"/>
      <c r="H20" s="1632"/>
      <c r="I20" s="1632"/>
      <c r="J20" s="1632"/>
      <c r="K20" s="1632"/>
      <c r="L20" s="1632"/>
      <c r="M20" s="1632"/>
    </row>
    <row r="21" spans="1:13">
      <c r="A21" s="1632"/>
      <c r="B21" s="1632"/>
      <c r="C21" s="1632"/>
      <c r="D21" s="1632"/>
      <c r="E21" s="1632"/>
      <c r="F21" s="1632"/>
      <c r="G21" s="1632"/>
      <c r="H21" s="1632"/>
      <c r="I21" s="1632"/>
      <c r="J21" s="1632"/>
      <c r="K21" s="1632"/>
      <c r="L21" s="1632"/>
      <c r="M21" s="1632"/>
    </row>
    <row r="22" spans="1:13">
      <c r="A22" s="1632"/>
      <c r="B22" s="1632"/>
      <c r="C22" s="1632"/>
      <c r="D22" s="1632"/>
      <c r="E22" s="1632"/>
      <c r="F22" s="1632"/>
      <c r="G22" s="1632"/>
      <c r="H22" s="1632"/>
      <c r="I22" s="1632"/>
      <c r="J22" s="1632"/>
      <c r="K22" s="1632"/>
      <c r="L22" s="1632"/>
      <c r="M22" s="1632"/>
    </row>
    <row r="23" spans="1:13">
      <c r="A23" s="1632"/>
      <c r="B23" s="1632"/>
      <c r="C23" s="1632"/>
      <c r="D23" s="1632"/>
      <c r="E23" s="1632"/>
      <c r="F23" s="1632"/>
      <c r="G23" s="1632"/>
      <c r="H23" s="1632"/>
      <c r="I23" s="1632"/>
      <c r="J23" s="1632"/>
      <c r="K23" s="1632"/>
      <c r="L23" s="1632"/>
      <c r="M23" s="1632"/>
    </row>
    <row r="24" spans="1:13">
      <c r="A24" s="1632"/>
      <c r="B24" s="1632"/>
      <c r="C24" s="1632"/>
      <c r="D24" s="1632"/>
      <c r="E24" s="1632"/>
      <c r="F24" s="1632"/>
      <c r="G24" s="1632"/>
      <c r="H24" s="1632"/>
      <c r="I24" s="1632"/>
      <c r="J24" s="1632"/>
      <c r="K24" s="1632"/>
      <c r="L24" s="1632"/>
      <c r="M24" s="1632"/>
    </row>
    <row r="25" spans="1:13">
      <c r="A25" s="1632"/>
      <c r="B25" s="1632"/>
      <c r="C25" s="1632"/>
      <c r="D25" s="1632"/>
      <c r="E25" s="1632"/>
      <c r="F25" s="1632"/>
      <c r="G25" s="1632"/>
      <c r="H25" s="1632"/>
      <c r="I25" s="1632"/>
      <c r="J25" s="1632"/>
      <c r="K25" s="1632"/>
      <c r="L25" s="1632"/>
      <c r="M25" s="1632"/>
    </row>
    <row r="26" spans="1:13">
      <c r="A26" s="1632"/>
      <c r="B26" s="1632"/>
      <c r="C26" s="1632"/>
      <c r="D26" s="1632"/>
      <c r="E26" s="1632"/>
      <c r="F26" s="1632"/>
      <c r="G26" s="1632"/>
      <c r="H26" s="1632"/>
      <c r="I26" s="1632"/>
      <c r="J26" s="1632"/>
      <c r="K26" s="1632"/>
      <c r="L26" s="1632"/>
      <c r="M26" s="1632"/>
    </row>
    <row r="27" spans="1:13">
      <c r="A27" s="1632"/>
      <c r="B27" s="1632"/>
      <c r="C27" s="1632"/>
      <c r="D27" s="1632"/>
      <c r="E27" s="1632"/>
      <c r="F27" s="1632"/>
      <c r="G27" s="1632"/>
      <c r="H27" s="1632"/>
      <c r="I27" s="1632"/>
      <c r="J27" s="1632"/>
      <c r="K27" s="1632"/>
      <c r="L27" s="1632"/>
      <c r="M27" s="1632"/>
    </row>
    <row r="28" spans="1:13">
      <c r="A28" s="1632"/>
      <c r="B28" s="1632"/>
      <c r="C28" s="1632"/>
      <c r="D28" s="1632"/>
      <c r="E28" s="1632"/>
      <c r="F28" s="1632"/>
      <c r="G28" s="1632"/>
      <c r="H28" s="1632"/>
      <c r="I28" s="1632"/>
      <c r="J28" s="1632"/>
      <c r="K28" s="1632"/>
      <c r="L28" s="1632"/>
      <c r="M28" s="1632"/>
    </row>
    <row r="29" spans="1:13">
      <c r="A29" s="1632"/>
      <c r="B29" s="1632"/>
      <c r="C29" s="1632"/>
      <c r="D29" s="1632"/>
      <c r="E29" s="1632"/>
      <c r="F29" s="1632"/>
      <c r="G29" s="1632"/>
      <c r="H29" s="1632"/>
      <c r="I29" s="1632"/>
      <c r="J29" s="1632"/>
      <c r="K29" s="1632"/>
      <c r="L29" s="1632"/>
      <c r="M29" s="1632"/>
    </row>
    <row r="30" spans="1:13">
      <c r="A30" s="1632"/>
      <c r="B30" s="1632"/>
      <c r="C30" s="1632"/>
      <c r="D30" s="1632"/>
      <c r="E30" s="1632"/>
      <c r="F30" s="1632"/>
      <c r="G30" s="1632"/>
      <c r="H30" s="1632"/>
      <c r="I30" s="1632"/>
      <c r="J30" s="1632"/>
      <c r="K30" s="1632"/>
      <c r="L30" s="1632"/>
      <c r="M30" s="1632"/>
    </row>
    <row r="31" spans="1:13">
      <c r="A31" s="1632"/>
      <c r="B31" s="1632"/>
      <c r="C31" s="1632"/>
      <c r="D31" s="1632"/>
      <c r="E31" s="1632"/>
      <c r="F31" s="1632"/>
      <c r="G31" s="1632"/>
      <c r="H31" s="1632"/>
      <c r="I31" s="1632"/>
      <c r="J31" s="1632"/>
      <c r="K31" s="1632"/>
      <c r="L31" s="1632"/>
      <c r="M31" s="1632"/>
    </row>
    <row r="32" spans="1:13">
      <c r="A32" s="1632"/>
      <c r="B32" s="1632"/>
      <c r="C32" s="1632"/>
      <c r="D32" s="1632"/>
      <c r="E32" s="1632"/>
      <c r="F32" s="1632"/>
      <c r="G32" s="1632"/>
      <c r="H32" s="1632"/>
      <c r="I32" s="1632"/>
      <c r="J32" s="1632"/>
      <c r="K32" s="1632"/>
      <c r="L32" s="1632"/>
      <c r="M32" s="1632"/>
    </row>
    <row r="33" spans="1:13">
      <c r="A33" s="1632"/>
      <c r="B33" s="1632"/>
      <c r="C33" s="1632"/>
      <c r="D33" s="1632"/>
      <c r="E33" s="1632"/>
      <c r="F33" s="1632"/>
      <c r="G33" s="1632"/>
      <c r="H33" s="1632"/>
      <c r="I33" s="1632"/>
      <c r="J33" s="1632"/>
      <c r="K33" s="1632"/>
      <c r="L33" s="1632"/>
      <c r="M33" s="1632"/>
    </row>
    <row r="34" spans="1:13">
      <c r="A34" s="1632"/>
      <c r="B34" s="1632"/>
      <c r="C34" s="1632"/>
      <c r="D34" s="1632"/>
      <c r="E34" s="1632"/>
      <c r="F34" s="1632"/>
      <c r="G34" s="1632"/>
      <c r="H34" s="1632"/>
      <c r="I34" s="1632"/>
      <c r="J34" s="1632"/>
      <c r="K34" s="1632"/>
      <c r="L34" s="1632"/>
      <c r="M34" s="1632"/>
    </row>
    <row r="35" spans="1:13">
      <c r="A35" s="1632"/>
      <c r="B35" s="1632"/>
      <c r="C35" s="1632"/>
      <c r="D35" s="1632"/>
      <c r="E35" s="1632"/>
      <c r="F35" s="1632"/>
      <c r="G35" s="1632"/>
      <c r="H35" s="1632"/>
      <c r="I35" s="1632"/>
      <c r="J35" s="1632"/>
      <c r="K35" s="1632"/>
      <c r="L35" s="1632"/>
      <c r="M35" s="1632"/>
    </row>
    <row r="36" spans="1:13">
      <c r="A36" s="1632"/>
      <c r="B36" s="1632"/>
      <c r="C36" s="1632"/>
      <c r="D36" s="1632"/>
      <c r="E36" s="1632"/>
      <c r="F36" s="1632"/>
      <c r="G36" s="1632"/>
      <c r="H36" s="1632"/>
      <c r="I36" s="1632"/>
      <c r="J36" s="1632"/>
      <c r="K36" s="1632"/>
      <c r="L36" s="1632"/>
      <c r="M36" s="1632"/>
    </row>
    <row r="37" spans="1:13" ht="41.25" customHeight="1">
      <c r="A37" s="1632"/>
      <c r="B37" s="1632"/>
      <c r="C37" s="1632"/>
      <c r="D37" s="1632"/>
      <c r="E37" s="1632"/>
      <c r="F37" s="1632"/>
      <c r="G37" s="1632"/>
      <c r="H37" s="1632"/>
      <c r="I37" s="1632"/>
      <c r="J37" s="1632"/>
      <c r="K37" s="1632"/>
      <c r="L37" s="1632"/>
      <c r="M37" s="1632"/>
    </row>
    <row r="38" spans="1:13">
      <c r="A38" s="1632"/>
      <c r="B38" s="1632"/>
      <c r="C38" s="1632"/>
      <c r="D38" s="1632"/>
      <c r="E38" s="1632"/>
      <c r="F38" s="1632"/>
      <c r="G38" s="1632"/>
      <c r="H38" s="1632"/>
      <c r="I38" s="1632"/>
      <c r="J38" s="1632"/>
      <c r="K38" s="1632"/>
      <c r="L38" s="1632"/>
      <c r="M38" s="1632"/>
    </row>
    <row r="39" spans="1:13">
      <c r="A39" s="1632"/>
      <c r="B39" s="1632"/>
      <c r="C39" s="1632"/>
      <c r="D39" s="1632"/>
      <c r="E39" s="1632"/>
      <c r="F39" s="1632"/>
      <c r="G39" s="1632"/>
      <c r="H39" s="1632"/>
      <c r="I39" s="1632"/>
      <c r="J39" s="1632"/>
      <c r="K39" s="1632"/>
      <c r="L39" s="1632"/>
      <c r="M39" s="1632"/>
    </row>
    <row r="40" spans="1:13">
      <c r="A40" s="1632"/>
      <c r="B40" s="1632"/>
      <c r="C40" s="1632"/>
      <c r="D40" s="1632"/>
      <c r="E40" s="1632"/>
      <c r="F40" s="1632"/>
      <c r="G40" s="1632"/>
      <c r="H40" s="1632"/>
      <c r="I40" s="1632"/>
      <c r="J40" s="1632"/>
      <c r="K40" s="1632"/>
      <c r="L40" s="1632"/>
      <c r="M40" s="1632"/>
    </row>
    <row r="41" spans="1:13">
      <c r="A41" s="1632"/>
      <c r="B41" s="1632"/>
      <c r="C41" s="1632"/>
      <c r="D41" s="1632"/>
      <c r="E41" s="1632"/>
      <c r="F41" s="1632"/>
      <c r="G41" s="1632"/>
      <c r="H41" s="1632"/>
      <c r="I41" s="1632"/>
      <c r="J41" s="1632"/>
      <c r="K41" s="1632"/>
      <c r="L41" s="1632"/>
      <c r="M41" s="1632"/>
    </row>
    <row r="42" spans="1:13">
      <c r="A42" s="1632"/>
      <c r="B42" s="1632"/>
      <c r="C42" s="1632"/>
      <c r="D42" s="1632"/>
      <c r="E42" s="1632"/>
      <c r="F42" s="1632"/>
      <c r="G42" s="1632"/>
      <c r="H42" s="1632"/>
      <c r="I42" s="1632"/>
      <c r="J42" s="1632"/>
      <c r="K42" s="1632"/>
      <c r="L42" s="1632"/>
      <c r="M42" s="1632"/>
    </row>
    <row r="43" spans="1:13">
      <c r="A43" s="1632"/>
      <c r="B43" s="1632"/>
      <c r="C43" s="1632"/>
      <c r="D43" s="1632"/>
      <c r="E43" s="1632"/>
      <c r="F43" s="1632"/>
      <c r="G43" s="1632"/>
      <c r="H43" s="1632"/>
      <c r="I43" s="1632"/>
      <c r="J43" s="1632"/>
      <c r="K43" s="1632"/>
      <c r="L43" s="1632"/>
      <c r="M43" s="1632"/>
    </row>
    <row r="44" spans="1:13" ht="60" customHeight="1">
      <c r="A44" s="1632"/>
      <c r="B44" s="1632"/>
      <c r="C44" s="1632"/>
      <c r="D44" s="1632"/>
      <c r="E44" s="1632"/>
      <c r="F44" s="1632"/>
      <c r="G44" s="1632"/>
      <c r="H44" s="1632"/>
      <c r="I44" s="1632"/>
      <c r="J44" s="1632"/>
      <c r="K44" s="1632"/>
      <c r="L44" s="1632"/>
      <c r="M44" s="1632"/>
    </row>
    <row r="45" spans="1:13">
      <c r="A45" s="1632"/>
      <c r="B45" s="1632"/>
      <c r="C45" s="1632"/>
      <c r="D45" s="1632"/>
      <c r="E45" s="1632"/>
      <c r="F45" s="1632"/>
      <c r="G45" s="1632"/>
      <c r="H45" s="1632"/>
      <c r="I45" s="1632"/>
      <c r="J45" s="1632"/>
      <c r="K45" s="1632"/>
      <c r="L45" s="1632"/>
      <c r="M45" s="1632"/>
    </row>
    <row r="46" spans="1:13">
      <c r="A46" s="1632"/>
      <c r="B46" s="1632"/>
      <c r="C46" s="1632"/>
      <c r="D46" s="1632"/>
      <c r="E46" s="1632"/>
      <c r="F46" s="1632"/>
      <c r="G46" s="1632"/>
      <c r="H46" s="1632"/>
      <c r="I46" s="1632"/>
      <c r="J46" s="1632"/>
      <c r="K46" s="1632"/>
      <c r="L46" s="1632"/>
      <c r="M46" s="1632"/>
    </row>
    <row r="47" spans="1:13" ht="73.5" customHeight="1">
      <c r="A47" s="1632"/>
      <c r="B47" s="1632"/>
      <c r="C47" s="1632"/>
      <c r="D47" s="1632"/>
      <c r="E47" s="1632"/>
      <c r="F47" s="1632"/>
      <c r="G47" s="1632"/>
      <c r="H47" s="1632"/>
      <c r="I47" s="1632"/>
      <c r="J47" s="1632"/>
      <c r="K47" s="1632"/>
      <c r="L47" s="1632"/>
      <c r="M47" s="1632"/>
    </row>
    <row r="48" spans="1:13" ht="73.5" customHeight="1">
      <c r="A48" s="1632"/>
      <c r="B48" s="1632"/>
      <c r="C48" s="1632"/>
      <c r="D48" s="1632"/>
      <c r="E48" s="1632"/>
      <c r="F48" s="1632"/>
      <c r="G48" s="1632"/>
      <c r="H48" s="1632"/>
      <c r="I48" s="1632"/>
      <c r="J48" s="1632"/>
      <c r="K48" s="1632"/>
      <c r="L48" s="1632"/>
      <c r="M48" s="1632"/>
    </row>
  </sheetData>
  <mergeCells count="1">
    <mergeCell ref="A7:M48"/>
  </mergeCells>
  <pageMargins left="0.70866141732283472" right="0.70866141732283472" top="0.74803149606299213" bottom="0.74803149606299213" header="0.31496062992125984" footer="0.31496062992125984"/>
  <pageSetup paperSize="119" scale="56" orientation="landscape"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9">
    <tabColor rgb="FF0070C0"/>
    <pageSetUpPr fitToPage="1"/>
  </sheetPr>
  <dimension ref="A4:K43"/>
  <sheetViews>
    <sheetView showGridLines="0" view="pageBreakPreview" zoomScale="85" zoomScaleNormal="100" zoomScaleSheetLayoutView="85" workbookViewId="0">
      <selection activeCell="P15" sqref="P15:P16"/>
    </sheetView>
  </sheetViews>
  <sheetFormatPr baseColWidth="10" defaultColWidth="11.42578125" defaultRowHeight="14.25"/>
  <cols>
    <col min="1" max="1" width="11.42578125" style="188"/>
    <col min="2" max="2" width="22.28515625" style="188" customWidth="1"/>
    <col min="3" max="3" width="22.140625" style="188" customWidth="1"/>
    <col min="4" max="6" width="20.42578125" style="188" customWidth="1"/>
    <col min="7" max="7" width="12.85546875" style="188" customWidth="1"/>
    <col min="8" max="10" width="13.85546875" style="188" customWidth="1"/>
    <col min="11" max="11" width="14.28515625" style="188" customWidth="1"/>
    <col min="12" max="12" width="5" style="188" customWidth="1"/>
    <col min="13" max="16384" width="11.42578125" style="188"/>
  </cols>
  <sheetData>
    <row r="4" spans="1:11" ht="25.5" customHeight="1"/>
    <row r="5" spans="1:11" ht="17.25" customHeight="1">
      <c r="A5" s="1633" t="s">
        <v>1091</v>
      </c>
      <c r="B5" s="1634"/>
      <c r="C5" s="1634"/>
      <c r="D5" s="1634"/>
      <c r="E5" s="1634"/>
      <c r="F5" s="1634"/>
      <c r="G5" s="1634"/>
      <c r="H5" s="1634"/>
      <c r="I5" s="1634"/>
      <c r="J5" s="1634"/>
      <c r="K5" s="1634"/>
    </row>
    <row r="6" spans="1:11" ht="17.25" customHeight="1">
      <c r="A6" s="1634"/>
      <c r="B6" s="1634"/>
      <c r="C6" s="1634"/>
      <c r="D6" s="1634"/>
      <c r="E6" s="1634"/>
      <c r="F6" s="1634"/>
      <c r="G6" s="1634"/>
      <c r="H6" s="1634"/>
      <c r="I6" s="1634"/>
      <c r="J6" s="1634"/>
      <c r="K6" s="1634"/>
    </row>
    <row r="7" spans="1:11" ht="17.25" customHeight="1">
      <c r="A7" s="1634"/>
      <c r="B7" s="1634"/>
      <c r="C7" s="1634"/>
      <c r="D7" s="1634"/>
      <c r="E7" s="1634"/>
      <c r="F7" s="1634"/>
      <c r="G7" s="1634"/>
      <c r="H7" s="1634"/>
      <c r="I7" s="1634"/>
      <c r="J7" s="1634"/>
      <c r="K7" s="1634"/>
    </row>
    <row r="8" spans="1:11" ht="17.25" customHeight="1">
      <c r="A8" s="1634"/>
      <c r="B8" s="1634"/>
      <c r="C8" s="1634"/>
      <c r="D8" s="1634"/>
      <c r="E8" s="1634"/>
      <c r="F8" s="1634"/>
      <c r="G8" s="1634"/>
      <c r="H8" s="1634"/>
      <c r="I8" s="1634"/>
      <c r="J8" s="1634"/>
      <c r="K8" s="1634"/>
    </row>
    <row r="9" spans="1:11" ht="17.25" customHeight="1">
      <c r="A9" s="1634"/>
      <c r="B9" s="1634"/>
      <c r="C9" s="1634"/>
      <c r="D9" s="1634"/>
      <c r="E9" s="1634"/>
      <c r="F9" s="1634"/>
      <c r="G9" s="1634"/>
      <c r="H9" s="1634"/>
      <c r="I9" s="1634"/>
      <c r="J9" s="1634"/>
      <c r="K9" s="1634"/>
    </row>
    <row r="10" spans="1:11" ht="30.75" customHeight="1">
      <c r="A10" s="1634"/>
      <c r="B10" s="1634"/>
      <c r="C10" s="1634"/>
      <c r="D10" s="1634"/>
      <c r="E10" s="1634"/>
      <c r="F10" s="1634"/>
      <c r="G10" s="1634"/>
      <c r="H10" s="1634"/>
      <c r="I10" s="1634"/>
      <c r="J10" s="1634"/>
      <c r="K10" s="1634"/>
    </row>
    <row r="11" spans="1:11">
      <c r="A11" s="1634"/>
      <c r="B11" s="1634"/>
      <c r="C11" s="1634"/>
      <c r="D11" s="1634"/>
      <c r="E11" s="1634"/>
      <c r="F11" s="1634"/>
      <c r="G11" s="1634"/>
      <c r="H11" s="1634"/>
      <c r="I11" s="1634"/>
      <c r="J11" s="1634"/>
      <c r="K11" s="1634"/>
    </row>
    <row r="12" spans="1:11" ht="17.25" customHeight="1">
      <c r="A12" s="1634"/>
      <c r="B12" s="1634"/>
      <c r="C12" s="1634"/>
      <c r="D12" s="1634"/>
      <c r="E12" s="1634"/>
      <c r="F12" s="1634"/>
      <c r="G12" s="1634"/>
      <c r="H12" s="1634"/>
      <c r="I12" s="1634"/>
      <c r="J12" s="1634"/>
      <c r="K12" s="1634"/>
    </row>
    <row r="13" spans="1:11" ht="17.25" customHeight="1">
      <c r="A13" s="1634"/>
      <c r="B13" s="1634"/>
      <c r="C13" s="1634"/>
      <c r="D13" s="1634"/>
      <c r="E13" s="1634"/>
      <c r="F13" s="1634"/>
      <c r="G13" s="1634"/>
      <c r="H13" s="1634"/>
      <c r="I13" s="1634"/>
      <c r="J13" s="1634"/>
      <c r="K13" s="1634"/>
    </row>
    <row r="14" spans="1:11" ht="17.25" customHeight="1">
      <c r="A14" s="1634"/>
      <c r="B14" s="1634"/>
      <c r="C14" s="1634"/>
      <c r="D14" s="1634"/>
      <c r="E14" s="1634"/>
      <c r="F14" s="1634"/>
      <c r="G14" s="1634"/>
      <c r="H14" s="1634"/>
      <c r="I14" s="1634"/>
      <c r="J14" s="1634"/>
      <c r="K14" s="1634"/>
    </row>
    <row r="15" spans="1:11" ht="17.25" customHeight="1">
      <c r="A15" s="1634"/>
      <c r="B15" s="1634"/>
      <c r="C15" s="1634"/>
      <c r="D15" s="1634"/>
      <c r="E15" s="1634"/>
      <c r="F15" s="1634"/>
      <c r="G15" s="1634"/>
      <c r="H15" s="1634"/>
      <c r="I15" s="1634"/>
      <c r="J15" s="1634"/>
      <c r="K15" s="1634"/>
    </row>
    <row r="16" spans="1:11" ht="17.25" customHeight="1">
      <c r="A16" s="1634"/>
      <c r="B16" s="1634"/>
      <c r="C16" s="1634"/>
      <c r="D16" s="1634"/>
      <c r="E16" s="1634"/>
      <c r="F16" s="1634"/>
      <c r="G16" s="1634"/>
      <c r="H16" s="1634"/>
      <c r="I16" s="1634"/>
      <c r="J16" s="1634"/>
      <c r="K16" s="1634"/>
    </row>
    <row r="17" spans="1:11" ht="17.25" customHeight="1">
      <c r="A17" s="1634"/>
      <c r="B17" s="1634"/>
      <c r="C17" s="1634"/>
      <c r="D17" s="1634"/>
      <c r="E17" s="1634"/>
      <c r="F17" s="1634"/>
      <c r="G17" s="1634"/>
      <c r="H17" s="1634"/>
      <c r="I17" s="1634"/>
      <c r="J17" s="1634"/>
      <c r="K17" s="1634"/>
    </row>
    <row r="18" spans="1:11" ht="17.25" customHeight="1">
      <c r="A18" s="1634"/>
      <c r="B18" s="1634"/>
      <c r="C18" s="1634"/>
      <c r="D18" s="1634"/>
      <c r="E18" s="1634"/>
      <c r="F18" s="1634"/>
      <c r="G18" s="1634"/>
      <c r="H18" s="1634"/>
      <c r="I18" s="1634"/>
      <c r="J18" s="1634"/>
      <c r="K18" s="1634"/>
    </row>
    <row r="19" spans="1:11" ht="17.25" customHeight="1">
      <c r="A19" s="1634"/>
      <c r="B19" s="1634"/>
      <c r="C19" s="1634"/>
      <c r="D19" s="1634"/>
      <c r="E19" s="1634"/>
      <c r="F19" s="1634"/>
      <c r="G19" s="1634"/>
      <c r="H19" s="1634"/>
      <c r="I19" s="1634"/>
      <c r="J19" s="1634"/>
      <c r="K19" s="1634"/>
    </row>
    <row r="20" spans="1:11" ht="17.25" customHeight="1">
      <c r="A20" s="1634"/>
      <c r="B20" s="1634"/>
      <c r="C20" s="1634"/>
      <c r="D20" s="1634"/>
      <c r="E20" s="1634"/>
      <c r="F20" s="1634"/>
      <c r="G20" s="1634"/>
      <c r="H20" s="1634"/>
      <c r="I20" s="1634"/>
      <c r="J20" s="1634"/>
      <c r="K20" s="1634"/>
    </row>
    <row r="21" spans="1:11" ht="17.25" customHeight="1">
      <c r="A21" s="1634"/>
      <c r="B21" s="1634"/>
      <c r="C21" s="1634"/>
      <c r="D21" s="1634"/>
      <c r="E21" s="1634"/>
      <c r="F21" s="1634"/>
      <c r="G21" s="1634"/>
      <c r="H21" s="1634"/>
      <c r="I21" s="1634"/>
      <c r="J21" s="1634"/>
      <c r="K21" s="1634"/>
    </row>
    <row r="22" spans="1:11" ht="17.25" customHeight="1">
      <c r="A22" s="1634"/>
      <c r="B22" s="1634"/>
      <c r="C22" s="1634"/>
      <c r="D22" s="1634"/>
      <c r="E22" s="1634"/>
      <c r="F22" s="1634"/>
      <c r="G22" s="1634"/>
      <c r="H22" s="1634"/>
      <c r="I22" s="1634"/>
      <c r="J22" s="1634"/>
      <c r="K22" s="1634"/>
    </row>
    <row r="23" spans="1:11" ht="17.25" customHeight="1">
      <c r="A23" s="1634"/>
      <c r="B23" s="1634"/>
      <c r="C23" s="1634"/>
      <c r="D23" s="1634"/>
      <c r="E23" s="1634"/>
      <c r="F23" s="1634"/>
      <c r="G23" s="1634"/>
      <c r="H23" s="1634"/>
      <c r="I23" s="1634"/>
      <c r="J23" s="1634"/>
      <c r="K23" s="1634"/>
    </row>
    <row r="24" spans="1:11" ht="17.25" customHeight="1">
      <c r="A24" s="1634"/>
      <c r="B24" s="1634"/>
      <c r="C24" s="1634"/>
      <c r="D24" s="1634"/>
      <c r="E24" s="1634"/>
      <c r="F24" s="1634"/>
      <c r="G24" s="1634"/>
      <c r="H24" s="1634"/>
      <c r="I24" s="1634"/>
      <c r="J24" s="1634"/>
      <c r="K24" s="1634"/>
    </row>
    <row r="25" spans="1:11" ht="17.25" customHeight="1">
      <c r="A25" s="1634"/>
      <c r="B25" s="1634"/>
      <c r="C25" s="1634"/>
      <c r="D25" s="1634"/>
      <c r="E25" s="1634"/>
      <c r="F25" s="1634"/>
      <c r="G25" s="1634"/>
      <c r="H25" s="1634"/>
      <c r="I25" s="1634"/>
      <c r="J25" s="1634"/>
      <c r="K25" s="1634"/>
    </row>
    <row r="26" spans="1:11" ht="17.25" customHeight="1">
      <c r="A26" s="1634"/>
      <c r="B26" s="1634"/>
      <c r="C26" s="1634"/>
      <c r="D26" s="1634"/>
      <c r="E26" s="1634"/>
      <c r="F26" s="1634"/>
      <c r="G26" s="1634"/>
      <c r="H26" s="1634"/>
      <c r="I26" s="1634"/>
      <c r="J26" s="1634"/>
      <c r="K26" s="1634"/>
    </row>
    <row r="27" spans="1:11" ht="17.25" customHeight="1">
      <c r="A27" s="1634"/>
      <c r="B27" s="1634"/>
      <c r="C27" s="1634"/>
      <c r="D27" s="1634"/>
      <c r="E27" s="1634"/>
      <c r="F27" s="1634"/>
      <c r="G27" s="1634"/>
      <c r="H27" s="1634"/>
      <c r="I27" s="1634"/>
      <c r="J27" s="1634"/>
      <c r="K27" s="1634"/>
    </row>
    <row r="28" spans="1:11" ht="17.25" customHeight="1">
      <c r="A28" s="1634"/>
      <c r="B28" s="1634"/>
      <c r="C28" s="1634"/>
      <c r="D28" s="1634"/>
      <c r="E28" s="1634"/>
      <c r="F28" s="1634"/>
      <c r="G28" s="1634"/>
      <c r="H28" s="1634"/>
      <c r="I28" s="1634"/>
      <c r="J28" s="1634"/>
      <c r="K28" s="1634"/>
    </row>
    <row r="29" spans="1:11" ht="17.25" customHeight="1">
      <c r="A29" s="1634"/>
      <c r="B29" s="1634"/>
      <c r="C29" s="1634"/>
      <c r="D29" s="1634"/>
      <c r="E29" s="1634"/>
      <c r="F29" s="1634"/>
      <c r="G29" s="1634"/>
      <c r="H29" s="1634"/>
      <c r="I29" s="1634"/>
      <c r="J29" s="1634"/>
      <c r="K29" s="1634"/>
    </row>
    <row r="30" spans="1:11" ht="17.25" customHeight="1">
      <c r="A30" s="1634"/>
      <c r="B30" s="1634"/>
      <c r="C30" s="1634"/>
      <c r="D30" s="1634"/>
      <c r="E30" s="1634"/>
      <c r="F30" s="1634"/>
      <c r="G30" s="1634"/>
      <c r="H30" s="1634"/>
      <c r="I30" s="1634"/>
      <c r="J30" s="1634"/>
      <c r="K30" s="1634"/>
    </row>
    <row r="31" spans="1:11" ht="17.25" customHeight="1">
      <c r="A31" s="1634"/>
      <c r="B31" s="1634"/>
      <c r="C31" s="1634"/>
      <c r="D31" s="1634"/>
      <c r="E31" s="1634"/>
      <c r="F31" s="1634"/>
      <c r="G31" s="1634"/>
      <c r="H31" s="1634"/>
      <c r="I31" s="1634"/>
      <c r="J31" s="1634"/>
      <c r="K31" s="1634"/>
    </row>
    <row r="32" spans="1:11" ht="72" customHeight="1">
      <c r="A32" s="1634"/>
      <c r="B32" s="1634"/>
      <c r="C32" s="1634"/>
      <c r="D32" s="1634"/>
      <c r="E32" s="1634"/>
      <c r="F32" s="1634"/>
      <c r="G32" s="1634"/>
      <c r="H32" s="1634"/>
      <c r="I32" s="1634"/>
      <c r="J32" s="1634"/>
      <c r="K32" s="1634"/>
    </row>
    <row r="33" spans="1:11" ht="59.25" customHeight="1">
      <c r="A33" s="1634"/>
      <c r="B33" s="1634"/>
      <c r="C33" s="1634"/>
      <c r="D33" s="1634"/>
      <c r="E33" s="1634"/>
      <c r="F33" s="1634"/>
      <c r="G33" s="1634"/>
      <c r="H33" s="1634"/>
      <c r="I33" s="1634"/>
      <c r="J33" s="1634"/>
      <c r="K33" s="1634"/>
    </row>
    <row r="34" spans="1:11" ht="39.75" customHeight="1">
      <c r="A34" s="1634"/>
      <c r="B34" s="1634"/>
      <c r="C34" s="1634"/>
      <c r="D34" s="1634"/>
      <c r="E34" s="1634"/>
      <c r="F34" s="1634"/>
      <c r="G34" s="1634"/>
      <c r="H34" s="1634"/>
      <c r="I34" s="1634"/>
      <c r="J34" s="1634"/>
      <c r="K34" s="1634"/>
    </row>
    <row r="35" spans="1:11" ht="17.25" customHeight="1"/>
    <row r="36" spans="1:11" ht="17.25" customHeight="1"/>
    <row r="37" spans="1:11" ht="15" customHeight="1"/>
    <row r="38" spans="1:11" ht="14.25" customHeight="1"/>
    <row r="39" spans="1:11" ht="14.25" customHeight="1"/>
    <row r="43" spans="1:11">
      <c r="G43" s="218"/>
    </row>
  </sheetData>
  <mergeCells count="1">
    <mergeCell ref="A5:K34"/>
  </mergeCells>
  <pageMargins left="0.70866141732283472" right="0.70866141732283472" top="0.74803149606299213" bottom="0.74803149606299213" header="0.31496062992125984" footer="0.31496062992125984"/>
  <pageSetup paperSize="119" scale="70" orientation="landscape"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0070C0"/>
    <pageSetUpPr fitToPage="1"/>
  </sheetPr>
  <dimension ref="A1:N41"/>
  <sheetViews>
    <sheetView showGridLines="0" view="pageBreakPreview" zoomScale="85" zoomScaleNormal="85" zoomScaleSheetLayoutView="85" workbookViewId="0">
      <selection activeCell="R18" sqref="R18"/>
    </sheetView>
  </sheetViews>
  <sheetFormatPr baseColWidth="10" defaultColWidth="11.42578125" defaultRowHeight="45.75" customHeight="1"/>
  <cols>
    <col min="1" max="2" width="12.7109375" style="442" customWidth="1"/>
    <col min="3" max="4" width="16.42578125" style="442" customWidth="1"/>
    <col min="5" max="5" width="14.140625" style="442" customWidth="1"/>
    <col min="6" max="6" width="12" style="442" customWidth="1"/>
    <col min="7" max="7" width="16.42578125" style="442" customWidth="1"/>
    <col min="8" max="8" width="14.140625" style="442" customWidth="1"/>
    <col min="9" max="9" width="16" style="442" customWidth="1"/>
    <col min="10" max="10" width="16.5703125" style="442" customWidth="1"/>
    <col min="11" max="11" width="13.85546875" style="442" customWidth="1"/>
    <col min="12" max="12" width="18" style="442" customWidth="1"/>
    <col min="13" max="13" width="9.5703125" style="442" customWidth="1"/>
    <col min="14" max="16384" width="11.42578125" style="188"/>
  </cols>
  <sheetData>
    <row r="1" spans="1:14" ht="40.5" customHeight="1">
      <c r="A1" s="1405" t="s">
        <v>209</v>
      </c>
      <c r="B1" s="1405"/>
      <c r="C1" s="1405"/>
      <c r="D1" s="1405"/>
      <c r="E1" s="1405"/>
      <c r="F1" s="1405"/>
      <c r="G1" s="1405"/>
      <c r="H1" s="1405"/>
      <c r="I1" s="1405"/>
      <c r="J1" s="1405"/>
      <c r="K1" s="1405"/>
      <c r="L1" s="1405"/>
      <c r="M1" s="801"/>
      <c r="N1" s="271"/>
    </row>
    <row r="2" spans="1:14" ht="24" customHeight="1">
      <c r="A2" s="1405" t="str">
        <f>+'Resumen '!O4</f>
        <v>Período:  Diciembre 2008 - Octubre  2025</v>
      </c>
      <c r="B2" s="1405"/>
      <c r="C2" s="1405"/>
      <c r="D2" s="1405"/>
      <c r="E2" s="1405"/>
      <c r="F2" s="1405"/>
      <c r="G2" s="1405"/>
      <c r="H2" s="1405"/>
      <c r="I2" s="1405"/>
      <c r="J2" s="1405"/>
      <c r="K2" s="1405"/>
      <c r="L2" s="1405"/>
      <c r="M2" s="801"/>
      <c r="N2" s="271"/>
    </row>
    <row r="3" spans="1:14" ht="5.25" customHeight="1">
      <c r="A3" s="797"/>
      <c r="B3" s="797"/>
      <c r="C3" s="797"/>
      <c r="D3" s="797"/>
      <c r="E3" s="797"/>
      <c r="F3" s="797"/>
      <c r="G3" s="797"/>
      <c r="H3" s="797"/>
      <c r="I3" s="797"/>
      <c r="J3" s="797"/>
      <c r="K3" s="797"/>
      <c r="L3" s="797"/>
      <c r="M3" s="801"/>
      <c r="N3" s="591"/>
    </row>
    <row r="4" spans="1:14" ht="177.75" customHeight="1">
      <c r="A4" s="1637" t="s">
        <v>1090</v>
      </c>
      <c r="B4" s="1637"/>
      <c r="C4" s="1637"/>
      <c r="D4" s="1637"/>
      <c r="E4" s="1637"/>
      <c r="F4" s="1637"/>
      <c r="G4" s="1637"/>
      <c r="H4" s="1637"/>
      <c r="I4" s="1637"/>
      <c r="J4" s="1637"/>
      <c r="K4" s="1637"/>
      <c r="L4" s="1637"/>
      <c r="M4" s="801"/>
      <c r="N4" s="591"/>
    </row>
    <row r="5" spans="1:14" s="192" customFormat="1" ht="52.5" customHeight="1">
      <c r="A5" s="807" t="s">
        <v>210</v>
      </c>
      <c r="B5" s="808" t="s">
        <v>211</v>
      </c>
      <c r="C5" s="808" t="s">
        <v>212</v>
      </c>
      <c r="D5" s="808" t="s">
        <v>213</v>
      </c>
      <c r="E5" s="808" t="s">
        <v>214</v>
      </c>
      <c r="F5" s="808" t="s">
        <v>215</v>
      </c>
      <c r="G5" s="808" t="s">
        <v>216</v>
      </c>
      <c r="H5" s="808" t="s">
        <v>217</v>
      </c>
      <c r="I5" s="808" t="s">
        <v>218</v>
      </c>
      <c r="J5" s="808" t="s">
        <v>219</v>
      </c>
      <c r="K5" s="809" t="s">
        <v>220</v>
      </c>
      <c r="L5" s="809" t="s">
        <v>221</v>
      </c>
      <c r="M5" s="801"/>
      <c r="N5" s="188"/>
    </row>
    <row r="6" spans="1:14" s="271" customFormat="1" ht="14.25" customHeight="1">
      <c r="A6" s="589" t="s">
        <v>222</v>
      </c>
      <c r="B6" s="798">
        <v>41379</v>
      </c>
      <c r="C6" s="798">
        <v>304</v>
      </c>
      <c r="D6" s="798">
        <v>74</v>
      </c>
      <c r="E6" s="799"/>
      <c r="F6" s="805">
        <f t="shared" ref="F6:F20" si="0">SUM(B6:E6)</f>
        <v>41757</v>
      </c>
      <c r="G6" s="802">
        <v>863333</v>
      </c>
      <c r="H6" s="802">
        <v>123254</v>
      </c>
      <c r="I6" s="802">
        <v>201642</v>
      </c>
      <c r="J6" s="805">
        <f>SUM(G6:I6)+Tabla2[[#This Row],[Empresas y Empleados sin claficar]]</f>
        <v>1188229</v>
      </c>
      <c r="K6" s="803">
        <f>+Tabla2[[#This Row],[Empresas Pendiente en Clasificar]]</f>
        <v>0</v>
      </c>
      <c r="L6" s="806">
        <f t="shared" ref="L6:L21" si="1">J6/F6</f>
        <v>28.455803817324043</v>
      </c>
      <c r="M6" s="801"/>
      <c r="N6" s="188"/>
    </row>
    <row r="7" spans="1:14" s="271" customFormat="1" ht="14.25" customHeight="1">
      <c r="A7" s="589" t="s">
        <v>223</v>
      </c>
      <c r="B7" s="798">
        <v>41179</v>
      </c>
      <c r="C7" s="798">
        <v>412</v>
      </c>
      <c r="D7" s="798">
        <v>80</v>
      </c>
      <c r="E7" s="799"/>
      <c r="F7" s="805">
        <f t="shared" si="0"/>
        <v>41671</v>
      </c>
      <c r="G7" s="802">
        <v>869750</v>
      </c>
      <c r="H7" s="802">
        <v>148220</v>
      </c>
      <c r="I7" s="802">
        <v>209755</v>
      </c>
      <c r="J7" s="805">
        <f>SUM(G7:I7)+Tabla2[[#This Row],[Empresas y Empleados sin claficar]]</f>
        <v>1227725</v>
      </c>
      <c r="K7" s="803">
        <f>+Tabla2[[#This Row],[Empresas Pendiente en Clasificar]]</f>
        <v>0</v>
      </c>
      <c r="L7" s="806">
        <f t="shared" si="1"/>
        <v>29.462335917064625</v>
      </c>
      <c r="M7" s="801"/>
      <c r="N7" s="188"/>
    </row>
    <row r="8" spans="1:14" s="271" customFormat="1" ht="14.25" customHeight="1">
      <c r="A8" s="589" t="s">
        <v>224</v>
      </c>
      <c r="B8" s="798">
        <v>43682</v>
      </c>
      <c r="C8" s="798">
        <v>418</v>
      </c>
      <c r="D8" s="798">
        <v>79</v>
      </c>
      <c r="E8" s="799"/>
      <c r="F8" s="805">
        <f t="shared" si="0"/>
        <v>44179</v>
      </c>
      <c r="G8" s="802">
        <v>943828</v>
      </c>
      <c r="H8" s="802">
        <v>136553</v>
      </c>
      <c r="I8" s="802">
        <v>218706</v>
      </c>
      <c r="J8" s="805">
        <f>SUM(G8:I8)+Tabla2[[#This Row],[Empresas y Empleados sin claficar]]</f>
        <v>1299087</v>
      </c>
      <c r="K8" s="803">
        <f>+Tabla2[[#This Row],[Empresas Pendiente en Clasificar]]</f>
        <v>0</v>
      </c>
      <c r="L8" s="806">
        <f t="shared" si="1"/>
        <v>29.405079336336268</v>
      </c>
      <c r="M8" s="801"/>
      <c r="N8" s="188"/>
    </row>
    <row r="9" spans="1:14" s="271" customFormat="1" ht="14.25" customHeight="1">
      <c r="A9" s="589" t="s">
        <v>225</v>
      </c>
      <c r="B9" s="798">
        <v>46674</v>
      </c>
      <c r="C9" s="798">
        <v>469</v>
      </c>
      <c r="D9" s="798">
        <v>79</v>
      </c>
      <c r="E9" s="799"/>
      <c r="F9" s="805">
        <f t="shared" si="0"/>
        <v>47222</v>
      </c>
      <c r="G9" s="802">
        <v>996469</v>
      </c>
      <c r="H9" s="802">
        <v>142319</v>
      </c>
      <c r="I9" s="802">
        <v>225133</v>
      </c>
      <c r="J9" s="805">
        <f>SUM(G9:I9)+Tabla2[[#This Row],[Empresas y Empleados sin claficar]]</f>
        <v>1363921</v>
      </c>
      <c r="K9" s="803">
        <f>+Tabla2[[#This Row],[Empresas Pendiente en Clasificar]]</f>
        <v>0</v>
      </c>
      <c r="L9" s="806">
        <f t="shared" si="1"/>
        <v>28.883168861971114</v>
      </c>
      <c r="M9" s="801"/>
      <c r="N9" s="188"/>
    </row>
    <row r="10" spans="1:14" s="271" customFormat="1" ht="14.25" customHeight="1">
      <c r="A10" s="589" t="s">
        <v>226</v>
      </c>
      <c r="B10" s="798">
        <v>50784</v>
      </c>
      <c r="C10" s="798">
        <v>488</v>
      </c>
      <c r="D10" s="798">
        <v>79</v>
      </c>
      <c r="E10" s="799"/>
      <c r="F10" s="805">
        <f t="shared" si="0"/>
        <v>51351</v>
      </c>
      <c r="G10" s="802">
        <v>1035050</v>
      </c>
      <c r="H10" s="802">
        <v>156354</v>
      </c>
      <c r="I10" s="802">
        <v>236498</v>
      </c>
      <c r="J10" s="805">
        <f>SUM(G10:I10)+Tabla2[[#This Row],[Empresas y Empleados sin claficar]]</f>
        <v>1427902</v>
      </c>
      <c r="K10" s="803">
        <f>+Tabla2[[#This Row],[Empresas Pendiente en Clasificar]]</f>
        <v>0</v>
      </c>
      <c r="L10" s="806">
        <f t="shared" si="1"/>
        <v>27.806702887967127</v>
      </c>
      <c r="M10" s="801"/>
      <c r="N10" s="188"/>
    </row>
    <row r="11" spans="1:14" s="271" customFormat="1" ht="14.25" customHeight="1">
      <c r="A11" s="589" t="s">
        <v>227</v>
      </c>
      <c r="B11" s="798">
        <v>58768</v>
      </c>
      <c r="C11" s="798">
        <v>489</v>
      </c>
      <c r="D11" s="798">
        <v>78</v>
      </c>
      <c r="E11" s="799"/>
      <c r="F11" s="805">
        <f t="shared" si="0"/>
        <v>59335</v>
      </c>
      <c r="G11" s="802">
        <v>1110841</v>
      </c>
      <c r="H11" s="802">
        <v>166811</v>
      </c>
      <c r="I11" s="802">
        <v>249006</v>
      </c>
      <c r="J11" s="805">
        <f>SUM(G11:I11)+Tabla2[[#This Row],[Empresas y Empleados sin claficar]]</f>
        <v>1526658</v>
      </c>
      <c r="K11" s="803">
        <f>+Tabla2[[#This Row],[Empresas Pendiente en Clasificar]]</f>
        <v>0</v>
      </c>
      <c r="L11" s="806">
        <f t="shared" si="1"/>
        <v>25.729468273363107</v>
      </c>
      <c r="M11" s="801"/>
      <c r="N11" s="188"/>
    </row>
    <row r="12" spans="1:14" s="271" customFormat="1" ht="14.25" customHeight="1">
      <c r="A12" s="589" t="s">
        <v>228</v>
      </c>
      <c r="B12" s="798">
        <v>65073</v>
      </c>
      <c r="C12" s="798">
        <v>519</v>
      </c>
      <c r="D12" s="798">
        <v>74</v>
      </c>
      <c r="E12" s="799"/>
      <c r="F12" s="805">
        <f t="shared" si="0"/>
        <v>65666</v>
      </c>
      <c r="G12" s="802">
        <v>1193568</v>
      </c>
      <c r="H12" s="802">
        <v>176595</v>
      </c>
      <c r="I12" s="802">
        <v>281039</v>
      </c>
      <c r="J12" s="805">
        <f>SUM(G12:I12)+Tabla2[[#This Row],[Empresas y Empleados sin claficar]]</f>
        <v>1651202</v>
      </c>
      <c r="K12" s="803">
        <f>+Tabla2[[#This Row],[Empresas Pendiente en Clasificar]]</f>
        <v>0</v>
      </c>
      <c r="L12" s="806">
        <f t="shared" si="1"/>
        <v>25.145463405719855</v>
      </c>
      <c r="M12" s="801"/>
      <c r="N12" s="188"/>
    </row>
    <row r="13" spans="1:14" s="271" customFormat="1" ht="14.25" customHeight="1">
      <c r="A13" s="589" t="s">
        <v>229</v>
      </c>
      <c r="B13" s="798">
        <v>69404</v>
      </c>
      <c r="C13" s="798">
        <v>542</v>
      </c>
      <c r="D13" s="798">
        <v>73</v>
      </c>
      <c r="E13" s="799"/>
      <c r="F13" s="805">
        <f t="shared" si="0"/>
        <v>70019</v>
      </c>
      <c r="G13" s="802">
        <v>1268556</v>
      </c>
      <c r="H13" s="802">
        <v>189220</v>
      </c>
      <c r="I13" s="802">
        <v>301682</v>
      </c>
      <c r="J13" s="805">
        <f>SUM(G13:I13)+Tabla2[[#This Row],[Empresas y Empleados sin claficar]]</f>
        <v>1759458</v>
      </c>
      <c r="K13" s="803">
        <f>+Tabla2[[#This Row],[Empresas Pendiente en Clasificar]]</f>
        <v>0</v>
      </c>
      <c r="L13" s="806">
        <f t="shared" si="1"/>
        <v>25.128293748839599</v>
      </c>
      <c r="M13" s="801"/>
      <c r="N13" s="188"/>
    </row>
    <row r="14" spans="1:14" s="271" customFormat="1" ht="14.25" customHeight="1">
      <c r="A14" s="589" t="s">
        <v>230</v>
      </c>
      <c r="B14" s="798">
        <v>74225</v>
      </c>
      <c r="C14" s="798">
        <v>524</v>
      </c>
      <c r="D14" s="798">
        <v>73</v>
      </c>
      <c r="E14" s="799"/>
      <c r="F14" s="805">
        <f t="shared" si="0"/>
        <v>74822</v>
      </c>
      <c r="G14" s="802">
        <v>1365808</v>
      </c>
      <c r="H14" s="802">
        <v>234553</v>
      </c>
      <c r="I14" s="802">
        <v>287877</v>
      </c>
      <c r="J14" s="805">
        <f>SUM(G14:I14)+Tabla2[[#This Row],[Empresas y Empleados sin claficar]]</f>
        <v>1888238</v>
      </c>
      <c r="K14" s="803">
        <f>+Tabla2[[#This Row],[Empresas Pendiente en Clasificar]]</f>
        <v>0</v>
      </c>
      <c r="L14" s="806">
        <f t="shared" si="1"/>
        <v>25.236401058512204</v>
      </c>
      <c r="M14" s="801"/>
      <c r="N14" s="188"/>
    </row>
    <row r="15" spans="1:14" s="271" customFormat="1" ht="14.25" customHeight="1">
      <c r="A15" s="589" t="s">
        <v>231</v>
      </c>
      <c r="B15" s="798">
        <v>78962</v>
      </c>
      <c r="C15" s="798">
        <v>564</v>
      </c>
      <c r="D15" s="798">
        <v>76</v>
      </c>
      <c r="E15" s="799"/>
      <c r="F15" s="805">
        <f t="shared" si="0"/>
        <v>79602</v>
      </c>
      <c r="G15" s="802">
        <v>1446555</v>
      </c>
      <c r="H15" s="802">
        <v>281553</v>
      </c>
      <c r="I15" s="802">
        <v>322214</v>
      </c>
      <c r="J15" s="805">
        <f>SUM(G15:I15)+Tabla2[[#This Row],[Empresas y Empleados sin claficar]]</f>
        <v>2050322</v>
      </c>
      <c r="K15" s="803">
        <f>+Tabla2[[#This Row],[Empresas Pendiente en Clasificar]]</f>
        <v>0</v>
      </c>
      <c r="L15" s="806">
        <f t="shared" si="1"/>
        <v>25.757166905354136</v>
      </c>
      <c r="M15" s="801"/>
      <c r="N15" s="188"/>
    </row>
    <row r="16" spans="1:14" s="271" customFormat="1" ht="14.25" customHeight="1">
      <c r="A16" s="589" t="s">
        <v>232</v>
      </c>
      <c r="B16" s="798">
        <v>84840</v>
      </c>
      <c r="C16" s="798">
        <v>597</v>
      </c>
      <c r="D16" s="798">
        <v>76</v>
      </c>
      <c r="E16" s="799"/>
      <c r="F16" s="805">
        <f t="shared" si="0"/>
        <v>85513</v>
      </c>
      <c r="G16" s="802">
        <v>1546593</v>
      </c>
      <c r="H16" s="802">
        <v>294564</v>
      </c>
      <c r="I16" s="802">
        <v>332833</v>
      </c>
      <c r="J16" s="805">
        <f>SUM(G16:I16)+Tabla2[[#This Row],[Empresas y Empleados sin claficar]]</f>
        <v>2173990</v>
      </c>
      <c r="K16" s="803">
        <f>+Tabla2[[#This Row],[Empresas Pendiente en Clasificar]]</f>
        <v>0</v>
      </c>
      <c r="L16" s="806">
        <f t="shared" si="1"/>
        <v>25.422918152795482</v>
      </c>
      <c r="M16" s="801"/>
      <c r="N16" s="188"/>
    </row>
    <row r="17" spans="1:14" s="271" customFormat="1" ht="14.25" customHeight="1">
      <c r="A17" s="589" t="s">
        <v>233</v>
      </c>
      <c r="B17" s="798">
        <v>90771</v>
      </c>
      <c r="C17" s="798">
        <v>615</v>
      </c>
      <c r="D17" s="798">
        <v>77</v>
      </c>
      <c r="E17" s="799"/>
      <c r="F17" s="805">
        <f t="shared" si="0"/>
        <v>91463</v>
      </c>
      <c r="G17" s="802">
        <v>1600281</v>
      </c>
      <c r="H17" s="802">
        <v>312660</v>
      </c>
      <c r="I17" s="802">
        <v>342772</v>
      </c>
      <c r="J17" s="805">
        <f>SUM(G17:I17)+Tabla2[[#This Row],[Empresas y Empleados sin claficar]]</f>
        <v>2255713</v>
      </c>
      <c r="K17" s="803">
        <f>+Tabla2[[#This Row],[Empresas Pendiente en Clasificar]]</f>
        <v>0</v>
      </c>
      <c r="L17" s="806">
        <f t="shared" si="1"/>
        <v>24.662573937001849</v>
      </c>
      <c r="M17" s="801"/>
      <c r="N17" s="188"/>
    </row>
    <row r="18" spans="1:14" s="271" customFormat="1" ht="14.25" customHeight="1">
      <c r="A18" s="589" t="s">
        <v>234</v>
      </c>
      <c r="B18" s="798">
        <v>91648</v>
      </c>
      <c r="C18" s="798">
        <v>599</v>
      </c>
      <c r="D18" s="798">
        <v>76</v>
      </c>
      <c r="E18" s="799"/>
      <c r="F18" s="805">
        <f t="shared" si="0"/>
        <v>92323</v>
      </c>
      <c r="G18" s="802">
        <v>1465738</v>
      </c>
      <c r="H18" s="802">
        <v>321920</v>
      </c>
      <c r="I18" s="802">
        <v>329392</v>
      </c>
      <c r="J18" s="805">
        <f>SUM(G18:I18)+Tabla2[[#This Row],[Empresas y Empleados sin claficar]]</f>
        <v>2117050</v>
      </c>
      <c r="K18" s="803">
        <f>+Tabla2[[#This Row],[Empresas Pendiente en Clasificar]]</f>
        <v>0</v>
      </c>
      <c r="L18" s="806">
        <f t="shared" si="1"/>
        <v>22.930905624817218</v>
      </c>
      <c r="M18" s="801"/>
      <c r="N18" s="188"/>
    </row>
    <row r="19" spans="1:14" s="271" customFormat="1" ht="14.25" customHeight="1">
      <c r="A19" s="589" t="s">
        <v>235</v>
      </c>
      <c r="B19" s="798">
        <v>103388</v>
      </c>
      <c r="C19" s="798">
        <v>592</v>
      </c>
      <c r="D19" s="798">
        <v>73</v>
      </c>
      <c r="E19" s="798">
        <v>92</v>
      </c>
      <c r="F19" s="805">
        <f t="shared" si="0"/>
        <v>104145</v>
      </c>
      <c r="G19" s="802">
        <v>1659980</v>
      </c>
      <c r="H19" s="802">
        <v>330733</v>
      </c>
      <c r="I19" s="802">
        <v>361238</v>
      </c>
      <c r="J19" s="805">
        <f>SUM(G19:I19)+Tabla2[[#This Row],[Empresas y Empleados sin claficar]]</f>
        <v>2352043</v>
      </c>
      <c r="K19" s="803">
        <f>+Tabla2[[#This Row],[Empresas Pendiente en Clasificar]]</f>
        <v>92</v>
      </c>
      <c r="L19" s="806">
        <f t="shared" si="1"/>
        <v>22.584310336550001</v>
      </c>
      <c r="M19" s="801"/>
      <c r="N19" s="188"/>
    </row>
    <row r="20" spans="1:14" s="271" customFormat="1" ht="14.25" customHeight="1">
      <c r="A20" s="590" t="s">
        <v>236</v>
      </c>
      <c r="B20" s="800">
        <v>98194</v>
      </c>
      <c r="C20" s="800">
        <v>602</v>
      </c>
      <c r="D20" s="800">
        <v>71</v>
      </c>
      <c r="E20" s="798">
        <v>590</v>
      </c>
      <c r="F20" s="805">
        <f t="shared" si="0"/>
        <v>99457</v>
      </c>
      <c r="G20" s="804">
        <v>1664403</v>
      </c>
      <c r="H20" s="804">
        <v>367589</v>
      </c>
      <c r="I20" s="804">
        <v>372457</v>
      </c>
      <c r="J20" s="805">
        <f>SUM(G20:I20)+Tabla2[[#This Row],[Empresas y Empleados sin claficar]]</f>
        <v>2405039</v>
      </c>
      <c r="K20" s="803">
        <f>+Tabla2[[#This Row],[Empresas Pendiente en Clasificar]]</f>
        <v>590</v>
      </c>
      <c r="L20" s="806">
        <f t="shared" si="1"/>
        <v>24.181696612606451</v>
      </c>
      <c r="M20" s="801"/>
      <c r="N20" s="188"/>
    </row>
    <row r="21" spans="1:14" s="271" customFormat="1" ht="14.25" customHeight="1">
      <c r="A21" s="590" t="s">
        <v>237</v>
      </c>
      <c r="B21" s="800">
        <v>104505</v>
      </c>
      <c r="C21" s="800">
        <v>601</v>
      </c>
      <c r="D21" s="800">
        <v>70</v>
      </c>
      <c r="E21" s="798">
        <v>0</v>
      </c>
      <c r="F21" s="805">
        <f>SUM(B21:E21)</f>
        <v>105176</v>
      </c>
      <c r="G21" s="804">
        <v>1715040</v>
      </c>
      <c r="H21" s="804">
        <v>345736</v>
      </c>
      <c r="I21" s="804">
        <v>385192</v>
      </c>
      <c r="J21" s="805">
        <f>SUM(G21:I21)+Tabla2[[#This Row],[Empresas y Empleados sin claficar]]</f>
        <v>2445968</v>
      </c>
      <c r="K21" s="803">
        <f>+Tabla2[[#This Row],[Empresas Pendiente en Clasificar]]</f>
        <v>0</v>
      </c>
      <c r="L21" s="806">
        <f t="shared" si="1"/>
        <v>23.255951928196545</v>
      </c>
      <c r="M21" s="801"/>
      <c r="N21" s="188"/>
    </row>
    <row r="22" spans="1:14" s="271" customFormat="1" ht="14.25" customHeight="1">
      <c r="A22" s="590" t="s">
        <v>238</v>
      </c>
      <c r="B22" s="800">
        <v>110144</v>
      </c>
      <c r="C22" s="800">
        <v>595</v>
      </c>
      <c r="D22" s="800">
        <v>69</v>
      </c>
      <c r="E22" s="798">
        <v>0</v>
      </c>
      <c r="F22" s="805">
        <v>110808</v>
      </c>
      <c r="G22" s="804">
        <v>1760716</v>
      </c>
      <c r="H22" s="804">
        <v>354880</v>
      </c>
      <c r="I22" s="804">
        <v>399945</v>
      </c>
      <c r="J22" s="805">
        <v>2515541</v>
      </c>
      <c r="K22" s="803">
        <v>0</v>
      </c>
      <c r="L22" s="806">
        <v>22.701799509060717</v>
      </c>
      <c r="M22" s="801"/>
      <c r="N22" s="188"/>
    </row>
    <row r="23" spans="1:14" s="271" customFormat="1" ht="14.25" customHeight="1">
      <c r="A23" s="590" t="str">
        <f>+'Resumen '!O5</f>
        <v>Oct.25</v>
      </c>
      <c r="B23" s="800">
        <f>+'Resumen '!B10</f>
        <v>115737</v>
      </c>
      <c r="C23" s="800">
        <f>+'Resumen '!B11</f>
        <v>568</v>
      </c>
      <c r="D23" s="800">
        <f>+'Resumen '!B12</f>
        <v>68</v>
      </c>
      <c r="E23" s="798"/>
      <c r="F23" s="805">
        <f>SUM(B23:E23)</f>
        <v>116373</v>
      </c>
      <c r="G23" s="804">
        <f>+'Resumen '!D10</f>
        <v>1818034</v>
      </c>
      <c r="H23" s="804">
        <f>+'Resumen '!D11</f>
        <v>360604</v>
      </c>
      <c r="I23" s="804">
        <f>+'Resumen '!D12</f>
        <v>426822</v>
      </c>
      <c r="J23" s="805">
        <f>SUM(G23:I23)+Tabla2[[#This Row],[Empresas y Empleados sin claficar]]</f>
        <v>2605460</v>
      </c>
      <c r="K23" s="803">
        <f>+Tabla2[[#This Row],[Empresas Pendiente en Clasificar]]</f>
        <v>0</v>
      </c>
      <c r="L23" s="806">
        <f>J23/F23</f>
        <v>22.388870270595412</v>
      </c>
      <c r="M23" s="801"/>
      <c r="N23" s="188"/>
    </row>
    <row r="24" spans="1:14" s="591" customFormat="1" ht="32.25" customHeight="1">
      <c r="A24" s="1635" t="s">
        <v>239</v>
      </c>
      <c r="B24" s="1636"/>
      <c r="C24" s="1636"/>
      <c r="D24" s="1636"/>
      <c r="E24" s="1636"/>
      <c r="F24" s="1636"/>
      <c r="G24" s="1636"/>
      <c r="H24" s="1636"/>
      <c r="I24" s="1636"/>
      <c r="J24" s="1636"/>
      <c r="K24" s="1636"/>
      <c r="L24" s="1636"/>
      <c r="M24" s="801"/>
      <c r="N24" s="188"/>
    </row>
    <row r="25" spans="1:14" ht="64.5" customHeight="1"/>
    <row r="26" spans="1:14" ht="19.5" customHeight="1"/>
    <row r="27" spans="1:14" ht="19.5" customHeight="1"/>
    <row r="28" spans="1:14" ht="19.5" customHeight="1"/>
    <row r="29" spans="1:14" ht="19.5" customHeight="1"/>
    <row r="30" spans="1:14" ht="19.5" customHeight="1"/>
    <row r="31" spans="1:14" ht="19.5" customHeight="1"/>
    <row r="32" spans="1:14" ht="19.5" customHeight="1"/>
    <row r="33" ht="19.5" customHeight="1"/>
    <row r="34" ht="51" customHeight="1"/>
    <row r="35" ht="37.5" customHeight="1"/>
    <row r="36" ht="19.5" customHeight="1"/>
    <row r="37" ht="19.5" customHeight="1"/>
    <row r="38" ht="19.5" customHeight="1"/>
    <row r="39" ht="19.5" customHeight="1"/>
    <row r="40" ht="19.5" customHeight="1"/>
    <row r="41" ht="19.5" customHeight="1"/>
  </sheetData>
  <mergeCells count="4">
    <mergeCell ref="A2:L2"/>
    <mergeCell ref="A1:L1"/>
    <mergeCell ref="A24:L24"/>
    <mergeCell ref="A4:L4"/>
  </mergeCells>
  <conditionalFormatting sqref="B18:D23 G18:I23">
    <cfRule type="cellIs" dxfId="4" priority="3" operator="equal">
      <formula>0</formula>
    </cfRule>
  </conditionalFormatting>
  <pageMargins left="0.70866141732283472" right="0.70866141732283472" top="0.52" bottom="0.41" header="0.31496062992125984" footer="0.31496062992125984"/>
  <pageSetup scale="55" orientation="landscape"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tabColor theme="8" tint="-0.499984740745262"/>
    <pageSetUpPr fitToPage="1"/>
  </sheetPr>
  <dimension ref="A5:M43"/>
  <sheetViews>
    <sheetView showGridLines="0" view="pageBreakPreview" zoomScale="40" zoomScaleNormal="100" zoomScaleSheetLayoutView="40" workbookViewId="0">
      <selection activeCell="X43" sqref="X43"/>
    </sheetView>
  </sheetViews>
  <sheetFormatPr baseColWidth="10" defaultColWidth="11.42578125" defaultRowHeight="18"/>
  <cols>
    <col min="1" max="1" width="11.42578125" style="188"/>
    <col min="2" max="5" width="26.140625" style="193" customWidth="1"/>
    <col min="6" max="6" width="33" style="193" customWidth="1"/>
    <col min="7" max="7" width="32.140625" style="193" customWidth="1"/>
    <col min="8" max="8" width="37.85546875" style="193" customWidth="1"/>
    <col min="9" max="13" width="19.42578125" style="193" customWidth="1"/>
    <col min="14" max="16384" width="11.42578125" style="188"/>
  </cols>
  <sheetData>
    <row r="5" spans="1:13" ht="24.75" customHeight="1"/>
    <row r="6" spans="1:13" ht="409.5" customHeight="1">
      <c r="A6" s="1377" t="s">
        <v>682</v>
      </c>
      <c r="B6" s="1377"/>
      <c r="C6" s="1377"/>
      <c r="D6" s="1377"/>
      <c r="E6" s="1377"/>
      <c r="F6" s="1377"/>
      <c r="G6" s="1377"/>
      <c r="H6" s="1377"/>
      <c r="I6" s="1377"/>
      <c r="J6" s="1377"/>
      <c r="K6" s="1377"/>
      <c r="L6" s="1377"/>
      <c r="M6" s="1377"/>
    </row>
    <row r="7" spans="1:13" ht="14.25">
      <c r="A7" s="1377"/>
      <c r="B7" s="1377"/>
      <c r="C7" s="1377"/>
      <c r="D7" s="1377"/>
      <c r="E7" s="1377"/>
      <c r="F7" s="1377"/>
      <c r="G7" s="1377"/>
      <c r="H7" s="1377"/>
      <c r="I7" s="1377"/>
      <c r="J7" s="1377"/>
      <c r="K7" s="1377"/>
      <c r="L7" s="1377"/>
      <c r="M7" s="1377"/>
    </row>
    <row r="8" spans="1:13" ht="14.25">
      <c r="A8" s="1377"/>
      <c r="B8" s="1377"/>
      <c r="C8" s="1377"/>
      <c r="D8" s="1377"/>
      <c r="E8" s="1377"/>
      <c r="F8" s="1377"/>
      <c r="G8" s="1377"/>
      <c r="H8" s="1377"/>
      <c r="I8" s="1377"/>
      <c r="J8" s="1377"/>
      <c r="K8" s="1377"/>
      <c r="L8" s="1377"/>
      <c r="M8" s="1377"/>
    </row>
    <row r="9" spans="1:13" ht="14.25">
      <c r="A9" s="1377"/>
      <c r="B9" s="1377"/>
      <c r="C9" s="1377"/>
      <c r="D9" s="1377"/>
      <c r="E9" s="1377"/>
      <c r="F9" s="1377"/>
      <c r="G9" s="1377"/>
      <c r="H9" s="1377"/>
      <c r="I9" s="1377"/>
      <c r="J9" s="1377"/>
      <c r="K9" s="1377"/>
      <c r="L9" s="1377"/>
      <c r="M9" s="1377"/>
    </row>
    <row r="10" spans="1:13" ht="14.25">
      <c r="A10" s="1377"/>
      <c r="B10" s="1377"/>
      <c r="C10" s="1377"/>
      <c r="D10" s="1377"/>
      <c r="E10" s="1377"/>
      <c r="F10" s="1377"/>
      <c r="G10" s="1377"/>
      <c r="H10" s="1377"/>
      <c r="I10" s="1377"/>
      <c r="J10" s="1377"/>
      <c r="K10" s="1377"/>
      <c r="L10" s="1377"/>
      <c r="M10" s="1377"/>
    </row>
    <row r="11" spans="1:13" ht="14.25">
      <c r="A11" s="1377"/>
      <c r="B11" s="1377"/>
      <c r="C11" s="1377"/>
      <c r="D11" s="1377"/>
      <c r="E11" s="1377"/>
      <c r="F11" s="1377"/>
      <c r="G11" s="1377"/>
      <c r="H11" s="1377"/>
      <c r="I11" s="1377"/>
      <c r="J11" s="1377"/>
      <c r="K11" s="1377"/>
      <c r="L11" s="1377"/>
      <c r="M11" s="1377"/>
    </row>
    <row r="12" spans="1:13" ht="14.25">
      <c r="A12" s="1377"/>
      <c r="B12" s="1377"/>
      <c r="C12" s="1377"/>
      <c r="D12" s="1377"/>
      <c r="E12" s="1377"/>
      <c r="F12" s="1377"/>
      <c r="G12" s="1377"/>
      <c r="H12" s="1377"/>
      <c r="I12" s="1377"/>
      <c r="J12" s="1377"/>
      <c r="K12" s="1377"/>
      <c r="L12" s="1377"/>
      <c r="M12" s="1377"/>
    </row>
    <row r="13" spans="1:13" ht="14.25">
      <c r="A13" s="1377"/>
      <c r="B13" s="1377"/>
      <c r="C13" s="1377"/>
      <c r="D13" s="1377"/>
      <c r="E13" s="1377"/>
      <c r="F13" s="1377"/>
      <c r="G13" s="1377"/>
      <c r="H13" s="1377"/>
      <c r="I13" s="1377"/>
      <c r="J13" s="1377"/>
      <c r="K13" s="1377"/>
      <c r="L13" s="1377"/>
      <c r="M13" s="1377"/>
    </row>
    <row r="14" spans="1:13" ht="14.25">
      <c r="A14" s="1377"/>
      <c r="B14" s="1377"/>
      <c r="C14" s="1377"/>
      <c r="D14" s="1377"/>
      <c r="E14" s="1377"/>
      <c r="F14" s="1377"/>
      <c r="G14" s="1377"/>
      <c r="H14" s="1377"/>
      <c r="I14" s="1377"/>
      <c r="J14" s="1377"/>
      <c r="K14" s="1377"/>
      <c r="L14" s="1377"/>
      <c r="M14" s="1377"/>
    </row>
    <row r="15" spans="1:13" ht="14.25">
      <c r="A15" s="1377"/>
      <c r="B15" s="1377"/>
      <c r="C15" s="1377"/>
      <c r="D15" s="1377"/>
      <c r="E15" s="1377"/>
      <c r="F15" s="1377"/>
      <c r="G15" s="1377"/>
      <c r="H15" s="1377"/>
      <c r="I15" s="1377"/>
      <c r="J15" s="1377"/>
      <c r="K15" s="1377"/>
      <c r="L15" s="1377"/>
      <c r="M15" s="1377"/>
    </row>
    <row r="16" spans="1:13" ht="14.25">
      <c r="A16" s="1377"/>
      <c r="B16" s="1377"/>
      <c r="C16" s="1377"/>
      <c r="D16" s="1377"/>
      <c r="E16" s="1377"/>
      <c r="F16" s="1377"/>
      <c r="G16" s="1377"/>
      <c r="H16" s="1377"/>
      <c r="I16" s="1377"/>
      <c r="J16" s="1377"/>
      <c r="K16" s="1377"/>
      <c r="L16" s="1377"/>
      <c r="M16" s="1377"/>
    </row>
    <row r="17" spans="1:13" ht="14.25">
      <c r="A17" s="1377"/>
      <c r="B17" s="1377"/>
      <c r="C17" s="1377"/>
      <c r="D17" s="1377"/>
      <c r="E17" s="1377"/>
      <c r="F17" s="1377"/>
      <c r="G17" s="1377"/>
      <c r="H17" s="1377"/>
      <c r="I17" s="1377"/>
      <c r="J17" s="1377"/>
      <c r="K17" s="1377"/>
      <c r="L17" s="1377"/>
      <c r="M17" s="1377"/>
    </row>
    <row r="18" spans="1:13" ht="14.25">
      <c r="A18" s="1377"/>
      <c r="B18" s="1377"/>
      <c r="C18" s="1377"/>
      <c r="D18" s="1377"/>
      <c r="E18" s="1377"/>
      <c r="F18" s="1377"/>
      <c r="G18" s="1377"/>
      <c r="H18" s="1377"/>
      <c r="I18" s="1377"/>
      <c r="J18" s="1377"/>
      <c r="K18" s="1377"/>
      <c r="L18" s="1377"/>
      <c r="M18" s="1377"/>
    </row>
    <row r="19" spans="1:13" ht="14.25">
      <c r="A19" s="1377"/>
      <c r="B19" s="1377"/>
      <c r="C19" s="1377"/>
      <c r="D19" s="1377"/>
      <c r="E19" s="1377"/>
      <c r="F19" s="1377"/>
      <c r="G19" s="1377"/>
      <c r="H19" s="1377"/>
      <c r="I19" s="1377"/>
      <c r="J19" s="1377"/>
      <c r="K19" s="1377"/>
      <c r="L19" s="1377"/>
      <c r="M19" s="1377"/>
    </row>
    <row r="20" spans="1:13" ht="14.25">
      <c r="A20" s="1377"/>
      <c r="B20" s="1377"/>
      <c r="C20" s="1377"/>
      <c r="D20" s="1377"/>
      <c r="E20" s="1377"/>
      <c r="F20" s="1377"/>
      <c r="G20" s="1377"/>
      <c r="H20" s="1377"/>
      <c r="I20" s="1377"/>
      <c r="J20" s="1377"/>
      <c r="K20" s="1377"/>
      <c r="L20" s="1377"/>
      <c r="M20" s="1377"/>
    </row>
    <row r="21" spans="1:13" ht="14.25">
      <c r="A21" s="1377"/>
      <c r="B21" s="1377"/>
      <c r="C21" s="1377"/>
      <c r="D21" s="1377"/>
      <c r="E21" s="1377"/>
      <c r="F21" s="1377"/>
      <c r="G21" s="1377"/>
      <c r="H21" s="1377"/>
      <c r="I21" s="1377"/>
      <c r="J21" s="1377"/>
      <c r="K21" s="1377"/>
      <c r="L21" s="1377"/>
      <c r="M21" s="1377"/>
    </row>
    <row r="22" spans="1:13" ht="14.25">
      <c r="A22" s="1377"/>
      <c r="B22" s="1377"/>
      <c r="C22" s="1377"/>
      <c r="D22" s="1377"/>
      <c r="E22" s="1377"/>
      <c r="F22" s="1377"/>
      <c r="G22" s="1377"/>
      <c r="H22" s="1377"/>
      <c r="I22" s="1377"/>
      <c r="J22" s="1377"/>
      <c r="K22" s="1377"/>
      <c r="L22" s="1377"/>
      <c r="M22" s="1377"/>
    </row>
    <row r="23" spans="1:13" ht="14.25">
      <c r="A23" s="1377"/>
      <c r="B23" s="1377"/>
      <c r="C23" s="1377"/>
      <c r="D23" s="1377"/>
      <c r="E23" s="1377"/>
      <c r="F23" s="1377"/>
      <c r="G23" s="1377"/>
      <c r="H23" s="1377"/>
      <c r="I23" s="1377"/>
      <c r="J23" s="1377"/>
      <c r="K23" s="1377"/>
      <c r="L23" s="1377"/>
      <c r="M23" s="1377"/>
    </row>
    <row r="24" spans="1:13" ht="14.25">
      <c r="A24" s="1377"/>
      <c r="B24" s="1377"/>
      <c r="C24" s="1377"/>
      <c r="D24" s="1377"/>
      <c r="E24" s="1377"/>
      <c r="F24" s="1377"/>
      <c r="G24" s="1377"/>
      <c r="H24" s="1377"/>
      <c r="I24" s="1377"/>
      <c r="J24" s="1377"/>
      <c r="K24" s="1377"/>
      <c r="L24" s="1377"/>
      <c r="M24" s="1377"/>
    </row>
    <row r="25" spans="1:13" ht="14.25">
      <c r="A25" s="1377"/>
      <c r="B25" s="1377"/>
      <c r="C25" s="1377"/>
      <c r="D25" s="1377"/>
      <c r="E25" s="1377"/>
      <c r="F25" s="1377"/>
      <c r="G25" s="1377"/>
      <c r="H25" s="1377"/>
      <c r="I25" s="1377"/>
      <c r="J25" s="1377"/>
      <c r="K25" s="1377"/>
      <c r="L25" s="1377"/>
      <c r="M25" s="1377"/>
    </row>
    <row r="26" spans="1:13" ht="14.25">
      <c r="A26" s="1377"/>
      <c r="B26" s="1377"/>
      <c r="C26" s="1377"/>
      <c r="D26" s="1377"/>
      <c r="E26" s="1377"/>
      <c r="F26" s="1377"/>
      <c r="G26" s="1377"/>
      <c r="H26" s="1377"/>
      <c r="I26" s="1377"/>
      <c r="J26" s="1377"/>
      <c r="K26" s="1377"/>
      <c r="L26" s="1377"/>
      <c r="M26" s="1377"/>
    </row>
    <row r="27" spans="1:13" ht="14.25">
      <c r="A27" s="1377"/>
      <c r="B27" s="1377"/>
      <c r="C27" s="1377"/>
      <c r="D27" s="1377"/>
      <c r="E27" s="1377"/>
      <c r="F27" s="1377"/>
      <c r="G27" s="1377"/>
      <c r="H27" s="1377"/>
      <c r="I27" s="1377"/>
      <c r="J27" s="1377"/>
      <c r="K27" s="1377"/>
      <c r="L27" s="1377"/>
      <c r="M27" s="1377"/>
    </row>
    <row r="28" spans="1:13" ht="14.25">
      <c r="A28" s="1377"/>
      <c r="B28" s="1377"/>
      <c r="C28" s="1377"/>
      <c r="D28" s="1377"/>
      <c r="E28" s="1377"/>
      <c r="F28" s="1377"/>
      <c r="G28" s="1377"/>
      <c r="H28" s="1377"/>
      <c r="I28" s="1377"/>
      <c r="J28" s="1377"/>
      <c r="K28" s="1377"/>
      <c r="L28" s="1377"/>
      <c r="M28" s="1377"/>
    </row>
    <row r="29" spans="1:13" ht="14.25">
      <c r="A29" s="1377"/>
      <c r="B29" s="1377"/>
      <c r="C29" s="1377"/>
      <c r="D29" s="1377"/>
      <c r="E29" s="1377"/>
      <c r="F29" s="1377"/>
      <c r="G29" s="1377"/>
      <c r="H29" s="1377"/>
      <c r="I29" s="1377"/>
      <c r="J29" s="1377"/>
      <c r="K29" s="1377"/>
      <c r="L29" s="1377"/>
      <c r="M29" s="1377"/>
    </row>
    <row r="30" spans="1:13" ht="14.25">
      <c r="A30" s="1377"/>
      <c r="B30" s="1377"/>
      <c r="C30" s="1377"/>
      <c r="D30" s="1377"/>
      <c r="E30" s="1377"/>
      <c r="F30" s="1377"/>
      <c r="G30" s="1377"/>
      <c r="H30" s="1377"/>
      <c r="I30" s="1377"/>
      <c r="J30" s="1377"/>
      <c r="K30" s="1377"/>
      <c r="L30" s="1377"/>
      <c r="M30" s="1377"/>
    </row>
    <row r="31" spans="1:13" ht="14.25">
      <c r="A31" s="1377"/>
      <c r="B31" s="1377"/>
      <c r="C31" s="1377"/>
      <c r="D31" s="1377"/>
      <c r="E31" s="1377"/>
      <c r="F31" s="1377"/>
      <c r="G31" s="1377"/>
      <c r="H31" s="1377"/>
      <c r="I31" s="1377"/>
      <c r="J31" s="1377"/>
      <c r="K31" s="1377"/>
      <c r="L31" s="1377"/>
      <c r="M31" s="1377"/>
    </row>
    <row r="32" spans="1:13" ht="14.25">
      <c r="A32" s="1377"/>
      <c r="B32" s="1377"/>
      <c r="C32" s="1377"/>
      <c r="D32" s="1377"/>
      <c r="E32" s="1377"/>
      <c r="F32" s="1377"/>
      <c r="G32" s="1377"/>
      <c r="H32" s="1377"/>
      <c r="I32" s="1377"/>
      <c r="J32" s="1377"/>
      <c r="K32" s="1377"/>
      <c r="L32" s="1377"/>
      <c r="M32" s="1377"/>
    </row>
    <row r="33" spans="1:13" ht="14.25">
      <c r="A33" s="1377"/>
      <c r="B33" s="1377"/>
      <c r="C33" s="1377"/>
      <c r="D33" s="1377"/>
      <c r="E33" s="1377"/>
      <c r="F33" s="1377"/>
      <c r="G33" s="1377"/>
      <c r="H33" s="1377"/>
      <c r="I33" s="1377"/>
      <c r="J33" s="1377"/>
      <c r="K33" s="1377"/>
      <c r="L33" s="1377"/>
      <c r="M33" s="1377"/>
    </row>
    <row r="34" spans="1:13" ht="14.25">
      <c r="A34" s="1377"/>
      <c r="B34" s="1377"/>
      <c r="C34" s="1377"/>
      <c r="D34" s="1377"/>
      <c r="E34" s="1377"/>
      <c r="F34" s="1377"/>
      <c r="G34" s="1377"/>
      <c r="H34" s="1377"/>
      <c r="I34" s="1377"/>
      <c r="J34" s="1377"/>
      <c r="K34" s="1377"/>
      <c r="L34" s="1377"/>
      <c r="M34" s="1377"/>
    </row>
    <row r="35" spans="1:13" ht="14.25">
      <c r="A35" s="1377"/>
      <c r="B35" s="1377"/>
      <c r="C35" s="1377"/>
      <c r="D35" s="1377"/>
      <c r="E35" s="1377"/>
      <c r="F35" s="1377"/>
      <c r="G35" s="1377"/>
      <c r="H35" s="1377"/>
      <c r="I35" s="1377"/>
      <c r="J35" s="1377"/>
      <c r="K35" s="1377"/>
      <c r="L35" s="1377"/>
      <c r="M35" s="1377"/>
    </row>
    <row r="36" spans="1:13" ht="14.25">
      <c r="A36" s="1377"/>
      <c r="B36" s="1377"/>
      <c r="C36" s="1377"/>
      <c r="D36" s="1377"/>
      <c r="E36" s="1377"/>
      <c r="F36" s="1377"/>
      <c r="G36" s="1377"/>
      <c r="H36" s="1377"/>
      <c r="I36" s="1377"/>
      <c r="J36" s="1377"/>
      <c r="K36" s="1377"/>
      <c r="L36" s="1377"/>
      <c r="M36" s="1377"/>
    </row>
    <row r="37" spans="1:13" ht="14.25">
      <c r="A37" s="1377"/>
      <c r="B37" s="1377"/>
      <c r="C37" s="1377"/>
      <c r="D37" s="1377"/>
      <c r="E37" s="1377"/>
      <c r="F37" s="1377"/>
      <c r="G37" s="1377"/>
      <c r="H37" s="1377"/>
      <c r="I37" s="1377"/>
      <c r="J37" s="1377"/>
      <c r="K37" s="1377"/>
      <c r="L37" s="1377"/>
      <c r="M37" s="1377"/>
    </row>
    <row r="38" spans="1:13" ht="14.25">
      <c r="A38" s="1377"/>
      <c r="B38" s="1377"/>
      <c r="C38" s="1377"/>
      <c r="D38" s="1377"/>
      <c r="E38" s="1377"/>
      <c r="F38" s="1377"/>
      <c r="G38" s="1377"/>
      <c r="H38" s="1377"/>
      <c r="I38" s="1377"/>
      <c r="J38" s="1377"/>
      <c r="K38" s="1377"/>
      <c r="L38" s="1377"/>
      <c r="M38" s="1377"/>
    </row>
    <row r="39" spans="1:13" ht="14.25">
      <c r="A39" s="1377"/>
      <c r="B39" s="1377"/>
      <c r="C39" s="1377"/>
      <c r="D39" s="1377"/>
      <c r="E39" s="1377"/>
      <c r="F39" s="1377"/>
      <c r="G39" s="1377"/>
      <c r="H39" s="1377"/>
      <c r="I39" s="1377"/>
      <c r="J39" s="1377"/>
      <c r="K39" s="1377"/>
      <c r="L39" s="1377"/>
      <c r="M39" s="1377"/>
    </row>
    <row r="40" spans="1:13" ht="14.25">
      <c r="A40" s="1377"/>
      <c r="B40" s="1377"/>
      <c r="C40" s="1377"/>
      <c r="D40" s="1377"/>
      <c r="E40" s="1377"/>
      <c r="F40" s="1377"/>
      <c r="G40" s="1377"/>
      <c r="H40" s="1377"/>
      <c r="I40" s="1377"/>
      <c r="J40" s="1377"/>
      <c r="K40" s="1377"/>
      <c r="L40" s="1377"/>
      <c r="M40" s="1377"/>
    </row>
    <row r="41" spans="1:13" ht="14.25">
      <c r="A41" s="1377"/>
      <c r="B41" s="1377"/>
      <c r="C41" s="1377"/>
      <c r="D41" s="1377"/>
      <c r="E41" s="1377"/>
      <c r="F41" s="1377"/>
      <c r="G41" s="1377"/>
      <c r="H41" s="1377"/>
      <c r="I41" s="1377"/>
      <c r="J41" s="1377"/>
      <c r="K41" s="1377"/>
      <c r="L41" s="1377"/>
      <c r="M41" s="1377"/>
    </row>
    <row r="42" spans="1:13" ht="64.5" customHeight="1">
      <c r="A42" s="1377"/>
      <c r="B42" s="1377"/>
      <c r="C42" s="1377"/>
      <c r="D42" s="1377"/>
      <c r="E42" s="1377"/>
      <c r="F42" s="1377"/>
      <c r="G42" s="1377"/>
      <c r="H42" s="1377"/>
      <c r="I42" s="1377"/>
      <c r="J42" s="1377"/>
      <c r="K42" s="1377"/>
      <c r="L42" s="1377"/>
      <c r="M42" s="1377"/>
    </row>
    <row r="43" spans="1:13" ht="171" customHeight="1">
      <c r="A43" s="1377"/>
      <c r="B43" s="1377"/>
      <c r="C43" s="1377"/>
      <c r="D43" s="1377"/>
      <c r="E43" s="1377"/>
      <c r="F43" s="1377"/>
      <c r="G43" s="1377"/>
      <c r="H43" s="1377"/>
      <c r="I43" s="1377"/>
      <c r="J43" s="1377"/>
      <c r="K43" s="1377"/>
      <c r="L43" s="1377"/>
      <c r="M43" s="1377"/>
    </row>
  </sheetData>
  <mergeCells count="1">
    <mergeCell ref="A6:M43"/>
  </mergeCells>
  <pageMargins left="0.70866141732283472" right="0.70866141732283472" top="0.74803149606299213" bottom="0.74803149606299213" header="0.31496062992125984" footer="0.31496062992125984"/>
  <pageSetup paperSize="119" scale="40"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3">
    <tabColor rgb="FF0070C0"/>
    <pageSetUpPr fitToPage="1"/>
  </sheetPr>
  <dimension ref="A1:R41"/>
  <sheetViews>
    <sheetView showGridLines="0" view="pageBreakPreview" zoomScale="40" zoomScaleNormal="100" zoomScaleSheetLayoutView="40" workbookViewId="0">
      <selection activeCell="H22" sqref="H22"/>
    </sheetView>
  </sheetViews>
  <sheetFormatPr baseColWidth="10" defaultColWidth="11.42578125" defaultRowHeight="14.25"/>
  <cols>
    <col min="1" max="1" width="39.140625" style="188" customWidth="1"/>
    <col min="2" max="2" width="33.7109375" style="188" customWidth="1"/>
    <col min="3" max="3" width="43.7109375" style="188" customWidth="1"/>
    <col min="4" max="4" width="55.85546875" style="188" customWidth="1"/>
    <col min="5" max="5" width="42.42578125" style="188" customWidth="1"/>
    <col min="6" max="13" width="14.28515625" style="188" customWidth="1"/>
    <col min="14" max="14" width="14.42578125" style="188" customWidth="1"/>
    <col min="15" max="15" width="14.28515625" style="188" customWidth="1"/>
    <col min="16" max="16" width="13.85546875" style="188" customWidth="1"/>
    <col min="17" max="16384" width="11.42578125" style="188"/>
  </cols>
  <sheetData>
    <row r="1" spans="1:18" s="324" customFormat="1" ht="78" customHeight="1">
      <c r="A1" s="1466" t="s">
        <v>453</v>
      </c>
      <c r="B1" s="1466"/>
      <c r="C1" s="1466"/>
      <c r="D1" s="1466"/>
      <c r="E1" s="1466"/>
      <c r="F1" s="1466"/>
      <c r="G1" s="1466"/>
      <c r="H1" s="1466"/>
      <c r="I1" s="1466"/>
      <c r="J1" s="1466"/>
      <c r="K1" s="1466"/>
      <c r="L1" s="1466"/>
      <c r="M1" s="1466"/>
    </row>
    <row r="2" spans="1:18" s="324" customFormat="1" ht="39" customHeight="1">
      <c r="A2" s="1423" t="str">
        <f>+'Resumen '!O4</f>
        <v>Período:  Diciembre 2008 - Octubre  2025</v>
      </c>
      <c r="B2" s="1423"/>
      <c r="C2" s="1423"/>
      <c r="D2" s="1423"/>
      <c r="E2" s="1423"/>
      <c r="F2" s="1423"/>
      <c r="G2" s="1423"/>
      <c r="H2" s="1423"/>
      <c r="I2" s="1423"/>
      <c r="J2" s="1423"/>
      <c r="K2" s="1423"/>
      <c r="L2" s="1423"/>
      <c r="M2" s="1423"/>
    </row>
    <row r="3" spans="1:18" ht="10.5" customHeight="1">
      <c r="A3" s="1638"/>
      <c r="B3" s="1638"/>
      <c r="C3" s="1638"/>
      <c r="D3" s="1638"/>
      <c r="E3" s="1638"/>
      <c r="F3" s="1638"/>
      <c r="G3" s="1638"/>
      <c r="H3" s="1638"/>
      <c r="I3" s="1638"/>
      <c r="J3" s="1638"/>
      <c r="K3" s="1638"/>
      <c r="L3" s="1638"/>
      <c r="M3" s="1638"/>
    </row>
    <row r="4" spans="1:18" ht="96.75" customHeight="1">
      <c r="A4" s="517" t="s">
        <v>210</v>
      </c>
      <c r="B4" s="433" t="s">
        <v>454</v>
      </c>
      <c r="C4" s="433" t="s">
        <v>455</v>
      </c>
      <c r="D4" s="433" t="s">
        <v>456</v>
      </c>
      <c r="E4" s="588" t="s">
        <v>457</v>
      </c>
      <c r="N4" s="227"/>
      <c r="O4" s="227"/>
      <c r="P4" s="227"/>
      <c r="Q4" s="227"/>
      <c r="R4" s="227"/>
    </row>
    <row r="5" spans="1:18" ht="27" customHeight="1">
      <c r="A5" s="434" t="s">
        <v>263</v>
      </c>
      <c r="B5" s="518">
        <v>992746</v>
      </c>
      <c r="C5" s="518">
        <f>+'2.Reportes ARL'!D8</f>
        <v>10977</v>
      </c>
      <c r="D5" s="519">
        <f>+(Tabla23[[#This Row],[Total Casos de Accid. Laborales y Enf. Prof.]]/Tabla23[[#This Row],[Afiliación al SRL]])*100000</f>
        <v>1105.7208994042787</v>
      </c>
      <c r="E5" s="891">
        <f>C5/B5</f>
        <v>1.1057208994042786E-2</v>
      </c>
      <c r="N5" s="227"/>
      <c r="O5" s="227"/>
      <c r="P5" s="227"/>
      <c r="Q5" s="227"/>
      <c r="R5" s="227"/>
    </row>
    <row r="6" spans="1:18" ht="27" customHeight="1">
      <c r="A6" s="434" t="s">
        <v>264</v>
      </c>
      <c r="B6" s="518">
        <v>1084705</v>
      </c>
      <c r="C6" s="518">
        <f>+'2.Reportes ARL'!D9</f>
        <v>14683</v>
      </c>
      <c r="D6" s="519">
        <f>+(Tabla23[[#This Row],[Total Casos de Accid. Laborales y Enf. Prof.]]/Tabla23[[#This Row],[Afiliación al SRL]])*100000</f>
        <v>1353.6399297504852</v>
      </c>
      <c r="E6" s="891">
        <f t="shared" ref="E6:E22" si="0">C6/B6</f>
        <v>1.3536399297504852E-2</v>
      </c>
      <c r="N6" s="227"/>
      <c r="O6" s="227"/>
      <c r="P6" s="227"/>
      <c r="Q6" s="227"/>
      <c r="R6" s="227"/>
    </row>
    <row r="7" spans="1:18" ht="27" customHeight="1">
      <c r="A7" s="434" t="s">
        <v>265</v>
      </c>
      <c r="B7" s="518">
        <v>1183463</v>
      </c>
      <c r="C7" s="518">
        <f>+'2.Reportes ARL'!D10</f>
        <v>17456</v>
      </c>
      <c r="D7" s="519">
        <f>+(Tabla23[[#This Row],[Total Casos de Accid. Laborales y Enf. Prof.]]/Tabla23[[#This Row],[Afiliación al SRL]])*100000</f>
        <v>1474.9933035506815</v>
      </c>
      <c r="E7" s="891">
        <f t="shared" si="0"/>
        <v>1.4749933035506814E-2</v>
      </c>
      <c r="N7" s="227"/>
      <c r="O7" s="227"/>
      <c r="P7" s="227"/>
      <c r="Q7" s="227"/>
      <c r="R7" s="227"/>
    </row>
    <row r="8" spans="1:18" ht="27" customHeight="1">
      <c r="A8" s="434" t="s">
        <v>266</v>
      </c>
      <c r="B8" s="518">
        <v>1367790</v>
      </c>
      <c r="C8" s="518">
        <f>+'2.Reportes ARL'!D11</f>
        <v>22597</v>
      </c>
      <c r="D8" s="519">
        <f>+(Tabla23[[#This Row],[Total Casos de Accid. Laborales y Enf. Prof.]]/Tabla23[[#This Row],[Afiliación al SRL]])*100000</f>
        <v>1652.0810943200345</v>
      </c>
      <c r="E8" s="891">
        <f t="shared" si="0"/>
        <v>1.6520810943200345E-2</v>
      </c>
      <c r="N8" s="227"/>
      <c r="O8" s="227"/>
      <c r="P8" s="227"/>
      <c r="Q8" s="227"/>
      <c r="R8" s="227"/>
    </row>
    <row r="9" spans="1:18" ht="27" customHeight="1">
      <c r="A9" s="434" t="s">
        <v>267</v>
      </c>
      <c r="B9" s="518">
        <v>1430273</v>
      </c>
      <c r="C9" s="518">
        <f>+'2.Reportes ARL'!D12</f>
        <v>26688</v>
      </c>
      <c r="D9" s="519">
        <f>+(Tabla23[[#This Row],[Total Casos de Accid. Laborales y Enf. Prof.]]/Tabla23[[#This Row],[Afiliación al SRL]])*100000</f>
        <v>1865.9374818653503</v>
      </c>
      <c r="E9" s="891">
        <f t="shared" si="0"/>
        <v>1.8659374818653502E-2</v>
      </c>
      <c r="N9" s="227"/>
      <c r="O9" s="227"/>
      <c r="P9" s="227"/>
      <c r="Q9" s="227"/>
      <c r="R9" s="227"/>
    </row>
    <row r="10" spans="1:18" ht="27" customHeight="1">
      <c r="A10" s="434" t="s">
        <v>268</v>
      </c>
      <c r="B10" s="518">
        <v>1530322</v>
      </c>
      <c r="C10" s="518">
        <f>+'2.Reportes ARL'!D13</f>
        <v>28635</v>
      </c>
      <c r="D10" s="519">
        <f>+(Tabla23[[#This Row],[Total Casos de Accid. Laborales y Enf. Prof.]]/Tabla23[[#This Row],[Afiliación al SRL]])*100000</f>
        <v>1871.174824644748</v>
      </c>
      <c r="E10" s="891">
        <f t="shared" si="0"/>
        <v>1.8711748246447481E-2</v>
      </c>
      <c r="N10" s="227"/>
      <c r="O10" s="227"/>
      <c r="P10" s="227"/>
      <c r="Q10" s="227"/>
      <c r="R10" s="227"/>
    </row>
    <row r="11" spans="1:18" ht="27" customHeight="1">
      <c r="A11" s="434" t="s">
        <v>269</v>
      </c>
      <c r="B11" s="518">
        <v>1651202</v>
      </c>
      <c r="C11" s="518">
        <f>+'2.Reportes ARL'!D14</f>
        <v>31032</v>
      </c>
      <c r="D11" s="519">
        <f>+(Tabla23[[#This Row],[Total Casos de Accid. Laborales y Enf. Prof.]]/Tabla23[[#This Row],[Afiliación al SRL]])*100000</f>
        <v>1879.3581887618836</v>
      </c>
      <c r="E11" s="891">
        <f t="shared" si="0"/>
        <v>1.8793581887618836E-2</v>
      </c>
      <c r="N11" s="227"/>
      <c r="O11" s="227"/>
      <c r="P11" s="227"/>
      <c r="Q11" s="227"/>
      <c r="R11" s="227"/>
    </row>
    <row r="12" spans="1:18" s="228" customFormat="1" ht="27" customHeight="1">
      <c r="A12" s="434" t="s">
        <v>270</v>
      </c>
      <c r="B12" s="518">
        <v>1759458</v>
      </c>
      <c r="C12" s="518">
        <v>34549</v>
      </c>
      <c r="D12" s="519">
        <f>+(Tabla23[[#This Row],[Total Casos de Accid. Laborales y Enf. Prof.]]/Tabla23[[#This Row],[Afiliación al SRL]])*100000</f>
        <v>1963.6160681300721</v>
      </c>
      <c r="E12" s="891">
        <f t="shared" si="0"/>
        <v>1.963616068130072E-2</v>
      </c>
      <c r="L12" s="188"/>
      <c r="N12" s="229"/>
      <c r="O12" s="227"/>
      <c r="P12" s="229"/>
      <c r="Q12" s="229"/>
      <c r="R12" s="229"/>
    </row>
    <row r="13" spans="1:18" ht="27" customHeight="1">
      <c r="A13" s="434" t="s">
        <v>271</v>
      </c>
      <c r="B13" s="518">
        <v>1888238</v>
      </c>
      <c r="C13" s="518">
        <v>38856</v>
      </c>
      <c r="D13" s="519">
        <f>+(Tabla23[[#This Row],[Total Casos de Accid. Laborales y Enf. Prof.]]/Tabla23[[#This Row],[Afiliación al SRL]])*100000</f>
        <v>2057.7914436633519</v>
      </c>
      <c r="E13" s="891">
        <f t="shared" si="0"/>
        <v>2.0577914436633517E-2</v>
      </c>
      <c r="N13" s="227"/>
      <c r="O13" s="227"/>
      <c r="P13" s="227"/>
      <c r="Q13" s="227"/>
      <c r="R13" s="227"/>
    </row>
    <row r="14" spans="1:18" ht="27" customHeight="1">
      <c r="A14" s="434" t="s">
        <v>272</v>
      </c>
      <c r="B14" s="518">
        <v>2050322</v>
      </c>
      <c r="C14" s="518">
        <v>41489</v>
      </c>
      <c r="D14" s="519">
        <f>+(Tabla23[[#This Row],[Total Casos de Accid. Laborales y Enf. Prof.]]/Tabla23[[#This Row],[Afiliación al SRL]])*100000</f>
        <v>2023.5358153499792</v>
      </c>
      <c r="E14" s="891">
        <f t="shared" si="0"/>
        <v>2.0235358153499791E-2</v>
      </c>
      <c r="N14" s="227"/>
      <c r="O14" s="227"/>
      <c r="P14" s="227"/>
      <c r="Q14" s="227"/>
      <c r="R14" s="227"/>
    </row>
    <row r="15" spans="1:18" ht="27" customHeight="1">
      <c r="A15" s="434" t="s">
        <v>365</v>
      </c>
      <c r="B15" s="518">
        <v>2202518</v>
      </c>
      <c r="C15" s="518">
        <v>45470</v>
      </c>
      <c r="D15" s="519">
        <f>+(Tabla23[[#This Row],[Total Casos de Accid. Laborales y Enf. Prof.]]/Tabla23[[#This Row],[Afiliación al SRL]])*100000</f>
        <v>2064.4553188668606</v>
      </c>
      <c r="E15" s="891">
        <f t="shared" si="0"/>
        <v>2.0644553188668605E-2</v>
      </c>
      <c r="N15" s="227"/>
      <c r="O15" s="227"/>
      <c r="P15" s="227"/>
      <c r="Q15" s="227"/>
      <c r="R15" s="227"/>
    </row>
    <row r="16" spans="1:18" ht="27" customHeight="1">
      <c r="A16" s="434" t="s">
        <v>366</v>
      </c>
      <c r="B16" s="518">
        <v>2299153</v>
      </c>
      <c r="C16" s="518">
        <v>49148</v>
      </c>
      <c r="D16" s="519">
        <f>+(Tabla23[[#This Row],[Total Casos de Accid. Laborales y Enf. Prof.]]/Tabla23[[#This Row],[Afiliación al SRL]])*100000</f>
        <v>2137.6567805622331</v>
      </c>
      <c r="E16" s="891">
        <f t="shared" si="0"/>
        <v>2.1376567805622332E-2</v>
      </c>
      <c r="N16" s="227"/>
      <c r="O16" s="227"/>
      <c r="P16" s="227"/>
      <c r="Q16" s="227"/>
      <c r="R16" s="227"/>
    </row>
    <row r="17" spans="1:18" ht="27" customHeight="1">
      <c r="A17" s="434" t="s">
        <v>320</v>
      </c>
      <c r="B17" s="518">
        <v>2117050</v>
      </c>
      <c r="C17" s="518">
        <v>40145</v>
      </c>
      <c r="D17" s="519">
        <f>+(Tabla23[[#This Row],[Total Casos de Accid. Laborales y Enf. Prof.]]/Tabla23[[#This Row],[Afiliación al SRL]])*100000</f>
        <v>1896.2707541153964</v>
      </c>
      <c r="E17" s="891">
        <f t="shared" si="0"/>
        <v>1.8962707541153964E-2</v>
      </c>
      <c r="N17" s="227"/>
      <c r="O17" s="227"/>
      <c r="P17" s="227"/>
      <c r="Q17" s="227"/>
      <c r="R17" s="227"/>
    </row>
    <row r="18" spans="1:18" ht="27" customHeight="1">
      <c r="A18" s="434" t="s">
        <v>420</v>
      </c>
      <c r="B18" s="518">
        <v>2352043</v>
      </c>
      <c r="C18" s="518">
        <v>47450</v>
      </c>
      <c r="D18" s="519">
        <f>+(Tabla23[[#This Row],[Total Casos de Accid. Laborales y Enf. Prof.]]/Tabla23[[#This Row],[Afiliación al SRL]])*100000</f>
        <v>2017.3950901407841</v>
      </c>
      <c r="E18" s="891">
        <f t="shared" si="0"/>
        <v>2.017395090140784E-2</v>
      </c>
      <c r="N18" s="227"/>
      <c r="O18" s="227"/>
      <c r="P18" s="227"/>
      <c r="Q18" s="227"/>
      <c r="R18" s="227"/>
    </row>
    <row r="19" spans="1:18" ht="27" customHeight="1">
      <c r="A19" s="520" t="s">
        <v>342</v>
      </c>
      <c r="B19" s="518">
        <v>2405039</v>
      </c>
      <c r="C19" s="518">
        <v>49595</v>
      </c>
      <c r="D19" s="519">
        <f>+(Tabla23[[#This Row],[Total Casos de Accid. Laborales y Enf. Prof.]]/Tabla23[[#This Row],[Afiliación al SRL]])*100000</f>
        <v>2062.1287222369369</v>
      </c>
      <c r="E19" s="891">
        <f t="shared" si="0"/>
        <v>2.0621287222369368E-2</v>
      </c>
      <c r="N19" s="227"/>
      <c r="O19" s="227"/>
      <c r="P19" s="227"/>
      <c r="Q19" s="227"/>
      <c r="R19" s="227"/>
    </row>
    <row r="20" spans="1:18" ht="27" customHeight="1">
      <c r="A20" s="520" t="s">
        <v>343</v>
      </c>
      <c r="B20" s="518">
        <v>2455244</v>
      </c>
      <c r="C20" s="518">
        <v>46797</v>
      </c>
      <c r="D20" s="519">
        <f>+(Tabla23[[#This Row],[Total Casos de Accid. Laborales y Enf. Prof.]]/Tabla23[[#This Row],[Afiliación al SRL]])*100000</f>
        <v>1906.0020103908205</v>
      </c>
      <c r="E20" s="891">
        <f t="shared" si="0"/>
        <v>1.9060020103908205E-2</v>
      </c>
      <c r="N20" s="227"/>
      <c r="O20" s="227"/>
      <c r="P20" s="227"/>
      <c r="Q20" s="227"/>
      <c r="R20" s="227"/>
    </row>
    <row r="21" spans="1:18" ht="27" customHeight="1">
      <c r="A21" s="763" t="s">
        <v>279</v>
      </c>
      <c r="B21" s="518">
        <v>2515541</v>
      </c>
      <c r="C21" s="518">
        <v>50232</v>
      </c>
      <c r="D21" s="519">
        <v>1996.8666779829866</v>
      </c>
      <c r="E21" s="891">
        <f t="shared" si="0"/>
        <v>1.9968666779829867E-2</v>
      </c>
      <c r="N21" s="227"/>
      <c r="O21" s="227"/>
      <c r="P21" s="227"/>
      <c r="Q21" s="227"/>
      <c r="R21" s="227"/>
    </row>
    <row r="22" spans="1:18" ht="27" customHeight="1">
      <c r="A22" s="520" t="str">
        <f>+'Resumen '!O6</f>
        <v>Oct. 2025</v>
      </c>
      <c r="B22" s="518">
        <f>+'Resumen '!D14</f>
        <v>2605460</v>
      </c>
      <c r="C22" s="518">
        <f>+'Resumen '!D7</f>
        <v>43590</v>
      </c>
      <c r="D22" s="519">
        <f>+(Tabla23[[#This Row],[Total Casos de Accid. Laborales y Enf. Prof.]]/Tabla23[[#This Row],[Afiliación al SRL]])*100000</f>
        <v>1673.0251088099606</v>
      </c>
      <c r="E22" s="891">
        <f t="shared" si="0"/>
        <v>1.6730251088099606E-2</v>
      </c>
      <c r="N22" s="227"/>
      <c r="O22" s="230"/>
      <c r="P22" s="227"/>
      <c r="Q22" s="227"/>
      <c r="R22" s="227"/>
    </row>
    <row r="23" spans="1:18" ht="27" customHeight="1">
      <c r="A23" s="521" t="s">
        <v>458</v>
      </c>
      <c r="B23" s="627"/>
      <c r="C23" s="409"/>
      <c r="D23" s="409">
        <f>AVERAGE(D5:D22)</f>
        <v>1833.4249729192691</v>
      </c>
      <c r="E23" s="628">
        <f>AVERAGE(E5:E22)</f>
        <v>1.8334249729192693E-2</v>
      </c>
      <c r="N23" s="227"/>
      <c r="O23" s="227"/>
      <c r="P23" s="227"/>
      <c r="Q23" s="227"/>
      <c r="R23" s="227"/>
    </row>
    <row r="24" spans="1:18" ht="27.75" customHeight="1">
      <c r="A24" s="608" t="s">
        <v>459</v>
      </c>
      <c r="N24" s="227"/>
      <c r="O24" s="227"/>
      <c r="P24" s="227"/>
      <c r="Q24" s="227"/>
      <c r="R24" s="227"/>
    </row>
    <row r="25" spans="1:18">
      <c r="N25" s="220"/>
      <c r="O25" s="227"/>
    </row>
    <row r="26" spans="1:18">
      <c r="N26" s="220"/>
      <c r="O26" s="227"/>
    </row>
    <row r="27" spans="1:18">
      <c r="N27" s="220"/>
      <c r="O27" s="220"/>
    </row>
    <row r="28" spans="1:18" ht="15">
      <c r="A28" s="231">
        <v>100000</v>
      </c>
      <c r="N28" s="220"/>
      <c r="O28" s="220"/>
    </row>
    <row r="29" spans="1:18">
      <c r="N29" s="220"/>
      <c r="O29" s="220"/>
    </row>
    <row r="30" spans="1:18">
      <c r="N30" s="220"/>
      <c r="O30" s="220"/>
    </row>
    <row r="31" spans="1:18" ht="69" customHeight="1">
      <c r="N31" s="220"/>
      <c r="O31" s="220"/>
      <c r="P31" s="217"/>
    </row>
    <row r="32" spans="1:18">
      <c r="N32" s="220"/>
      <c r="O32" s="220"/>
    </row>
    <row r="33" spans="14:15">
      <c r="N33" s="220"/>
      <c r="O33" s="220"/>
    </row>
    <row r="34" spans="14:15">
      <c r="N34" s="220"/>
      <c r="O34" s="220"/>
    </row>
    <row r="35" spans="14:15" ht="52.5" customHeight="1">
      <c r="N35" s="220"/>
      <c r="O35" s="220"/>
    </row>
    <row r="36" spans="14:15" ht="101.25" customHeight="1">
      <c r="N36" s="220"/>
      <c r="O36" s="220"/>
    </row>
    <row r="37" spans="14:15">
      <c r="N37" s="220"/>
      <c r="O37" s="220"/>
    </row>
    <row r="38" spans="14:15">
      <c r="N38" s="220"/>
      <c r="O38" s="220"/>
    </row>
    <row r="41" spans="14:15" ht="67.5" customHeight="1"/>
  </sheetData>
  <mergeCells count="3">
    <mergeCell ref="A1:M1"/>
    <mergeCell ref="A3:M3"/>
    <mergeCell ref="A2:M2"/>
  </mergeCells>
  <conditionalFormatting sqref="B15:C20 B22:C22 E5:E22">
    <cfRule type="cellIs" dxfId="3" priority="3" operator="equal">
      <formula>0</formula>
    </cfRule>
  </conditionalFormatting>
  <conditionalFormatting sqref="B21:C21">
    <cfRule type="cellIs" dxfId="2" priority="1" operator="equal">
      <formula>0</formula>
    </cfRule>
  </conditionalFormatting>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0">
    <tabColor rgb="FF0070C0"/>
    <pageSetUpPr fitToPage="1"/>
  </sheetPr>
  <dimension ref="A1:P51"/>
  <sheetViews>
    <sheetView showGridLines="0" view="pageBreakPreview" topLeftCell="A19" zoomScale="55" zoomScaleNormal="100" zoomScaleSheetLayoutView="55" zoomScalePageLayoutView="40" workbookViewId="0">
      <selection activeCell="A25" sqref="A25:D25"/>
    </sheetView>
  </sheetViews>
  <sheetFormatPr baseColWidth="10" defaultColWidth="11.42578125" defaultRowHeight="14.25"/>
  <cols>
    <col min="1" max="1" width="26.28515625" style="203" customWidth="1"/>
    <col min="2" max="2" width="36.5703125" style="203" customWidth="1"/>
    <col min="3" max="3" width="30.140625" style="203" customWidth="1"/>
    <col min="4" max="4" width="38.42578125" style="203" customWidth="1"/>
    <col min="5" max="5" width="25.85546875" style="203" customWidth="1"/>
    <col min="6" max="6" width="33.85546875" style="203" customWidth="1"/>
    <col min="7" max="7" width="27.42578125" style="203" customWidth="1"/>
    <col min="8" max="8" width="27.42578125" style="226" customWidth="1"/>
    <col min="9" max="9" width="27.42578125" style="203" customWidth="1"/>
    <col min="10" max="10" width="24.140625" style="203" hidden="1" customWidth="1"/>
    <col min="11" max="11" width="23.85546875" style="203" hidden="1" customWidth="1"/>
    <col min="12" max="12" width="0" style="203" hidden="1" customWidth="1"/>
    <col min="13" max="13" width="11.42578125" style="203"/>
    <col min="14" max="14" width="17.42578125" style="203" customWidth="1"/>
    <col min="15" max="15" width="29.5703125" style="203" customWidth="1"/>
    <col min="16" max="16" width="33.5703125" style="203" customWidth="1"/>
    <col min="17" max="17" width="12.5703125" style="203" customWidth="1"/>
    <col min="18" max="19" width="18" style="203" bestFit="1" customWidth="1"/>
    <col min="20" max="20" width="12.5703125" style="203" customWidth="1"/>
    <col min="21" max="21" width="21.42578125" style="203" bestFit="1" customWidth="1"/>
    <col min="22" max="22" width="2.42578125" style="203" bestFit="1" customWidth="1"/>
    <col min="23" max="23" width="8.7109375" style="203" bestFit="1" customWidth="1"/>
    <col min="24" max="16384" width="11.42578125" style="203"/>
  </cols>
  <sheetData>
    <row r="1" spans="1:16" s="324" customFormat="1" ht="74.25" customHeight="1">
      <c r="A1" s="1639" t="s">
        <v>434</v>
      </c>
      <c r="B1" s="1639"/>
      <c r="C1" s="1639"/>
      <c r="D1" s="1639"/>
      <c r="E1" s="1639"/>
      <c r="F1" s="1639"/>
      <c r="G1" s="1639"/>
      <c r="H1" s="1639"/>
      <c r="I1" s="1639"/>
      <c r="J1" s="1639"/>
      <c r="K1" s="1639"/>
      <c r="L1" s="1639"/>
    </row>
    <row r="2" spans="1:16" s="324" customFormat="1" ht="42" customHeight="1">
      <c r="A2" s="1423" t="str">
        <f>+'Resumen '!O4</f>
        <v>Período:  Diciembre 2008 - Octubre  2025</v>
      </c>
      <c r="B2" s="1423"/>
      <c r="C2" s="1423"/>
      <c r="D2" s="1423"/>
      <c r="E2" s="1423"/>
      <c r="F2" s="1423"/>
      <c r="G2" s="1423"/>
      <c r="H2" s="1423"/>
      <c r="I2" s="1423"/>
      <c r="J2" s="1423"/>
      <c r="K2" s="1423"/>
      <c r="L2" s="1423"/>
    </row>
    <row r="3" spans="1:16" s="188" customFormat="1" ht="7.5" customHeight="1">
      <c r="H3" s="219"/>
    </row>
    <row r="4" spans="1:16" s="188" customFormat="1" ht="302.25" customHeight="1">
      <c r="A4" s="1643" t="s">
        <v>1089</v>
      </c>
      <c r="B4" s="1644"/>
      <c r="C4" s="1644"/>
      <c r="D4" s="1644"/>
      <c r="E4" s="1644"/>
      <c r="F4" s="1644"/>
      <c r="G4" s="1644"/>
      <c r="H4" s="1644"/>
      <c r="I4" s="1644"/>
    </row>
    <row r="5" spans="1:16" s="188" customFormat="1" ht="15.75" customHeight="1">
      <c r="H5" s="219"/>
    </row>
    <row r="6" spans="1:16" s="188" customFormat="1" ht="60" customHeight="1">
      <c r="A6" s="513" t="s">
        <v>210</v>
      </c>
      <c r="B6" s="447" t="s">
        <v>435</v>
      </c>
      <c r="C6" s="514" t="s">
        <v>436</v>
      </c>
      <c r="D6" s="447" t="s">
        <v>437</v>
      </c>
      <c r="E6" s="220"/>
      <c r="F6" s="220"/>
      <c r="G6" s="220"/>
      <c r="H6" s="220"/>
      <c r="I6" s="220"/>
      <c r="N6" s="222"/>
      <c r="O6" s="1325">
        <f>+B24-B7</f>
        <v>951517.76486423006</v>
      </c>
      <c r="P6" s="1325">
        <f>+C24-C7</f>
        <v>1417231</v>
      </c>
    </row>
    <row r="7" spans="1:16" s="188" customFormat="1" ht="27.75" customHeight="1">
      <c r="A7" s="444" t="s">
        <v>310</v>
      </c>
      <c r="B7" s="587">
        <v>1566047</v>
      </c>
      <c r="C7" s="445">
        <v>1188229</v>
      </c>
      <c r="D7" s="446"/>
      <c r="E7" s="220"/>
      <c r="F7" s="220"/>
      <c r="G7" s="220"/>
      <c r="H7" s="220"/>
      <c r="I7" s="220"/>
      <c r="J7" s="220"/>
      <c r="K7" s="221"/>
      <c r="L7" s="221"/>
      <c r="N7" s="222"/>
      <c r="O7" s="1326">
        <f>+O6/Tabla21[[#This Row],[Ocupada Sector Formal]]</f>
        <v>0.60759208686854871</v>
      </c>
      <c r="P7" s="1326">
        <f>+P6/C7</f>
        <v>1.1927254763181172</v>
      </c>
    </row>
    <row r="8" spans="1:16" s="188" customFormat="1" ht="27.75" customHeight="1">
      <c r="A8" s="444" t="s">
        <v>311</v>
      </c>
      <c r="B8" s="587">
        <v>1560994</v>
      </c>
      <c r="C8" s="445">
        <v>1227725</v>
      </c>
      <c r="D8" s="515">
        <f>C8/C7-1</f>
        <v>3.323938399079629E-2</v>
      </c>
      <c r="E8" s="217"/>
      <c r="F8" s="217"/>
      <c r="G8" s="217"/>
      <c r="H8" s="217"/>
      <c r="I8" s="217"/>
      <c r="K8" s="221"/>
      <c r="L8" s="221"/>
      <c r="N8" s="222"/>
      <c r="O8" s="355"/>
      <c r="P8" s="355"/>
    </row>
    <row r="9" spans="1:16" s="188" customFormat="1" ht="27.75" customHeight="1">
      <c r="A9" s="444" t="s">
        <v>312</v>
      </c>
      <c r="B9" s="587">
        <v>1631129</v>
      </c>
      <c r="C9" s="445">
        <v>1299087</v>
      </c>
      <c r="D9" s="515">
        <f t="shared" ref="D9:D24" si="0">C9/C8-1</f>
        <v>5.8125394530534225E-2</v>
      </c>
      <c r="E9" s="220"/>
      <c r="G9" s="220"/>
      <c r="H9" s="220"/>
      <c r="I9" s="220"/>
      <c r="K9" s="221"/>
      <c r="L9" s="221"/>
      <c r="N9" s="222"/>
    </row>
    <row r="10" spans="1:16" s="188" customFormat="1" ht="27.75" customHeight="1">
      <c r="A10" s="444" t="s">
        <v>313</v>
      </c>
      <c r="B10" s="587">
        <v>1686216</v>
      </c>
      <c r="C10" s="445">
        <v>1367790</v>
      </c>
      <c r="D10" s="515">
        <f t="shared" si="0"/>
        <v>5.2885603504615242E-2</v>
      </c>
      <c r="J10" s="223"/>
      <c r="K10" s="221"/>
      <c r="L10" s="221"/>
      <c r="N10" s="222"/>
    </row>
    <row r="11" spans="1:16" s="188" customFormat="1" ht="27.75" customHeight="1">
      <c r="A11" s="444" t="s">
        <v>314</v>
      </c>
      <c r="B11" s="587">
        <v>1716228</v>
      </c>
      <c r="C11" s="445">
        <v>1430273</v>
      </c>
      <c r="D11" s="515">
        <f t="shared" si="0"/>
        <v>4.5681720147098703E-2</v>
      </c>
      <c r="J11" s="197"/>
      <c r="K11" s="221"/>
      <c r="L11" s="221"/>
      <c r="N11" s="222"/>
    </row>
    <row r="12" spans="1:16" s="188" customFormat="1" ht="27.75" customHeight="1">
      <c r="A12" s="444" t="s">
        <v>315</v>
      </c>
      <c r="B12" s="587">
        <v>1769801</v>
      </c>
      <c r="C12" s="445">
        <v>1530322</v>
      </c>
      <c r="D12" s="515">
        <f t="shared" si="0"/>
        <v>6.9950981386071032E-2</v>
      </c>
      <c r="E12" s="220"/>
      <c r="F12" s="220"/>
      <c r="G12" s="220"/>
      <c r="H12" s="220"/>
      <c r="I12" s="220"/>
      <c r="J12" s="197"/>
      <c r="K12" s="221"/>
      <c r="L12" s="221"/>
      <c r="N12" s="222"/>
    </row>
    <row r="13" spans="1:16" s="188" customFormat="1" ht="27.75" customHeight="1">
      <c r="A13" s="444" t="s">
        <v>316</v>
      </c>
      <c r="B13" s="587">
        <v>1853784.4208326</v>
      </c>
      <c r="C13" s="587">
        <f>+'3.SRL'!J12</f>
        <v>1651202</v>
      </c>
      <c r="D13" s="515">
        <f t="shared" si="0"/>
        <v>7.8989911927032308E-2</v>
      </c>
      <c r="E13" s="220"/>
      <c r="F13" s="220"/>
      <c r="G13" s="220"/>
      <c r="H13" s="220"/>
      <c r="I13" s="220"/>
      <c r="J13" s="223"/>
      <c r="K13" s="221"/>
      <c r="L13" s="221"/>
      <c r="N13" s="222"/>
    </row>
    <row r="14" spans="1:16" s="188" customFormat="1" ht="27.75" customHeight="1">
      <c r="A14" s="444" t="s">
        <v>317</v>
      </c>
      <c r="B14" s="587">
        <v>1939410.7036625701</v>
      </c>
      <c r="C14" s="587">
        <f>+'3.SRL'!J13</f>
        <v>1759458</v>
      </c>
      <c r="D14" s="515">
        <f t="shared" si="0"/>
        <v>6.5561936092616069E-2</v>
      </c>
      <c r="E14" s="220"/>
      <c r="F14" s="220"/>
      <c r="G14" s="220"/>
      <c r="H14" s="220"/>
      <c r="I14" s="220"/>
      <c r="J14" s="223"/>
      <c r="K14" s="221"/>
      <c r="L14" s="221"/>
      <c r="N14" s="222"/>
    </row>
    <row r="15" spans="1:16" s="188" customFormat="1" ht="27.75" customHeight="1">
      <c r="A15" s="444" t="s">
        <v>318</v>
      </c>
      <c r="B15" s="587">
        <v>2012995.43601726</v>
      </c>
      <c r="C15" s="587">
        <v>1888238</v>
      </c>
      <c r="D15" s="515">
        <f t="shared" si="0"/>
        <v>7.3192994660855826E-2</v>
      </c>
      <c r="E15" s="220"/>
      <c r="F15" s="220"/>
      <c r="G15" s="220"/>
      <c r="H15" s="220"/>
      <c r="I15" s="220"/>
      <c r="J15" s="223"/>
      <c r="K15" s="221"/>
      <c r="L15" s="221"/>
      <c r="N15" s="222"/>
    </row>
    <row r="16" spans="1:16" s="188" customFormat="1" ht="27.75" customHeight="1">
      <c r="A16" s="444" t="s">
        <v>319</v>
      </c>
      <c r="B16" s="587">
        <v>2050906.62490762</v>
      </c>
      <c r="C16" s="587">
        <v>2038807</v>
      </c>
      <c r="D16" s="515">
        <f t="shared" si="0"/>
        <v>7.9740477630468209E-2</v>
      </c>
      <c r="E16" s="220"/>
      <c r="F16" s="220"/>
      <c r="G16" s="220"/>
      <c r="H16" s="220"/>
      <c r="I16" s="220"/>
      <c r="J16" s="223"/>
      <c r="K16" s="221"/>
      <c r="L16" s="221"/>
      <c r="N16" s="224"/>
    </row>
    <row r="17" spans="1:14" s="188" customFormat="1" ht="27.75" customHeight="1">
      <c r="A17" s="444" t="s">
        <v>273</v>
      </c>
      <c r="B17" s="587">
        <v>2202518.1965998798</v>
      </c>
      <c r="C17" s="587">
        <v>2173990</v>
      </c>
      <c r="D17" s="515">
        <f t="shared" si="0"/>
        <v>6.6304951866459128E-2</v>
      </c>
      <c r="E17" s="220"/>
      <c r="F17" s="220"/>
      <c r="H17" s="219"/>
      <c r="I17" s="220"/>
      <c r="J17" s="220"/>
      <c r="K17" s="221"/>
      <c r="L17" s="221"/>
      <c r="N17" s="225"/>
    </row>
    <row r="18" spans="1:14" s="188" customFormat="1" ht="27.75" customHeight="1">
      <c r="A18" s="444" t="s">
        <v>274</v>
      </c>
      <c r="B18" s="587">
        <v>2299463.3115164302</v>
      </c>
      <c r="C18" s="587">
        <v>2255713</v>
      </c>
      <c r="D18" s="515">
        <f t="shared" si="0"/>
        <v>3.7591249269775862E-2</v>
      </c>
      <c r="E18" s="220"/>
      <c r="F18" s="220"/>
      <c r="H18" s="219"/>
      <c r="I18" s="220"/>
      <c r="J18" s="220"/>
      <c r="K18" s="221"/>
      <c r="L18" s="221"/>
      <c r="N18" s="225"/>
    </row>
    <row r="19" spans="1:14" s="188" customFormat="1" ht="27.75" customHeight="1">
      <c r="A19" s="444" t="s">
        <v>275</v>
      </c>
      <c r="B19" s="587">
        <v>2045876.3979077199</v>
      </c>
      <c r="C19" s="587">
        <v>2117050</v>
      </c>
      <c r="D19" s="515">
        <f t="shared" si="0"/>
        <v>-6.1471915975126246E-2</v>
      </c>
      <c r="E19" s="220"/>
      <c r="F19" s="220"/>
      <c r="H19" s="219"/>
      <c r="I19" s="220"/>
      <c r="J19" s="220"/>
      <c r="K19" s="221"/>
      <c r="L19" s="221"/>
      <c r="N19" s="225"/>
    </row>
    <row r="20" spans="1:14" s="188" customFormat="1" ht="27.75" customHeight="1">
      <c r="A20" s="444" t="s">
        <v>276</v>
      </c>
      <c r="B20" s="587">
        <v>2170910.4636014798</v>
      </c>
      <c r="C20" s="587">
        <v>2311186</v>
      </c>
      <c r="D20" s="515">
        <f t="shared" si="0"/>
        <v>9.1701187973831422E-2</v>
      </c>
      <c r="E20" s="220"/>
      <c r="F20" s="220"/>
      <c r="H20" s="219"/>
      <c r="I20" s="220"/>
      <c r="J20" s="220"/>
      <c r="K20" s="221"/>
      <c r="L20" s="221"/>
      <c r="N20" s="225"/>
    </row>
    <row r="21" spans="1:14" s="188" customFormat="1" ht="27.75" customHeight="1">
      <c r="A21" s="516" t="s">
        <v>277</v>
      </c>
      <c r="B21" s="587">
        <v>2253696.5098291901</v>
      </c>
      <c r="C21" s="587">
        <v>2405039</v>
      </c>
      <c r="D21" s="515">
        <f t="shared" si="0"/>
        <v>4.0608155293429427E-2</v>
      </c>
      <c r="E21" s="220"/>
      <c r="F21" s="220"/>
      <c r="G21" s="220"/>
      <c r="H21" s="219"/>
      <c r="I21" s="220"/>
      <c r="J21" s="220"/>
      <c r="K21" s="221"/>
      <c r="L21" s="221"/>
    </row>
    <row r="22" spans="1:14" s="188" customFormat="1" ht="27.75" customHeight="1">
      <c r="A22" s="516" t="s">
        <v>278</v>
      </c>
      <c r="B22" s="587">
        <v>2308209.4335936001</v>
      </c>
      <c r="C22" s="587">
        <v>2445968</v>
      </c>
      <c r="D22" s="515">
        <f t="shared" si="0"/>
        <v>1.7018019250415461E-2</v>
      </c>
      <c r="E22" s="220"/>
      <c r="F22" s="220"/>
      <c r="G22" s="220"/>
      <c r="H22" s="219"/>
      <c r="I22" s="220"/>
      <c r="J22" s="220"/>
      <c r="K22" s="221"/>
      <c r="L22" s="221"/>
    </row>
    <row r="23" spans="1:14" s="188" customFormat="1" ht="27.75" customHeight="1">
      <c r="A23" s="516" t="s">
        <v>279</v>
      </c>
      <c r="B23" s="587">
        <v>2445484</v>
      </c>
      <c r="C23" s="587">
        <v>2515541</v>
      </c>
      <c r="D23" s="515">
        <f t="shared" si="0"/>
        <v>2.8443953477723438E-2</v>
      </c>
      <c r="E23" s="220"/>
      <c r="F23" s="220"/>
      <c r="G23" s="220"/>
      <c r="H23" s="219"/>
      <c r="I23" s="220"/>
      <c r="J23" s="220"/>
      <c r="K23" s="221"/>
      <c r="L23" s="221"/>
    </row>
    <row r="24" spans="1:14" s="188" customFormat="1" ht="27.75" customHeight="1">
      <c r="A24" s="516" t="str">
        <f>+'Resumen '!O6</f>
        <v>Oct. 2025</v>
      </c>
      <c r="B24" s="940">
        <f>+'Resumen '!B68</f>
        <v>2517564.7648642301</v>
      </c>
      <c r="C24" s="940">
        <f>+'Resumen '!D14</f>
        <v>2605460</v>
      </c>
      <c r="D24" s="515">
        <f t="shared" si="0"/>
        <v>3.574539234303864E-2</v>
      </c>
      <c r="E24" s="220"/>
      <c r="F24" s="220"/>
      <c r="G24" s="220"/>
      <c r="H24" s="219"/>
      <c r="I24" s="220"/>
      <c r="J24" s="220"/>
      <c r="K24" s="221"/>
      <c r="L24" s="221"/>
    </row>
    <row r="25" spans="1:14" s="188" customFormat="1" ht="90.75" customHeight="1">
      <c r="A25" s="1640" t="s">
        <v>676</v>
      </c>
      <c r="B25" s="1641"/>
      <c r="C25" s="1641"/>
      <c r="D25" s="1641"/>
      <c r="E25" s="941"/>
      <c r="F25" s="220"/>
      <c r="G25" s="220"/>
      <c r="H25" s="219"/>
      <c r="I25" s="220"/>
      <c r="J25" s="220"/>
      <c r="K25" s="221"/>
      <c r="L25" s="221"/>
    </row>
    <row r="26" spans="1:14" s="188" customFormat="1" ht="18">
      <c r="A26" s="1642"/>
      <c r="B26" s="1642"/>
      <c r="C26" s="1642"/>
      <c r="D26" s="1642"/>
      <c r="E26" s="220"/>
      <c r="F26" s="220"/>
      <c r="G26" s="220"/>
      <c r="H26" s="219"/>
      <c r="I26" s="220"/>
      <c r="J26" s="220"/>
      <c r="L26" s="220"/>
    </row>
    <row r="27" spans="1:14" s="188" customFormat="1">
      <c r="B27" s="220"/>
      <c r="C27" s="220"/>
      <c r="D27" s="220"/>
      <c r="E27" s="220"/>
      <c r="F27" s="220"/>
      <c r="G27" s="220"/>
      <c r="H27" s="219"/>
      <c r="I27" s="220"/>
      <c r="J27" s="220"/>
      <c r="K27" s="220"/>
      <c r="L27" s="220"/>
    </row>
    <row r="28" spans="1:14" s="188" customFormat="1">
      <c r="B28" s="220"/>
      <c r="C28" s="220"/>
      <c r="D28" s="220"/>
      <c r="E28" s="220"/>
      <c r="F28" s="220"/>
      <c r="G28" s="220"/>
      <c r="H28" s="219"/>
      <c r="I28" s="220"/>
      <c r="J28" s="220"/>
      <c r="K28" s="220"/>
      <c r="L28" s="220"/>
    </row>
    <row r="29" spans="1:14" s="188" customFormat="1">
      <c r="B29" s="220"/>
      <c r="C29" s="220"/>
      <c r="D29" s="220"/>
      <c r="E29" s="220"/>
      <c r="F29" s="220"/>
      <c r="G29" s="220"/>
      <c r="H29" s="219"/>
      <c r="I29" s="220"/>
      <c r="J29" s="220"/>
      <c r="K29" s="220"/>
      <c r="L29" s="220"/>
    </row>
    <row r="30" spans="1:14" s="188" customFormat="1">
      <c r="B30" s="220"/>
      <c r="C30" s="220"/>
      <c r="D30" s="220"/>
      <c r="E30" s="220"/>
      <c r="F30" s="220"/>
      <c r="G30" s="220"/>
      <c r="H30" s="219"/>
      <c r="I30" s="220"/>
      <c r="J30" s="220"/>
      <c r="K30" s="220"/>
      <c r="L30" s="220"/>
    </row>
    <row r="31" spans="1:14" s="188" customFormat="1">
      <c r="B31" s="220"/>
      <c r="C31" s="220"/>
      <c r="D31" s="220"/>
      <c r="E31" s="220"/>
      <c r="F31" s="220"/>
      <c r="G31" s="220"/>
      <c r="H31" s="219"/>
      <c r="I31" s="220"/>
      <c r="J31" s="220"/>
      <c r="K31" s="220"/>
      <c r="L31" s="220"/>
    </row>
    <row r="32" spans="1:14" s="188" customFormat="1">
      <c r="B32" s="220"/>
      <c r="C32" s="220"/>
      <c r="D32" s="220"/>
      <c r="E32" s="220"/>
      <c r="F32" s="220"/>
      <c r="G32" s="220"/>
      <c r="H32" s="219"/>
      <c r="I32" s="220"/>
      <c r="J32" s="220"/>
      <c r="K32" s="220"/>
      <c r="L32" s="220"/>
    </row>
    <row r="33" spans="2:12" s="188" customFormat="1">
      <c r="B33" s="220"/>
      <c r="C33" s="220"/>
      <c r="D33" s="220"/>
      <c r="E33" s="220"/>
      <c r="F33" s="220"/>
      <c r="G33" s="220"/>
      <c r="H33" s="219"/>
      <c r="I33" s="220"/>
      <c r="J33" s="220"/>
      <c r="K33" s="220"/>
      <c r="L33" s="220"/>
    </row>
    <row r="34" spans="2:12" s="188" customFormat="1">
      <c r="B34" s="220"/>
      <c r="C34" s="220"/>
      <c r="D34" s="220"/>
      <c r="E34" s="220"/>
      <c r="F34" s="220"/>
      <c r="G34" s="220"/>
      <c r="H34" s="219"/>
      <c r="I34" s="220"/>
      <c r="J34" s="220"/>
      <c r="K34" s="220"/>
      <c r="L34" s="220"/>
    </row>
    <row r="35" spans="2:12" s="188" customFormat="1">
      <c r="B35" s="220"/>
      <c r="C35" s="220"/>
      <c r="D35" s="220"/>
      <c r="E35" s="220"/>
      <c r="F35" s="220"/>
      <c r="G35" s="220"/>
      <c r="H35" s="219"/>
      <c r="I35" s="220"/>
      <c r="J35" s="220"/>
      <c r="K35" s="220"/>
      <c r="L35" s="220"/>
    </row>
    <row r="36" spans="2:12" s="188" customFormat="1">
      <c r="B36" s="220"/>
      <c r="C36" s="220"/>
      <c r="D36" s="220"/>
      <c r="E36" s="220"/>
      <c r="F36" s="220"/>
      <c r="G36" s="220"/>
      <c r="H36" s="219"/>
      <c r="I36" s="220"/>
      <c r="J36" s="220"/>
      <c r="K36" s="220"/>
      <c r="L36" s="220"/>
    </row>
    <row r="37" spans="2:12" s="188" customFormat="1">
      <c r="B37" s="220"/>
      <c r="C37" s="220"/>
      <c r="D37" s="220"/>
      <c r="E37" s="220"/>
      <c r="F37" s="220"/>
      <c r="G37" s="220"/>
      <c r="H37" s="219"/>
      <c r="I37" s="220"/>
      <c r="J37" s="220"/>
      <c r="K37" s="220"/>
      <c r="L37" s="220"/>
    </row>
    <row r="38" spans="2:12" s="188" customFormat="1">
      <c r="B38" s="220"/>
      <c r="C38" s="220"/>
      <c r="D38" s="220"/>
      <c r="E38" s="220"/>
      <c r="F38" s="220"/>
      <c r="G38" s="220"/>
      <c r="H38" s="219"/>
      <c r="I38" s="220"/>
      <c r="J38" s="220"/>
      <c r="K38" s="220"/>
      <c r="L38" s="220"/>
    </row>
    <row r="39" spans="2:12" s="188" customFormat="1">
      <c r="B39" s="220"/>
      <c r="C39" s="220"/>
      <c r="D39" s="220"/>
      <c r="E39" s="220"/>
      <c r="F39" s="220"/>
      <c r="G39" s="220"/>
      <c r="H39" s="219"/>
      <c r="I39" s="220"/>
      <c r="J39" s="220"/>
      <c r="K39" s="220"/>
      <c r="L39" s="220"/>
    </row>
    <row r="40" spans="2:12" s="188" customFormat="1">
      <c r="B40" s="220"/>
      <c r="C40" s="220"/>
      <c r="D40" s="220"/>
      <c r="E40" s="220"/>
      <c r="F40" s="220"/>
      <c r="G40" s="220"/>
      <c r="H40" s="219"/>
      <c r="I40" s="220"/>
      <c r="J40" s="220"/>
      <c r="K40" s="220"/>
      <c r="L40" s="220"/>
    </row>
    <row r="41" spans="2:12" s="188" customFormat="1">
      <c r="B41" s="220"/>
      <c r="C41" s="220"/>
      <c r="D41" s="220"/>
      <c r="E41" s="220"/>
      <c r="F41" s="220"/>
      <c r="G41" s="220"/>
      <c r="H41" s="219"/>
      <c r="I41" s="220"/>
      <c r="J41" s="220"/>
      <c r="K41" s="220"/>
      <c r="L41" s="220"/>
    </row>
    <row r="42" spans="2:12" s="188" customFormat="1">
      <c r="B42" s="220"/>
      <c r="C42" s="220"/>
      <c r="D42" s="220"/>
      <c r="E42" s="220"/>
      <c r="F42" s="220"/>
      <c r="G42" s="220"/>
      <c r="H42" s="219"/>
      <c r="I42" s="220"/>
      <c r="J42" s="220"/>
      <c r="K42" s="220"/>
      <c r="L42" s="220"/>
    </row>
    <row r="43" spans="2:12" s="188" customFormat="1">
      <c r="B43" s="220"/>
      <c r="C43" s="220"/>
      <c r="D43" s="220"/>
      <c r="H43" s="219"/>
    </row>
    <row r="44" spans="2:12" s="188" customFormat="1">
      <c r="B44" s="220"/>
      <c r="C44" s="220"/>
      <c r="D44" s="220"/>
      <c r="H44" s="219"/>
    </row>
    <row r="45" spans="2:12" s="188" customFormat="1">
      <c r="B45" s="220"/>
      <c r="C45" s="220"/>
      <c r="D45" s="220"/>
      <c r="H45" s="219"/>
    </row>
    <row r="46" spans="2:12" s="188" customFormat="1">
      <c r="H46" s="219"/>
    </row>
    <row r="47" spans="2:12" s="188" customFormat="1">
      <c r="H47" s="219"/>
    </row>
    <row r="48" spans="2:12" s="188" customFormat="1">
      <c r="H48" s="219"/>
    </row>
    <row r="49" spans="1:4">
      <c r="A49" s="188"/>
      <c r="B49" s="188"/>
      <c r="C49" s="188"/>
      <c r="D49" s="188"/>
    </row>
    <row r="50" spans="1:4">
      <c r="A50" s="188"/>
      <c r="B50" s="188"/>
      <c r="C50" s="188"/>
      <c r="D50" s="188"/>
    </row>
    <row r="51" spans="1:4" ht="57.75" customHeight="1">
      <c r="A51" s="188"/>
      <c r="B51" s="188"/>
      <c r="C51" s="188"/>
      <c r="D51" s="188"/>
    </row>
  </sheetData>
  <mergeCells count="5">
    <mergeCell ref="A1:L1"/>
    <mergeCell ref="A25:D25"/>
    <mergeCell ref="A26:D26"/>
    <mergeCell ref="A2:L2"/>
    <mergeCell ref="A4:I4"/>
  </mergeCells>
  <pageMargins left="0.70866141732283472" right="0.70866141732283472" top="0.74803149606299213" bottom="0.74803149606299213" header="0.31496062992125984" footer="0.31496062992125984"/>
  <pageSetup paperSize="119" scale="25"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tabColor rgb="FF0070C0"/>
    <pageSetUpPr fitToPage="1"/>
  </sheetPr>
  <dimension ref="A1:AD63"/>
  <sheetViews>
    <sheetView showGridLines="0" view="pageBreakPreview" topLeftCell="A13" zoomScale="25" zoomScaleNormal="100" zoomScaleSheetLayoutView="25" workbookViewId="0">
      <selection activeCell="U41" sqref="U41"/>
    </sheetView>
  </sheetViews>
  <sheetFormatPr baseColWidth="10"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12" width="75.5703125" customWidth="1"/>
    <col min="13" max="13" width="23.28515625" customWidth="1"/>
    <col min="21" max="23" width="15.140625" customWidth="1"/>
    <col min="24" max="24" width="20.85546875" customWidth="1"/>
    <col min="27" max="30" width="0" hidden="1" customWidth="1"/>
  </cols>
  <sheetData>
    <row r="1" spans="1:30" s="323" customFormat="1" ht="142.5" customHeight="1">
      <c r="A1" s="1400" t="s">
        <v>438</v>
      </c>
      <c r="B1" s="1400"/>
      <c r="C1" s="1400"/>
      <c r="D1" s="1400"/>
      <c r="E1" s="1400"/>
      <c r="F1" s="1400"/>
      <c r="G1" s="1400"/>
      <c r="H1" s="1400"/>
      <c r="I1" s="1400"/>
      <c r="J1" s="1400"/>
      <c r="K1" s="1400"/>
      <c r="L1" s="1400"/>
    </row>
    <row r="2" spans="1:30" s="323" customFormat="1" ht="70.5" customHeight="1">
      <c r="A2" s="1400" t="str">
        <f>+'Resumen '!O3</f>
        <v>Período: Octubre 2025</v>
      </c>
      <c r="B2" s="1400"/>
      <c r="C2" s="1400"/>
      <c r="D2" s="1400"/>
      <c r="E2" s="1400"/>
      <c r="F2" s="1400"/>
      <c r="G2" s="1400"/>
      <c r="H2" s="1400"/>
      <c r="I2" s="1400"/>
      <c r="J2" s="1400"/>
      <c r="K2" s="1400"/>
      <c r="L2" s="1400"/>
    </row>
    <row r="3" spans="1:30" ht="22.5" customHeight="1"/>
    <row r="4" spans="1:30" ht="22.5" customHeight="1"/>
    <row r="5" spans="1:30" ht="409.5" customHeight="1">
      <c r="A5" s="1647" t="s">
        <v>857</v>
      </c>
      <c r="B5" s="1647"/>
      <c r="C5" s="1647"/>
      <c r="D5" s="1647"/>
      <c r="E5" s="1647"/>
      <c r="F5" s="1647"/>
      <c r="G5" s="1647"/>
      <c r="H5" s="1647"/>
      <c r="I5" s="1647"/>
      <c r="J5" s="1647"/>
      <c r="K5" s="1647"/>
      <c r="L5" s="1647"/>
    </row>
    <row r="6" spans="1:30" ht="265.5" customHeight="1">
      <c r="A6" s="1647"/>
      <c r="B6" s="1647"/>
      <c r="C6" s="1647"/>
      <c r="D6" s="1647"/>
      <c r="E6" s="1647"/>
      <c r="F6" s="1647"/>
      <c r="G6" s="1647"/>
      <c r="H6" s="1647"/>
      <c r="I6" s="1647"/>
      <c r="J6" s="1647"/>
      <c r="K6" s="1647"/>
      <c r="L6" s="1647"/>
    </row>
    <row r="7" spans="1:30" ht="52.5" customHeight="1"/>
    <row r="8" spans="1:30" ht="133.5" customHeight="1">
      <c r="A8" s="536" t="s">
        <v>439</v>
      </c>
      <c r="B8" s="925" t="s">
        <v>440</v>
      </c>
      <c r="C8" s="925" t="s">
        <v>41</v>
      </c>
      <c r="D8" s="925" t="s">
        <v>80</v>
      </c>
      <c r="E8" s="925" t="s">
        <v>441</v>
      </c>
      <c r="F8" s="925" t="s">
        <v>81</v>
      </c>
      <c r="G8" s="926" t="s">
        <v>442</v>
      </c>
      <c r="H8" s="8"/>
      <c r="I8" s="8"/>
      <c r="J8" s="8"/>
      <c r="K8" s="8"/>
      <c r="L8" s="8"/>
      <c r="M8" s="66"/>
    </row>
    <row r="9" spans="1:30" s="35" customFormat="1" ht="46.5" customHeight="1">
      <c r="A9" s="537" t="s">
        <v>443</v>
      </c>
      <c r="B9" s="538">
        <f>+D9+F9</f>
        <v>45214</v>
      </c>
      <c r="C9" s="539">
        <f t="shared" ref="C9:C24" si="0">+B9/$B$25</f>
        <v>1.7353557529188705E-2</v>
      </c>
      <c r="D9" s="540">
        <f>+'Resumen '!F51</f>
        <v>18333</v>
      </c>
      <c r="E9" s="541">
        <f>D9/B9</f>
        <v>0.40547175653558631</v>
      </c>
      <c r="F9" s="540">
        <f>+'Resumen '!G51</f>
        <v>26881</v>
      </c>
      <c r="G9" s="542">
        <f>+F9/B9</f>
        <v>0.59452824346441369</v>
      </c>
      <c r="H9" s="46"/>
      <c r="I9" s="46"/>
      <c r="J9" s="46"/>
      <c r="K9" s="46"/>
      <c r="L9" s="46"/>
      <c r="M9" s="67"/>
      <c r="AA9" s="1645" t="s">
        <v>444</v>
      </c>
      <c r="AB9" s="1646"/>
      <c r="AC9" s="1646"/>
    </row>
    <row r="10" spans="1:30" s="35" customFormat="1" ht="46.5" customHeight="1">
      <c r="A10" s="537" t="s">
        <v>45</v>
      </c>
      <c r="B10" s="538">
        <f t="shared" ref="B10:B24" si="1">+D10+F10</f>
        <v>298861</v>
      </c>
      <c r="C10" s="539">
        <f t="shared" si="0"/>
        <v>0.11470565658271475</v>
      </c>
      <c r="D10" s="540">
        <f>+'Resumen '!F52</f>
        <v>138950</v>
      </c>
      <c r="E10" s="541">
        <f t="shared" ref="E10:E25" si="2">D10/B10</f>
        <v>0.46493185795403214</v>
      </c>
      <c r="F10" s="540">
        <f>+'Resumen '!G52</f>
        <v>159911</v>
      </c>
      <c r="G10" s="542">
        <f t="shared" ref="G10:G25" si="3">+F10/B10</f>
        <v>0.53506814204596786</v>
      </c>
      <c r="H10" s="46"/>
      <c r="I10" s="46"/>
      <c r="J10" s="46"/>
      <c r="K10" s="46"/>
      <c r="L10" s="46"/>
      <c r="M10" s="543"/>
      <c r="AA10" s="25" t="s">
        <v>445</v>
      </c>
      <c r="AB10" s="25" t="s">
        <v>80</v>
      </c>
      <c r="AC10" s="25" t="s">
        <v>81</v>
      </c>
    </row>
    <row r="11" spans="1:30" s="35" customFormat="1" ht="46.5" customHeight="1">
      <c r="A11" s="537" t="s">
        <v>47</v>
      </c>
      <c r="B11" s="538">
        <f t="shared" si="1"/>
        <v>384250</v>
      </c>
      <c r="C11" s="539">
        <f t="shared" si="0"/>
        <v>0.1474787561505454</v>
      </c>
      <c r="D11" s="540">
        <f>+'Resumen '!F53</f>
        <v>189438</v>
      </c>
      <c r="E11" s="541">
        <f t="shared" si="2"/>
        <v>0.49300715679895901</v>
      </c>
      <c r="F11" s="540">
        <f>+'Resumen '!G53</f>
        <v>194812</v>
      </c>
      <c r="G11" s="542">
        <f t="shared" si="3"/>
        <v>0.50699284320104099</v>
      </c>
      <c r="H11" s="46"/>
      <c r="I11" s="46"/>
      <c r="J11" s="46"/>
      <c r="K11" s="46"/>
      <c r="L11" s="46"/>
      <c r="M11" s="544"/>
      <c r="AA11" s="545" t="s">
        <v>443</v>
      </c>
      <c r="AB11" s="546">
        <v>13968</v>
      </c>
      <c r="AC11" s="546">
        <f>8829*-1</f>
        <v>-8829</v>
      </c>
    </row>
    <row r="12" spans="1:30" s="35" customFormat="1" ht="46.5" customHeight="1">
      <c r="A12" s="537" t="s">
        <v>49</v>
      </c>
      <c r="B12" s="538">
        <f t="shared" si="1"/>
        <v>400749</v>
      </c>
      <c r="C12" s="539">
        <f t="shared" si="0"/>
        <v>0.15381122719212731</v>
      </c>
      <c r="D12" s="540">
        <f>+'Resumen '!F54</f>
        <v>199007</v>
      </c>
      <c r="E12" s="541">
        <f t="shared" si="2"/>
        <v>0.49658763964476516</v>
      </c>
      <c r="F12" s="540">
        <f>+'Resumen '!G54</f>
        <v>201742</v>
      </c>
      <c r="G12" s="542">
        <f t="shared" si="3"/>
        <v>0.50341236035523484</v>
      </c>
      <c r="H12" s="46"/>
      <c r="I12" s="46"/>
      <c r="J12" s="46"/>
      <c r="K12" s="46"/>
      <c r="L12" s="46"/>
      <c r="M12" s="531"/>
      <c r="AA12" s="545" t="s">
        <v>45</v>
      </c>
      <c r="AB12" s="546">
        <v>94691</v>
      </c>
      <c r="AC12" s="546">
        <f>65301*-1</f>
        <v>-65301</v>
      </c>
    </row>
    <row r="13" spans="1:30" s="35" customFormat="1" ht="46.5" customHeight="1">
      <c r="A13" s="537" t="s">
        <v>50</v>
      </c>
      <c r="B13" s="538">
        <f t="shared" si="1"/>
        <v>346935</v>
      </c>
      <c r="C13" s="539">
        <f t="shared" si="0"/>
        <v>0.13315690895273771</v>
      </c>
      <c r="D13" s="540">
        <f>+'Resumen '!F55</f>
        <v>171174</v>
      </c>
      <c r="E13" s="541">
        <f t="shared" si="2"/>
        <v>0.49338925158891433</v>
      </c>
      <c r="F13" s="540">
        <f>+'Resumen '!G55</f>
        <v>175761</v>
      </c>
      <c r="G13" s="542">
        <f t="shared" si="3"/>
        <v>0.50661074841108567</v>
      </c>
      <c r="H13" s="46"/>
      <c r="I13" s="46"/>
      <c r="J13" s="46"/>
      <c r="K13" s="46"/>
      <c r="L13" s="46"/>
      <c r="M13" s="67"/>
      <c r="AA13" s="545" t="s">
        <v>47</v>
      </c>
      <c r="AB13" s="546">
        <v>114856</v>
      </c>
      <c r="AC13" s="546">
        <v>-87226</v>
      </c>
      <c r="AD13" s="546" t="e">
        <f t="shared" ref="AD13:AD25" si="4">AC13*$C$38</f>
        <v>#VALUE!</v>
      </c>
    </row>
    <row r="14" spans="1:30" s="35" customFormat="1" ht="46.5" customHeight="1">
      <c r="A14" s="537" t="s">
        <v>51</v>
      </c>
      <c r="B14" s="538">
        <f t="shared" si="1"/>
        <v>293425</v>
      </c>
      <c r="C14" s="539">
        <f t="shared" si="0"/>
        <v>0.11261926876635987</v>
      </c>
      <c r="D14" s="540">
        <f>+'Resumen '!F56</f>
        <v>143237</v>
      </c>
      <c r="E14" s="541">
        <f t="shared" si="2"/>
        <v>0.48815540598108548</v>
      </c>
      <c r="F14" s="540">
        <f>+'Resumen '!G56</f>
        <v>150188</v>
      </c>
      <c r="G14" s="542">
        <f t="shared" si="3"/>
        <v>0.51184459401891458</v>
      </c>
      <c r="H14" s="46"/>
      <c r="I14" s="46"/>
      <c r="J14" s="46"/>
      <c r="K14" s="46"/>
      <c r="L14" s="46"/>
      <c r="M14" s="531"/>
      <c r="AA14" s="545" t="s">
        <v>49</v>
      </c>
      <c r="AB14" s="546">
        <v>110599</v>
      </c>
      <c r="AC14" s="546">
        <v>-88163</v>
      </c>
      <c r="AD14" s="546" t="e">
        <f t="shared" si="4"/>
        <v>#VALUE!</v>
      </c>
    </row>
    <row r="15" spans="1:30" s="35" customFormat="1" ht="46.5" customHeight="1">
      <c r="A15" s="537" t="s">
        <v>53</v>
      </c>
      <c r="B15" s="538">
        <f t="shared" si="1"/>
        <v>252952</v>
      </c>
      <c r="C15" s="539">
        <f t="shared" si="0"/>
        <v>9.7085351531015635E-2</v>
      </c>
      <c r="D15" s="540">
        <f>+'Resumen '!F57</f>
        <v>119094</v>
      </c>
      <c r="E15" s="541">
        <f t="shared" si="2"/>
        <v>0.47081659761535788</v>
      </c>
      <c r="F15" s="540">
        <f>+'Resumen '!G57</f>
        <v>133858</v>
      </c>
      <c r="G15" s="542">
        <f t="shared" si="3"/>
        <v>0.52918340238464212</v>
      </c>
      <c r="H15" s="46"/>
      <c r="I15" s="46"/>
      <c r="J15" s="46"/>
      <c r="K15" s="46"/>
      <c r="L15" s="46"/>
      <c r="M15" s="531"/>
      <c r="AA15" s="545" t="s">
        <v>50</v>
      </c>
      <c r="AB15" s="546">
        <v>94068</v>
      </c>
      <c r="AC15" s="546">
        <v>-78209</v>
      </c>
      <c r="AD15" s="546" t="e">
        <f t="shared" si="4"/>
        <v>#VALUE!</v>
      </c>
    </row>
    <row r="16" spans="1:30" s="35" customFormat="1" ht="46.5" customHeight="1">
      <c r="A16" s="537" t="s">
        <v>54</v>
      </c>
      <c r="B16" s="538">
        <f t="shared" si="1"/>
        <v>199364</v>
      </c>
      <c r="C16" s="539">
        <f t="shared" si="0"/>
        <v>7.6517774212615047E-2</v>
      </c>
      <c r="D16" s="540">
        <f>+'Resumen '!F58</f>
        <v>90566</v>
      </c>
      <c r="E16" s="541">
        <f t="shared" si="2"/>
        <v>0.45427459320639635</v>
      </c>
      <c r="F16" s="540">
        <f>+'Resumen '!G58</f>
        <v>108798</v>
      </c>
      <c r="G16" s="542">
        <f t="shared" si="3"/>
        <v>0.54572540679360371</v>
      </c>
      <c r="H16" s="46"/>
      <c r="I16" s="46"/>
      <c r="J16" s="46"/>
      <c r="K16" s="46"/>
      <c r="L16" s="46"/>
      <c r="M16" s="67"/>
      <c r="AA16" s="545" t="s">
        <v>51</v>
      </c>
      <c r="AB16" s="546">
        <v>82896</v>
      </c>
      <c r="AC16" s="546">
        <v>-70646</v>
      </c>
      <c r="AD16" s="546" t="e">
        <f t="shared" si="4"/>
        <v>#VALUE!</v>
      </c>
    </row>
    <row r="17" spans="1:30" s="35" customFormat="1" ht="46.5" customHeight="1">
      <c r="A17" s="537" t="s">
        <v>55</v>
      </c>
      <c r="B17" s="538">
        <f t="shared" si="1"/>
        <v>157081</v>
      </c>
      <c r="C17" s="539">
        <f t="shared" si="0"/>
        <v>6.0289161990588994E-2</v>
      </c>
      <c r="D17" s="540">
        <f>+'Resumen '!F59</f>
        <v>69722</v>
      </c>
      <c r="E17" s="541">
        <f t="shared" si="2"/>
        <v>0.44386017405033074</v>
      </c>
      <c r="F17" s="540">
        <f>+'Resumen '!G59</f>
        <v>87359</v>
      </c>
      <c r="G17" s="542">
        <f t="shared" si="3"/>
        <v>0.55613982594966926</v>
      </c>
      <c r="H17" s="46"/>
      <c r="I17" s="46"/>
      <c r="J17" s="46"/>
      <c r="K17" s="46"/>
      <c r="L17" s="46"/>
      <c r="M17" s="67"/>
      <c r="AA17" s="545" t="s">
        <v>53</v>
      </c>
      <c r="AB17" s="546">
        <v>68381</v>
      </c>
      <c r="AC17" s="546">
        <v>-56998</v>
      </c>
      <c r="AD17" s="546" t="e">
        <f t="shared" si="4"/>
        <v>#VALUE!</v>
      </c>
    </row>
    <row r="18" spans="1:30" s="35" customFormat="1" ht="46.5" customHeight="1">
      <c r="A18" s="537" t="s">
        <v>446</v>
      </c>
      <c r="B18" s="538">
        <f t="shared" si="1"/>
        <v>105158</v>
      </c>
      <c r="C18" s="539">
        <f t="shared" si="0"/>
        <v>4.0360627298058692E-2</v>
      </c>
      <c r="D18" s="540">
        <f>+'Resumen '!F60</f>
        <v>45254</v>
      </c>
      <c r="E18" s="541">
        <f t="shared" si="2"/>
        <v>0.43034291256965707</v>
      </c>
      <c r="F18" s="540">
        <f>+'Resumen '!G60</f>
        <v>59904</v>
      </c>
      <c r="G18" s="542">
        <f t="shared" si="3"/>
        <v>0.56965708743034293</v>
      </c>
      <c r="H18" s="46"/>
      <c r="I18" s="46"/>
      <c r="J18" s="46"/>
      <c r="K18" s="46"/>
      <c r="L18" s="46"/>
      <c r="M18" s="67"/>
      <c r="AA18" s="545" t="s">
        <v>54</v>
      </c>
      <c r="AB18" s="546">
        <v>53231</v>
      </c>
      <c r="AC18" s="546">
        <v>-40454</v>
      </c>
      <c r="AD18" s="546" t="e">
        <f t="shared" si="4"/>
        <v>#VALUE!</v>
      </c>
    </row>
    <row r="19" spans="1:30" s="35" customFormat="1" ht="46.5" customHeight="1">
      <c r="A19" s="537" t="s">
        <v>447</v>
      </c>
      <c r="B19" s="538">
        <f t="shared" si="1"/>
        <v>59342</v>
      </c>
      <c r="C19" s="539">
        <f t="shared" si="0"/>
        <v>2.2776016519155926E-2</v>
      </c>
      <c r="D19" s="540">
        <f>+'Resumen '!F61</f>
        <v>23836</v>
      </c>
      <c r="E19" s="541">
        <f t="shared" si="2"/>
        <v>0.40167166593643627</v>
      </c>
      <c r="F19" s="540">
        <f>+'Resumen '!G61</f>
        <v>35506</v>
      </c>
      <c r="G19" s="542">
        <f t="shared" si="3"/>
        <v>0.59832833406356378</v>
      </c>
      <c r="H19" s="46"/>
      <c r="I19" s="46"/>
      <c r="J19" s="46"/>
      <c r="K19" s="46"/>
      <c r="L19" s="46"/>
      <c r="M19" s="67"/>
      <c r="AA19" s="545" t="s">
        <v>55</v>
      </c>
      <c r="AB19" s="546">
        <v>39299</v>
      </c>
      <c r="AC19" s="546">
        <v>-25509</v>
      </c>
      <c r="AD19" s="546" t="e">
        <f t="shared" si="4"/>
        <v>#VALUE!</v>
      </c>
    </row>
    <row r="20" spans="1:30" s="35" customFormat="1" ht="46.5" customHeight="1">
      <c r="A20" s="537" t="s">
        <v>448</v>
      </c>
      <c r="B20" s="538">
        <f t="shared" si="1"/>
        <v>33578</v>
      </c>
      <c r="C20" s="539">
        <f t="shared" si="0"/>
        <v>1.2887551526409923E-2</v>
      </c>
      <c r="D20" s="540">
        <f>+'Resumen '!F62</f>
        <v>13146</v>
      </c>
      <c r="E20" s="541">
        <f t="shared" si="2"/>
        <v>0.39150634343915658</v>
      </c>
      <c r="F20" s="540">
        <f>+'Resumen '!G62</f>
        <v>20432</v>
      </c>
      <c r="G20" s="542">
        <f t="shared" si="3"/>
        <v>0.60849365656084342</v>
      </c>
      <c r="H20" s="46"/>
      <c r="I20" s="46"/>
      <c r="J20" s="46"/>
      <c r="K20" s="46"/>
      <c r="L20" s="46"/>
      <c r="M20" s="67"/>
      <c r="AA20" s="545" t="s">
        <v>446</v>
      </c>
      <c r="AB20" s="546">
        <v>25049</v>
      </c>
      <c r="AC20" s="546">
        <v>-13161</v>
      </c>
      <c r="AD20" s="546" t="e">
        <f t="shared" si="4"/>
        <v>#VALUE!</v>
      </c>
    </row>
    <row r="21" spans="1:30" s="35" customFormat="1" ht="46.5" customHeight="1">
      <c r="A21" s="537" t="s">
        <v>449</v>
      </c>
      <c r="B21" s="538">
        <f t="shared" si="1"/>
        <v>16794</v>
      </c>
      <c r="C21" s="539">
        <f t="shared" si="0"/>
        <v>6.4456948101294974E-3</v>
      </c>
      <c r="D21" s="540">
        <f>+'Resumen '!F63</f>
        <v>6843</v>
      </c>
      <c r="E21" s="541">
        <f t="shared" si="2"/>
        <v>0.40746695248302967</v>
      </c>
      <c r="F21" s="540">
        <f>+'Resumen '!G63</f>
        <v>9951</v>
      </c>
      <c r="G21" s="542">
        <f t="shared" si="3"/>
        <v>0.59253304751697033</v>
      </c>
      <c r="H21" s="46"/>
      <c r="I21" s="46"/>
      <c r="J21" s="46"/>
      <c r="K21" s="46"/>
      <c r="L21" s="46"/>
      <c r="M21" s="67"/>
      <c r="AA21" s="545" t="s">
        <v>447</v>
      </c>
      <c r="AB21" s="546">
        <v>13405</v>
      </c>
      <c r="AC21" s="546">
        <v>-5601</v>
      </c>
      <c r="AD21" s="546" t="e">
        <f t="shared" si="4"/>
        <v>#VALUE!</v>
      </c>
    </row>
    <row r="22" spans="1:30" s="35" customFormat="1" ht="46.5" customHeight="1">
      <c r="A22" s="537" t="s">
        <v>450</v>
      </c>
      <c r="B22" s="538">
        <f t="shared" si="1"/>
        <v>6970</v>
      </c>
      <c r="C22" s="539">
        <f t="shared" si="0"/>
        <v>2.6751514128023459E-3</v>
      </c>
      <c r="D22" s="540">
        <f>+'Resumen '!F64</f>
        <v>2971</v>
      </c>
      <c r="E22" s="541">
        <f t="shared" si="2"/>
        <v>0.42625538020086085</v>
      </c>
      <c r="F22" s="540">
        <f>+'Resumen '!G64</f>
        <v>3999</v>
      </c>
      <c r="G22" s="542">
        <f t="shared" si="3"/>
        <v>0.57374461979913915</v>
      </c>
      <c r="H22" s="46"/>
      <c r="I22" s="46"/>
      <c r="J22" s="46"/>
      <c r="K22" s="46"/>
      <c r="L22" s="46"/>
      <c r="M22" s="531"/>
      <c r="AA22" s="545" t="s">
        <v>448</v>
      </c>
      <c r="AB22" s="546">
        <v>7875</v>
      </c>
      <c r="AC22" s="546">
        <v>-2898</v>
      </c>
      <c r="AD22" s="546" t="e">
        <f t="shared" si="4"/>
        <v>#VALUE!</v>
      </c>
    </row>
    <row r="23" spans="1:30" s="35" customFormat="1" ht="46.5" customHeight="1">
      <c r="A23" s="537" t="s">
        <v>451</v>
      </c>
      <c r="B23" s="538">
        <f t="shared" si="1"/>
        <v>4786</v>
      </c>
      <c r="C23" s="539">
        <f t="shared" si="0"/>
        <v>1.8369117161652836E-3</v>
      </c>
      <c r="D23" s="540">
        <f>+'Resumen '!F65</f>
        <v>2166</v>
      </c>
      <c r="E23" s="541">
        <f t="shared" si="2"/>
        <v>0.45256999582114499</v>
      </c>
      <c r="F23" s="540">
        <f>+'Resumen '!G65</f>
        <v>2620</v>
      </c>
      <c r="G23" s="542">
        <f t="shared" si="3"/>
        <v>0.54743000417885501</v>
      </c>
      <c r="H23" s="46"/>
      <c r="I23" s="46"/>
      <c r="J23" s="46"/>
      <c r="K23" s="46"/>
      <c r="L23" s="46"/>
      <c r="M23" s="531"/>
      <c r="AA23" s="545" t="s">
        <v>449</v>
      </c>
      <c r="AB23" s="546">
        <v>3939</v>
      </c>
      <c r="AC23" s="546">
        <v>-1434</v>
      </c>
      <c r="AD23" s="546" t="e">
        <f t="shared" si="4"/>
        <v>#VALUE!</v>
      </c>
    </row>
    <row r="24" spans="1:30" s="35" customFormat="1" ht="46.5" customHeight="1">
      <c r="A24" s="537" t="s">
        <v>452</v>
      </c>
      <c r="B24" s="538">
        <f t="shared" si="1"/>
        <v>1</v>
      </c>
      <c r="C24" s="539">
        <f t="shared" si="0"/>
        <v>3.8380938490707973E-7</v>
      </c>
      <c r="D24" s="540">
        <f>+'Resumen '!F66</f>
        <v>0</v>
      </c>
      <c r="E24" s="541">
        <f t="shared" si="2"/>
        <v>0</v>
      </c>
      <c r="F24" s="762">
        <f>+'Resumen '!G66</f>
        <v>1</v>
      </c>
      <c r="G24" s="542">
        <f t="shared" si="3"/>
        <v>1</v>
      </c>
      <c r="H24" s="46"/>
      <c r="I24" s="46"/>
      <c r="J24" s="46"/>
      <c r="K24" s="46"/>
      <c r="L24" s="46"/>
      <c r="M24" s="67"/>
      <c r="AA24" s="545" t="s">
        <v>450</v>
      </c>
      <c r="AB24" s="546">
        <v>1841</v>
      </c>
      <c r="AC24" s="546">
        <v>-673</v>
      </c>
      <c r="AD24" s="546" t="e">
        <f t="shared" si="4"/>
        <v>#VALUE!</v>
      </c>
    </row>
    <row r="25" spans="1:30" s="35" customFormat="1" ht="37.5">
      <c r="A25" s="533" t="s">
        <v>11</v>
      </c>
      <c r="B25" s="534">
        <f>SUM(B9:B24)</f>
        <v>2605460</v>
      </c>
      <c r="C25" s="535">
        <f>SUM(C9:C23)</f>
        <v>0.99999961619061517</v>
      </c>
      <c r="D25" s="534">
        <f>SUM(D9:D24)</f>
        <v>1233737</v>
      </c>
      <c r="E25" s="547">
        <f t="shared" si="2"/>
        <v>0.47351983910710582</v>
      </c>
      <c r="F25" s="534">
        <f>SUM(F9:F24)</f>
        <v>1371723</v>
      </c>
      <c r="G25" s="548">
        <f t="shared" si="3"/>
        <v>0.52648016089289418</v>
      </c>
      <c r="H25" s="46"/>
      <c r="I25" s="46"/>
      <c r="J25" s="46"/>
      <c r="K25" s="46"/>
      <c r="L25" s="46"/>
      <c r="M25" s="549"/>
      <c r="AA25" s="545" t="s">
        <v>451</v>
      </c>
      <c r="AB25" s="546">
        <v>855</v>
      </c>
      <c r="AC25" s="546">
        <v>-303</v>
      </c>
      <c r="AD25" s="546" t="e">
        <f t="shared" si="4"/>
        <v>#VALUE!</v>
      </c>
    </row>
    <row r="26" spans="1:30" ht="25.5">
      <c r="A26" s="780"/>
      <c r="B26" s="890"/>
      <c r="C26" s="890"/>
      <c r="D26" s="890"/>
      <c r="E26" s="890"/>
      <c r="F26" s="890"/>
      <c r="G26" s="890"/>
      <c r="H26" s="8"/>
      <c r="I26" s="8"/>
      <c r="J26" s="8"/>
      <c r="K26" s="8"/>
      <c r="L26" s="8"/>
      <c r="M26" s="66"/>
      <c r="AA26" s="26" t="s">
        <v>11</v>
      </c>
      <c r="AB26" s="17">
        <f>SUM(AB11:AB25)</f>
        <v>724953</v>
      </c>
      <c r="AC26" s="17">
        <f>SUM(AC11:AC25)</f>
        <v>-545405</v>
      </c>
    </row>
    <row r="27" spans="1:30" ht="18.75">
      <c r="B27" s="8"/>
      <c r="C27" s="8"/>
      <c r="D27" s="8"/>
      <c r="E27" s="8"/>
      <c r="F27" s="8"/>
      <c r="G27" s="8"/>
      <c r="H27" s="8"/>
      <c r="I27" s="8"/>
      <c r="J27" s="8"/>
      <c r="K27" s="8"/>
      <c r="L27" s="8"/>
      <c r="M27" s="66"/>
    </row>
    <row r="28" spans="1:30" ht="18.75">
      <c r="B28" s="8"/>
      <c r="C28" s="8"/>
      <c r="D28" s="8"/>
      <c r="E28" s="8"/>
      <c r="F28" s="8"/>
      <c r="G28" s="8"/>
      <c r="H28" s="8"/>
      <c r="I28" s="8"/>
      <c r="J28" s="8"/>
      <c r="K28" s="8"/>
      <c r="L28" s="8"/>
      <c r="M28" s="66"/>
    </row>
    <row r="29" spans="1:30" ht="36">
      <c r="A29" s="1010"/>
      <c r="B29" s="1009"/>
      <c r="C29" s="1009"/>
      <c r="D29" s="1009"/>
      <c r="E29" s="1009"/>
      <c r="F29" s="1009"/>
      <c r="G29" s="1009"/>
      <c r="H29" s="1009"/>
      <c r="I29" s="1009"/>
      <c r="J29" s="1009"/>
      <c r="K29" s="1009"/>
      <c r="L29" s="1009"/>
      <c r="M29" s="66"/>
    </row>
    <row r="30" spans="1:30" ht="36">
      <c r="A30" s="1010"/>
      <c r="B30" s="1009"/>
      <c r="C30" s="1009"/>
      <c r="D30" s="1009"/>
      <c r="E30" s="1009"/>
      <c r="F30" s="1009"/>
      <c r="G30" s="1009"/>
      <c r="H30" s="1009"/>
      <c r="I30" s="1009"/>
      <c r="J30" s="1009"/>
      <c r="K30" s="1009"/>
      <c r="L30" s="1009"/>
      <c r="M30" s="66"/>
    </row>
    <row r="31" spans="1:30" ht="36">
      <c r="A31" s="1010"/>
      <c r="B31" s="1009"/>
      <c r="C31" s="1009"/>
      <c r="D31" s="1009"/>
      <c r="E31" s="1009"/>
      <c r="F31" s="1009"/>
      <c r="G31" s="1009"/>
      <c r="H31" s="1009"/>
      <c r="I31" s="1009"/>
      <c r="J31" s="1009"/>
      <c r="K31" s="1009"/>
      <c r="L31" s="1009"/>
      <c r="M31" s="66"/>
    </row>
    <row r="32" spans="1:30" ht="36">
      <c r="A32" s="1010"/>
      <c r="B32" s="1009"/>
      <c r="C32" s="1009"/>
      <c r="D32" s="1009"/>
      <c r="E32" s="1009"/>
      <c r="F32" s="1009"/>
      <c r="G32" s="1009"/>
      <c r="H32" s="1009"/>
      <c r="I32" s="1009"/>
      <c r="J32" s="1009"/>
      <c r="K32" s="1009"/>
      <c r="L32" s="1009"/>
      <c r="M32" s="66"/>
    </row>
    <row r="33" spans="1:23" ht="36">
      <c r="A33" s="1010"/>
      <c r="B33" s="1009"/>
      <c r="C33" s="1009"/>
      <c r="D33" s="1009"/>
      <c r="E33" s="1009"/>
      <c r="F33" s="1009"/>
      <c r="G33" s="1009"/>
      <c r="H33" s="1009"/>
      <c r="I33" s="1009"/>
      <c r="J33" s="1009"/>
      <c r="K33" s="1009"/>
      <c r="L33" s="1009"/>
      <c r="M33" s="66"/>
    </row>
    <row r="34" spans="1:23" ht="36">
      <c r="A34" s="1010"/>
      <c r="B34" s="1009"/>
      <c r="C34" s="1010"/>
      <c r="D34" s="1010"/>
      <c r="E34" s="1010"/>
      <c r="F34" s="1010"/>
      <c r="G34" s="1009"/>
      <c r="H34" s="1009"/>
      <c r="I34" s="1009"/>
      <c r="J34" s="1009"/>
      <c r="K34" s="1009"/>
      <c r="L34" s="1009"/>
      <c r="M34" s="66"/>
    </row>
    <row r="35" spans="1:23" ht="36">
      <c r="A35" s="1010"/>
      <c r="B35" s="1009"/>
      <c r="C35" s="1404" t="s">
        <v>445</v>
      </c>
      <c r="D35" s="1010"/>
      <c r="E35" s="1010"/>
      <c r="F35" s="1010"/>
      <c r="G35" s="1009"/>
      <c r="H35" s="1009"/>
      <c r="I35" s="1009"/>
      <c r="J35" s="1009"/>
      <c r="K35" s="1009"/>
      <c r="L35" s="1009"/>
      <c r="M35" s="66"/>
    </row>
    <row r="36" spans="1:23" ht="36">
      <c r="A36" s="1010"/>
      <c r="B36" s="1009"/>
      <c r="C36" s="1404"/>
      <c r="D36" s="1030" t="s">
        <v>81</v>
      </c>
      <c r="E36" s="1027" t="s">
        <v>80</v>
      </c>
      <c r="F36" s="1010"/>
      <c r="G36" s="1009"/>
      <c r="H36" s="1009"/>
      <c r="I36" s="1009"/>
      <c r="J36" s="1009"/>
      <c r="K36" s="1009"/>
      <c r="L36" s="1009"/>
      <c r="M36" s="66"/>
    </row>
    <row r="37" spans="1:23" ht="36">
      <c r="A37" s="1010"/>
      <c r="B37" s="1009"/>
      <c r="C37" s="1028" t="s">
        <v>443</v>
      </c>
      <c r="D37" s="1031">
        <f>F9*-1</f>
        <v>-26881</v>
      </c>
      <c r="E37" s="1032">
        <f>+D9</f>
        <v>18333</v>
      </c>
      <c r="F37" s="1010"/>
      <c r="G37" s="1009"/>
      <c r="H37" s="1009"/>
      <c r="I37" s="1009"/>
      <c r="J37" s="1009"/>
      <c r="K37" s="1009"/>
      <c r="L37" s="1009"/>
      <c r="M37" s="66"/>
    </row>
    <row r="38" spans="1:23" ht="36">
      <c r="A38" s="1010"/>
      <c r="B38" s="1009"/>
      <c r="C38" s="1028" t="s">
        <v>45</v>
      </c>
      <c r="D38" s="1031">
        <f t="shared" ref="D38:D43" si="5">F10*-1</f>
        <v>-159911</v>
      </c>
      <c r="E38" s="1032">
        <f t="shared" ref="E38:E43" si="6">+D10</f>
        <v>138950</v>
      </c>
      <c r="F38" s="1010"/>
      <c r="G38" s="1009"/>
      <c r="H38" s="1009"/>
      <c r="I38" s="1009"/>
      <c r="J38" s="1009"/>
      <c r="K38" s="1009"/>
      <c r="L38" s="1009"/>
      <c r="M38" s="66"/>
    </row>
    <row r="39" spans="1:23" ht="36">
      <c r="A39" s="1010"/>
      <c r="B39" s="1009"/>
      <c r="C39" s="1028" t="s">
        <v>47</v>
      </c>
      <c r="D39" s="1031">
        <f t="shared" si="5"/>
        <v>-194812</v>
      </c>
      <c r="E39" s="1032">
        <f t="shared" si="6"/>
        <v>189438</v>
      </c>
      <c r="F39" s="1010"/>
      <c r="G39" s="1009"/>
      <c r="H39" s="1009"/>
      <c r="I39" s="1009"/>
      <c r="J39" s="1009"/>
      <c r="K39" s="1009"/>
      <c r="L39" s="1009"/>
      <c r="M39" s="66"/>
    </row>
    <row r="40" spans="1:23" ht="36">
      <c r="A40" s="1010"/>
      <c r="B40" s="1009"/>
      <c r="C40" s="1028" t="s">
        <v>49</v>
      </c>
      <c r="D40" s="1031">
        <f t="shared" si="5"/>
        <v>-201742</v>
      </c>
      <c r="E40" s="1032">
        <f t="shared" si="6"/>
        <v>199007</v>
      </c>
      <c r="F40" s="1010"/>
      <c r="G40" s="1009"/>
      <c r="H40" s="1009"/>
      <c r="I40" s="1009"/>
      <c r="J40" s="1009"/>
      <c r="K40" s="1009"/>
      <c r="L40" s="1009"/>
      <c r="M40" s="107"/>
      <c r="N40" s="13"/>
      <c r="O40" s="13"/>
      <c r="P40" s="13"/>
      <c r="Q40" s="13"/>
      <c r="R40" s="13"/>
      <c r="S40" s="13"/>
      <c r="T40" s="13"/>
      <c r="U40" s="13"/>
      <c r="V40" s="9"/>
      <c r="W40" s="9"/>
    </row>
    <row r="41" spans="1:23" ht="36">
      <c r="A41" s="1010"/>
      <c r="B41" s="1009"/>
      <c r="C41" s="1028" t="s">
        <v>50</v>
      </c>
      <c r="D41" s="1031">
        <f t="shared" si="5"/>
        <v>-175761</v>
      </c>
      <c r="E41" s="1032">
        <f t="shared" si="6"/>
        <v>171174</v>
      </c>
      <c r="F41" s="1010"/>
      <c r="G41" s="1009"/>
      <c r="H41" s="1009"/>
      <c r="I41" s="1009"/>
      <c r="J41" s="1009"/>
      <c r="K41" s="1009"/>
      <c r="L41" s="1009"/>
      <c r="M41" s="107"/>
      <c r="N41" s="13"/>
      <c r="O41" s="13"/>
      <c r="P41" s="13"/>
      <c r="Q41" s="13"/>
      <c r="R41" s="13"/>
      <c r="S41" s="13"/>
      <c r="T41" s="13"/>
      <c r="U41" s="13"/>
      <c r="V41" s="9"/>
      <c r="W41" s="9"/>
    </row>
    <row r="42" spans="1:23" ht="36">
      <c r="A42" s="1010"/>
      <c r="B42" s="1009"/>
      <c r="C42" s="1028" t="s">
        <v>51</v>
      </c>
      <c r="D42" s="1031">
        <f t="shared" si="5"/>
        <v>-150188</v>
      </c>
      <c r="E42" s="1032">
        <f t="shared" si="6"/>
        <v>143237</v>
      </c>
      <c r="F42" s="1010"/>
      <c r="G42" s="1009"/>
      <c r="H42" s="1009"/>
      <c r="I42" s="1009"/>
      <c r="J42" s="1009"/>
      <c r="K42" s="1009"/>
      <c r="L42" s="1009"/>
      <c r="M42" s="107"/>
      <c r="N42" s="13"/>
      <c r="O42" s="13"/>
      <c r="P42" s="13"/>
      <c r="Q42" s="13"/>
      <c r="R42" s="13"/>
      <c r="S42" s="13"/>
      <c r="T42" s="13"/>
      <c r="U42" s="13"/>
      <c r="V42" s="9"/>
      <c r="W42" s="9"/>
    </row>
    <row r="43" spans="1:23" ht="36">
      <c r="A43" s="1010"/>
      <c r="B43" s="1009"/>
      <c r="C43" s="1028" t="s">
        <v>53</v>
      </c>
      <c r="D43" s="1031">
        <f t="shared" si="5"/>
        <v>-133858</v>
      </c>
      <c r="E43" s="1032">
        <f t="shared" si="6"/>
        <v>119094</v>
      </c>
      <c r="F43" s="1010"/>
      <c r="G43" s="1009"/>
      <c r="H43" s="1009"/>
      <c r="I43" s="1009"/>
      <c r="J43" s="1009"/>
      <c r="K43" s="1009"/>
      <c r="L43" s="1009"/>
      <c r="M43" s="107"/>
      <c r="N43" s="13"/>
      <c r="O43" s="13"/>
      <c r="P43" s="13"/>
      <c r="Q43" s="13"/>
      <c r="R43" s="13"/>
      <c r="S43" s="13"/>
      <c r="T43" s="13"/>
      <c r="U43" s="13"/>
      <c r="V43" s="9"/>
      <c r="W43" s="9"/>
    </row>
    <row r="44" spans="1:23" ht="97.5" customHeight="1">
      <c r="A44" s="1010"/>
      <c r="B44" s="1009"/>
      <c r="C44" s="1028" t="s">
        <v>54</v>
      </c>
      <c r="D44" s="1031">
        <f t="shared" ref="D44:D51" si="7">F16*-1</f>
        <v>-108798</v>
      </c>
      <c r="E44" s="1032">
        <f t="shared" ref="E44:E51" si="8">+D16</f>
        <v>90566</v>
      </c>
      <c r="F44" s="1010"/>
      <c r="G44" s="1009"/>
      <c r="H44" s="1009"/>
      <c r="I44" s="1009"/>
      <c r="J44" s="1009"/>
      <c r="K44" s="1009"/>
      <c r="L44" s="1009"/>
      <c r="M44" s="107"/>
      <c r="N44" s="13"/>
      <c r="O44" s="13"/>
      <c r="P44" s="13"/>
      <c r="Q44" s="13"/>
      <c r="R44" s="13"/>
      <c r="S44" s="13"/>
      <c r="T44" s="13"/>
      <c r="U44" s="13"/>
      <c r="V44" s="9"/>
      <c r="W44" s="9"/>
    </row>
    <row r="45" spans="1:23" ht="97.5" customHeight="1">
      <c r="A45" s="1010"/>
      <c r="B45" s="1009"/>
      <c r="C45" s="1028" t="s">
        <v>55</v>
      </c>
      <c r="D45" s="1031">
        <f t="shared" si="7"/>
        <v>-87359</v>
      </c>
      <c r="E45" s="1032">
        <f t="shared" si="8"/>
        <v>69722</v>
      </c>
      <c r="F45" s="1010"/>
      <c r="G45" s="1009"/>
      <c r="H45" s="1009"/>
      <c r="I45" s="1009"/>
      <c r="J45" s="1009"/>
      <c r="K45" s="1009"/>
      <c r="L45" s="1009"/>
      <c r="M45" s="107"/>
      <c r="N45" s="13"/>
      <c r="O45" s="13"/>
      <c r="P45" s="13"/>
      <c r="Q45" s="13"/>
      <c r="R45" s="13"/>
      <c r="S45" s="13"/>
      <c r="T45" s="13"/>
      <c r="U45" s="13"/>
      <c r="V45" s="9"/>
      <c r="W45" s="9"/>
    </row>
    <row r="46" spans="1:23" ht="97.5" customHeight="1">
      <c r="A46" s="1010"/>
      <c r="B46" s="1009"/>
      <c r="C46" s="1028" t="s">
        <v>446</v>
      </c>
      <c r="D46" s="1031">
        <f t="shared" si="7"/>
        <v>-59904</v>
      </c>
      <c r="E46" s="1032">
        <f t="shared" si="8"/>
        <v>45254</v>
      </c>
      <c r="F46" s="1010"/>
      <c r="G46" s="1009"/>
      <c r="H46" s="1009"/>
      <c r="I46" s="1009"/>
      <c r="J46" s="1009"/>
      <c r="K46" s="1009"/>
      <c r="L46" s="1009"/>
      <c r="M46" s="107"/>
      <c r="N46" s="13"/>
      <c r="O46" s="13"/>
      <c r="P46" s="13"/>
      <c r="Q46" s="13"/>
      <c r="R46" s="13"/>
      <c r="S46" s="13"/>
      <c r="T46" s="13"/>
      <c r="U46" s="13"/>
      <c r="V46" s="9"/>
      <c r="W46" s="9"/>
    </row>
    <row r="47" spans="1:23" ht="36">
      <c r="A47" s="1010"/>
      <c r="B47" s="1009"/>
      <c r="C47" s="1028" t="s">
        <v>447</v>
      </c>
      <c r="D47" s="1031">
        <f t="shared" si="7"/>
        <v>-35506</v>
      </c>
      <c r="E47" s="1032">
        <f t="shared" si="8"/>
        <v>23836</v>
      </c>
      <c r="F47" s="1010"/>
      <c r="G47" s="1009"/>
      <c r="H47" s="1009"/>
      <c r="I47" s="1009"/>
      <c r="J47" s="1009"/>
      <c r="K47" s="1009"/>
      <c r="L47" s="1009"/>
      <c r="M47" s="13"/>
      <c r="N47" s="13"/>
      <c r="O47" s="13"/>
      <c r="P47" s="13"/>
      <c r="Q47" s="13"/>
      <c r="R47" s="13"/>
      <c r="S47" s="13"/>
      <c r="T47" s="13"/>
      <c r="U47" s="13"/>
      <c r="V47" s="9"/>
      <c r="W47" s="9"/>
    </row>
    <row r="48" spans="1:23" ht="36">
      <c r="A48" s="1010"/>
      <c r="B48" s="1009"/>
      <c r="C48" s="1028" t="s">
        <v>448</v>
      </c>
      <c r="D48" s="1031">
        <f t="shared" si="7"/>
        <v>-20432</v>
      </c>
      <c r="E48" s="1032">
        <f t="shared" si="8"/>
        <v>13146</v>
      </c>
      <c r="F48" s="1010"/>
      <c r="G48" s="1009"/>
      <c r="H48" s="1009"/>
      <c r="I48" s="1009"/>
      <c r="J48" s="1009"/>
      <c r="K48" s="1009"/>
      <c r="L48" s="1009"/>
      <c r="M48" s="13"/>
      <c r="N48" s="13"/>
      <c r="O48" s="13"/>
      <c r="P48" s="13"/>
      <c r="Q48" s="13"/>
      <c r="R48" s="13"/>
      <c r="S48" s="13"/>
      <c r="T48" s="13"/>
      <c r="U48" s="13"/>
      <c r="V48" s="9"/>
      <c r="W48" s="9"/>
    </row>
    <row r="49" spans="1:23" ht="36">
      <c r="A49" s="1010"/>
      <c r="B49" s="1009"/>
      <c r="C49" s="1028" t="s">
        <v>449</v>
      </c>
      <c r="D49" s="1031">
        <f t="shared" si="7"/>
        <v>-9951</v>
      </c>
      <c r="E49" s="1032">
        <f t="shared" si="8"/>
        <v>6843</v>
      </c>
      <c r="F49" s="1010"/>
      <c r="G49" s="1009"/>
      <c r="H49" s="1009"/>
      <c r="I49" s="1009"/>
      <c r="J49" s="1009"/>
      <c r="K49" s="1009"/>
      <c r="L49" s="1009"/>
      <c r="M49" s="13"/>
      <c r="N49" s="13"/>
      <c r="O49" s="13"/>
      <c r="P49" s="13"/>
      <c r="Q49" s="13"/>
      <c r="R49" s="13"/>
      <c r="S49" s="13"/>
      <c r="T49" s="13"/>
      <c r="U49" s="13"/>
      <c r="V49" s="9"/>
      <c r="W49" s="9"/>
    </row>
    <row r="50" spans="1:23" ht="36">
      <c r="A50" s="1010"/>
      <c r="B50" s="1009"/>
      <c r="C50" s="1028" t="s">
        <v>450</v>
      </c>
      <c r="D50" s="1031">
        <f t="shared" si="7"/>
        <v>-3999</v>
      </c>
      <c r="E50" s="1032">
        <f t="shared" si="8"/>
        <v>2971</v>
      </c>
      <c r="F50" s="1010"/>
      <c r="G50" s="1009"/>
      <c r="H50" s="1009"/>
      <c r="I50" s="1009"/>
      <c r="J50" s="1009"/>
      <c r="K50" s="1009"/>
      <c r="L50" s="1009"/>
      <c r="M50" s="13"/>
      <c r="N50" s="13"/>
      <c r="O50" s="13"/>
      <c r="P50" s="13"/>
      <c r="Q50" s="13"/>
      <c r="R50" s="13"/>
      <c r="S50" s="13"/>
      <c r="T50" s="13"/>
      <c r="U50" s="13"/>
      <c r="V50" s="9"/>
      <c r="W50" s="9"/>
    </row>
    <row r="51" spans="1:23" ht="36">
      <c r="A51" s="1010"/>
      <c r="B51" s="1009"/>
      <c r="C51" s="1028" t="s">
        <v>451</v>
      </c>
      <c r="D51" s="1031">
        <f t="shared" si="7"/>
        <v>-2620</v>
      </c>
      <c r="E51" s="1032">
        <f t="shared" si="8"/>
        <v>2166</v>
      </c>
      <c r="F51" s="1010"/>
      <c r="G51" s="1009"/>
      <c r="H51" s="1009"/>
      <c r="I51" s="1009"/>
      <c r="J51" s="1009"/>
      <c r="K51" s="1009"/>
      <c r="L51" s="1009"/>
      <c r="M51" s="13"/>
      <c r="N51" s="13"/>
      <c r="O51" s="13"/>
      <c r="P51" s="13"/>
      <c r="Q51" s="13"/>
      <c r="R51" s="13"/>
      <c r="S51" s="13"/>
      <c r="T51" s="13"/>
      <c r="U51" s="13"/>
      <c r="V51" s="9"/>
      <c r="W51" s="9"/>
    </row>
    <row r="52" spans="1:23" ht="36">
      <c r="A52" s="1010"/>
      <c r="B52" s="1009"/>
      <c r="C52" s="1010"/>
      <c r="D52" s="1010"/>
      <c r="E52" s="1010"/>
      <c r="F52" s="1010"/>
      <c r="G52" s="1009"/>
      <c r="H52" s="1009"/>
      <c r="I52" s="1009"/>
      <c r="J52" s="1009"/>
      <c r="K52" s="1009"/>
      <c r="L52" s="1009"/>
      <c r="M52" s="13"/>
      <c r="N52" s="13"/>
      <c r="O52" s="13"/>
      <c r="P52" s="13"/>
      <c r="Q52" s="13"/>
      <c r="R52" s="13"/>
      <c r="S52" s="13"/>
      <c r="T52" s="13"/>
      <c r="U52" s="13"/>
      <c r="V52" s="9"/>
      <c r="W52" s="9"/>
    </row>
    <row r="53" spans="1:23" ht="36">
      <c r="A53" s="1010"/>
      <c r="B53" s="1010"/>
      <c r="C53" s="1010"/>
      <c r="D53" s="1010"/>
      <c r="E53" s="1010"/>
      <c r="F53" s="1010"/>
      <c r="G53" s="1010"/>
      <c r="H53" s="1010"/>
      <c r="I53" s="1010"/>
      <c r="J53" s="1010"/>
      <c r="K53" s="1010"/>
      <c r="L53" s="1010"/>
      <c r="M53" s="13"/>
      <c r="N53" s="13"/>
      <c r="O53" s="13"/>
      <c r="P53" s="13"/>
      <c r="Q53" s="13"/>
      <c r="R53" s="13"/>
      <c r="S53" s="13"/>
      <c r="T53" s="13"/>
      <c r="U53" s="13"/>
      <c r="V53" s="9"/>
      <c r="W53" s="37"/>
    </row>
    <row r="54" spans="1:23" ht="36">
      <c r="A54" s="1010"/>
      <c r="B54" s="1010"/>
      <c r="C54" s="1010"/>
      <c r="D54" s="1010"/>
      <c r="E54" s="1010"/>
      <c r="F54" s="1010"/>
      <c r="G54" s="1010"/>
      <c r="H54" s="1010"/>
      <c r="I54" s="1010"/>
      <c r="J54" s="1010"/>
      <c r="K54" s="1010"/>
      <c r="L54" s="1010"/>
      <c r="M54" s="13"/>
      <c r="N54" s="13"/>
      <c r="O54" s="13"/>
      <c r="P54" s="13"/>
      <c r="Q54" s="13"/>
      <c r="R54" s="13"/>
      <c r="S54" s="13"/>
      <c r="T54" s="13"/>
      <c r="U54" s="38"/>
      <c r="V54" s="9"/>
      <c r="W54" s="37"/>
    </row>
    <row r="55" spans="1:23" ht="36">
      <c r="A55" s="1010"/>
      <c r="B55" s="1010"/>
      <c r="C55" s="1010"/>
      <c r="D55" s="1010"/>
      <c r="E55" s="1010"/>
      <c r="F55" s="1010"/>
      <c r="G55" s="1010"/>
      <c r="H55" s="1010"/>
      <c r="I55" s="1010"/>
      <c r="J55" s="1010"/>
      <c r="K55" s="1010"/>
      <c r="L55" s="1010"/>
    </row>
    <row r="56" spans="1:23" ht="36">
      <c r="A56" s="1010"/>
      <c r="B56" s="1010"/>
      <c r="C56" s="1010"/>
      <c r="D56" s="1010"/>
      <c r="E56" s="1010"/>
      <c r="F56" s="1010"/>
      <c r="G56" s="1010"/>
      <c r="H56" s="1010"/>
      <c r="I56" s="1010"/>
      <c r="J56" s="1010"/>
      <c r="K56" s="1010"/>
      <c r="L56" s="1010"/>
    </row>
    <row r="57" spans="1:23" ht="36">
      <c r="A57" s="1010"/>
      <c r="B57" s="1010"/>
      <c r="C57" s="1010"/>
      <c r="D57" s="1010"/>
      <c r="E57" s="1010"/>
      <c r="F57" s="1010"/>
      <c r="G57" s="1010"/>
      <c r="H57" s="1010"/>
      <c r="I57" s="1010"/>
      <c r="J57" s="1010"/>
      <c r="K57" s="1010"/>
      <c r="L57" s="1010"/>
    </row>
    <row r="58" spans="1:23" ht="36">
      <c r="A58" s="1010"/>
      <c r="B58" s="1010"/>
      <c r="C58" s="1010"/>
      <c r="D58" s="1010"/>
      <c r="E58" s="1010"/>
      <c r="F58" s="1010"/>
      <c r="G58" s="1010"/>
      <c r="H58" s="1010"/>
      <c r="I58" s="1010"/>
      <c r="J58" s="1010"/>
      <c r="K58" s="1010"/>
      <c r="L58" s="1010"/>
    </row>
    <row r="59" spans="1:23" ht="36">
      <c r="A59" s="1010"/>
      <c r="B59" s="1010"/>
      <c r="C59" s="1010"/>
      <c r="D59" s="1010"/>
      <c r="E59" s="1010"/>
      <c r="F59" s="1010"/>
      <c r="G59" s="1010"/>
      <c r="H59" s="1010"/>
      <c r="I59" s="1010"/>
      <c r="J59" s="1010"/>
      <c r="K59" s="1010"/>
      <c r="L59" s="1010"/>
    </row>
    <row r="60" spans="1:23" ht="71.25" customHeight="1">
      <c r="A60" s="1010"/>
      <c r="B60" s="1010"/>
      <c r="C60" s="1010"/>
      <c r="D60" s="1010"/>
      <c r="E60" s="1010"/>
      <c r="F60" s="1010"/>
      <c r="G60" s="1010"/>
      <c r="H60" s="1010"/>
      <c r="I60" s="1010"/>
      <c r="J60" s="1010"/>
      <c r="K60" s="1010"/>
      <c r="L60" s="1010"/>
    </row>
    <row r="61" spans="1:23" ht="71.25" customHeight="1">
      <c r="A61" s="1010"/>
      <c r="B61" s="1010"/>
      <c r="C61" s="1010"/>
      <c r="D61" s="1010"/>
      <c r="E61" s="1010"/>
      <c r="F61" s="1010"/>
      <c r="G61" s="1010"/>
      <c r="H61" s="1010"/>
      <c r="I61" s="1010"/>
      <c r="J61" s="1010"/>
      <c r="K61" s="1010"/>
      <c r="L61" s="1010"/>
    </row>
    <row r="62" spans="1:23" ht="71.25" customHeight="1">
      <c r="A62" s="1010"/>
      <c r="B62" s="1010"/>
      <c r="C62" s="1010"/>
      <c r="D62" s="1010"/>
      <c r="E62" s="1010"/>
      <c r="F62" s="1010"/>
      <c r="G62" s="1010"/>
      <c r="H62" s="1010"/>
      <c r="I62" s="1010"/>
      <c r="J62" s="1010"/>
      <c r="K62" s="1010"/>
      <c r="L62" s="1010"/>
    </row>
    <row r="63" spans="1:23" ht="71.25" customHeight="1"/>
  </sheetData>
  <mergeCells count="5">
    <mergeCell ref="A1:L1"/>
    <mergeCell ref="C35:C36"/>
    <mergeCell ref="AA9:AC9"/>
    <mergeCell ref="A2:L2"/>
    <mergeCell ref="A5:L6"/>
  </mergeCells>
  <conditionalFormatting sqref="B25:G25 B9:G23">
    <cfRule type="cellIs" dxfId="1" priority="1" operator="equal">
      <formula>0</formula>
    </cfRule>
  </conditionalFormatting>
  <pageMargins left="0.70866141732283472" right="0.70866141732283472" top="0.74803149606299213" bottom="0.74803149606299213" header="0.31496062992125984" footer="0.31496062992125984"/>
  <pageSetup scale="13"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8">
    <tabColor theme="1" tint="4.9989318521683403E-2"/>
    <pageSetUpPr fitToPage="1"/>
  </sheetPr>
  <dimension ref="A4:L61"/>
  <sheetViews>
    <sheetView showGridLines="0" view="pageBreakPreview" topLeftCell="D1" zoomScale="130" zoomScaleNormal="100" zoomScaleSheetLayoutView="130" workbookViewId="0">
      <selection activeCell="N19" sqref="N19"/>
    </sheetView>
  </sheetViews>
  <sheetFormatPr baseColWidth="10" defaultColWidth="11.42578125" defaultRowHeight="15"/>
  <cols>
    <col min="1" max="5" width="11.42578125" style="18"/>
    <col min="6" max="6" width="15" style="18" customWidth="1"/>
    <col min="7" max="7" width="21.85546875" style="18" customWidth="1"/>
    <col min="8" max="8" width="11.140625" style="18" customWidth="1"/>
    <col min="9" max="9" width="14.42578125" style="250" customWidth="1"/>
    <col min="10" max="10" width="7.28515625" customWidth="1"/>
    <col min="11" max="11" width="19.140625" customWidth="1"/>
    <col min="12" max="12" width="18.7109375" customWidth="1"/>
  </cols>
  <sheetData>
    <row r="4" spans="1:12" ht="23.25" customHeight="1"/>
    <row r="5" spans="1:12" ht="60.75" customHeight="1">
      <c r="A5" s="1648" t="s">
        <v>1092</v>
      </c>
      <c r="B5" s="1648"/>
      <c r="C5" s="1648"/>
      <c r="D5" s="1648"/>
      <c r="E5" s="1648"/>
      <c r="F5" s="1648"/>
      <c r="G5" s="1648"/>
      <c r="H5" s="1648"/>
      <c r="I5" s="1648"/>
      <c r="K5" s="8"/>
      <c r="L5" s="8"/>
    </row>
    <row r="6" spans="1:12">
      <c r="A6" s="1648"/>
      <c r="B6" s="1648"/>
      <c r="C6" s="1648"/>
      <c r="D6" s="1648"/>
      <c r="E6" s="1648"/>
      <c r="F6" s="1648"/>
      <c r="G6" s="1648"/>
      <c r="H6" s="1648"/>
      <c r="I6" s="1648"/>
    </row>
    <row r="7" spans="1:12">
      <c r="A7" s="1648"/>
      <c r="B7" s="1648"/>
      <c r="C7" s="1648"/>
      <c r="D7" s="1648"/>
      <c r="E7" s="1648"/>
      <c r="F7" s="1648"/>
      <c r="G7" s="1648"/>
      <c r="H7" s="1648"/>
      <c r="I7" s="1648"/>
    </row>
    <row r="8" spans="1:12">
      <c r="A8" s="1648"/>
      <c r="B8" s="1648"/>
      <c r="C8" s="1648"/>
      <c r="D8" s="1648"/>
      <c r="E8" s="1648"/>
      <c r="F8" s="1648"/>
      <c r="G8" s="1648"/>
      <c r="H8" s="1648"/>
      <c r="I8" s="1648"/>
    </row>
    <row r="9" spans="1:12">
      <c r="A9" s="1648"/>
      <c r="B9" s="1648"/>
      <c r="C9" s="1648"/>
      <c r="D9" s="1648"/>
      <c r="E9" s="1648"/>
      <c r="F9" s="1648"/>
      <c r="G9" s="1648"/>
      <c r="H9" s="1648"/>
      <c r="I9" s="1648"/>
      <c r="K9" s="40"/>
    </row>
    <row r="10" spans="1:12">
      <c r="A10" s="1648"/>
      <c r="B10" s="1648"/>
      <c r="C10" s="1648"/>
      <c r="D10" s="1648"/>
      <c r="E10" s="1648"/>
      <c r="F10" s="1648"/>
      <c r="G10" s="1648"/>
      <c r="H10" s="1648"/>
      <c r="I10" s="1648"/>
      <c r="K10" s="40"/>
    </row>
    <row r="11" spans="1:12">
      <c r="A11" s="1648"/>
      <c r="B11" s="1648"/>
      <c r="C11" s="1648"/>
      <c r="D11" s="1648"/>
      <c r="E11" s="1648"/>
      <c r="F11" s="1648"/>
      <c r="G11" s="1648"/>
      <c r="H11" s="1648"/>
      <c r="I11" s="1648"/>
      <c r="K11" s="40"/>
    </row>
    <row r="12" spans="1:12">
      <c r="A12" s="1648"/>
      <c r="B12" s="1648"/>
      <c r="C12" s="1648"/>
      <c r="D12" s="1648"/>
      <c r="E12" s="1648"/>
      <c r="F12" s="1648"/>
      <c r="G12" s="1648"/>
      <c r="H12" s="1648"/>
      <c r="I12" s="1648"/>
      <c r="K12" s="42"/>
    </row>
    <row r="13" spans="1:12">
      <c r="A13" s="1648"/>
      <c r="B13" s="1648"/>
      <c r="C13" s="1648"/>
      <c r="D13" s="1648"/>
      <c r="E13" s="1648"/>
      <c r="F13" s="1648"/>
      <c r="G13" s="1648"/>
      <c r="H13" s="1648"/>
      <c r="I13" s="1648"/>
    </row>
    <row r="14" spans="1:12">
      <c r="A14" s="1648"/>
      <c r="B14" s="1648"/>
      <c r="C14" s="1648"/>
      <c r="D14" s="1648"/>
      <c r="E14" s="1648"/>
      <c r="F14" s="1648"/>
      <c r="G14" s="1648"/>
      <c r="H14" s="1648"/>
      <c r="I14" s="1648"/>
      <c r="K14" s="8"/>
      <c r="L14" s="40"/>
    </row>
    <row r="15" spans="1:12">
      <c r="A15" s="1648"/>
      <c r="B15" s="1648"/>
      <c r="C15" s="1648"/>
      <c r="D15" s="1648"/>
      <c r="E15" s="1648"/>
      <c r="F15" s="1648"/>
      <c r="G15" s="1648"/>
      <c r="H15" s="1648"/>
      <c r="I15" s="1648"/>
      <c r="K15" s="8"/>
      <c r="L15" s="40"/>
    </row>
    <row r="16" spans="1:12">
      <c r="A16" s="1648"/>
      <c r="B16" s="1648"/>
      <c r="C16" s="1648"/>
      <c r="D16" s="1648"/>
      <c r="E16" s="1648"/>
      <c r="F16" s="1648"/>
      <c r="G16" s="1648"/>
      <c r="H16" s="1648"/>
      <c r="I16" s="1648"/>
      <c r="K16" s="8"/>
      <c r="L16" s="40"/>
    </row>
    <row r="17" spans="1:12">
      <c r="A17" s="1648"/>
      <c r="B17" s="1648"/>
      <c r="C17" s="1648"/>
      <c r="D17" s="1648"/>
      <c r="E17" s="1648"/>
      <c r="F17" s="1648"/>
      <c r="G17" s="1648"/>
      <c r="H17" s="1648"/>
      <c r="I17" s="1648"/>
      <c r="K17" s="917"/>
      <c r="L17" s="40"/>
    </row>
    <row r="18" spans="1:12">
      <c r="A18" s="1648"/>
      <c r="B18" s="1648"/>
      <c r="C18" s="1648"/>
      <c r="D18" s="1648"/>
      <c r="E18" s="1648"/>
      <c r="F18" s="1648"/>
      <c r="G18" s="1648"/>
      <c r="H18" s="1648"/>
      <c r="I18" s="1648"/>
      <c r="K18" s="917"/>
      <c r="L18" s="40"/>
    </row>
    <row r="19" spans="1:12">
      <c r="A19" s="1648"/>
      <c r="B19" s="1648"/>
      <c r="C19" s="1648"/>
      <c r="D19" s="1648"/>
      <c r="E19" s="1648"/>
      <c r="F19" s="1648"/>
      <c r="G19" s="1648"/>
      <c r="H19" s="1648"/>
      <c r="I19" s="1648"/>
      <c r="K19" s="917"/>
      <c r="L19" s="40"/>
    </row>
    <row r="20" spans="1:12" ht="54.75" customHeight="1">
      <c r="A20" s="1648"/>
      <c r="B20" s="1648"/>
      <c r="C20" s="1648"/>
      <c r="D20" s="1648"/>
      <c r="E20" s="1648"/>
      <c r="F20" s="1648"/>
      <c r="G20" s="1648"/>
      <c r="H20" s="1648"/>
      <c r="I20" s="1648"/>
      <c r="K20" s="8"/>
    </row>
    <row r="23" spans="1:12">
      <c r="A23" s="1649" t="s">
        <v>990</v>
      </c>
      <c r="B23" s="1650"/>
      <c r="C23" s="1650"/>
      <c r="D23" s="1650"/>
      <c r="E23" s="1650"/>
      <c r="F23" s="1650"/>
      <c r="G23" s="1650"/>
      <c r="H23" s="1650"/>
      <c r="I23" s="1650"/>
    </row>
    <row r="24" spans="1:12">
      <c r="A24" s="1650"/>
      <c r="B24" s="1650"/>
      <c r="C24" s="1650"/>
      <c r="D24" s="1650"/>
      <c r="E24" s="1650"/>
      <c r="F24" s="1650"/>
      <c r="G24" s="1650"/>
      <c r="H24" s="1650"/>
      <c r="I24" s="1650"/>
    </row>
    <row r="25" spans="1:12">
      <c r="A25" s="1650"/>
      <c r="B25" s="1650"/>
      <c r="C25" s="1650"/>
      <c r="D25" s="1650"/>
      <c r="E25" s="1650"/>
      <c r="F25" s="1650"/>
      <c r="G25" s="1650"/>
      <c r="H25" s="1650"/>
      <c r="I25" s="1650"/>
    </row>
    <row r="26" spans="1:12">
      <c r="A26" s="1650"/>
      <c r="B26" s="1650"/>
      <c r="C26" s="1650"/>
      <c r="D26" s="1650"/>
      <c r="E26" s="1650"/>
      <c r="F26" s="1650"/>
      <c r="G26" s="1650"/>
      <c r="H26" s="1650"/>
      <c r="I26" s="1650"/>
    </row>
    <row r="27" spans="1:12">
      <c r="A27" s="1650"/>
      <c r="B27" s="1650"/>
      <c r="C27" s="1650"/>
      <c r="D27" s="1650"/>
      <c r="E27" s="1650"/>
      <c r="F27" s="1650"/>
      <c r="G27" s="1650"/>
      <c r="H27" s="1650"/>
      <c r="I27" s="1650"/>
    </row>
    <row r="28" spans="1:12">
      <c r="A28" s="1650"/>
      <c r="B28" s="1650"/>
      <c r="C28" s="1650"/>
      <c r="D28" s="1650"/>
      <c r="E28" s="1650"/>
      <c r="F28" s="1650"/>
      <c r="G28" s="1650"/>
      <c r="H28" s="1650"/>
      <c r="I28" s="1650"/>
    </row>
    <row r="29" spans="1:12">
      <c r="A29" s="1650"/>
      <c r="B29" s="1650"/>
      <c r="C29" s="1650"/>
      <c r="D29" s="1650"/>
      <c r="E29" s="1650"/>
      <c r="F29" s="1650"/>
      <c r="G29" s="1650"/>
      <c r="H29" s="1650"/>
      <c r="I29" s="1650"/>
    </row>
    <row r="30" spans="1:12">
      <c r="A30" s="1650"/>
      <c r="B30" s="1650"/>
      <c r="C30" s="1650"/>
      <c r="D30" s="1650"/>
      <c r="E30" s="1650"/>
      <c r="F30" s="1650"/>
      <c r="G30" s="1650"/>
      <c r="H30" s="1650"/>
      <c r="I30" s="1650"/>
    </row>
    <row r="31" spans="1:12">
      <c r="A31" s="1650"/>
      <c r="B31" s="1650"/>
      <c r="C31" s="1650"/>
      <c r="D31" s="1650"/>
      <c r="E31" s="1650"/>
      <c r="F31" s="1650"/>
      <c r="G31" s="1650"/>
      <c r="H31" s="1650"/>
      <c r="I31" s="1650"/>
    </row>
    <row r="32" spans="1:12">
      <c r="A32" s="1650"/>
      <c r="B32" s="1650"/>
      <c r="C32" s="1650"/>
      <c r="D32" s="1650"/>
      <c r="E32" s="1650"/>
      <c r="F32" s="1650"/>
      <c r="G32" s="1650"/>
      <c r="H32" s="1650"/>
      <c r="I32" s="1650"/>
    </row>
    <row r="33" spans="1:9">
      <c r="A33" s="1650"/>
      <c r="B33" s="1650"/>
      <c r="C33" s="1650"/>
      <c r="D33" s="1650"/>
      <c r="E33" s="1650"/>
      <c r="F33" s="1650"/>
      <c r="G33" s="1650"/>
      <c r="H33" s="1650"/>
      <c r="I33" s="1650"/>
    </row>
    <row r="34" spans="1:9">
      <c r="A34" s="1650"/>
      <c r="B34" s="1650"/>
      <c r="C34" s="1650"/>
      <c r="D34" s="1650"/>
      <c r="E34" s="1650"/>
      <c r="F34" s="1650"/>
      <c r="G34" s="1650"/>
      <c r="H34" s="1650"/>
      <c r="I34" s="1650"/>
    </row>
    <row r="35" spans="1:9">
      <c r="A35" s="1650"/>
      <c r="B35" s="1650"/>
      <c r="C35" s="1650"/>
      <c r="D35" s="1650"/>
      <c r="E35" s="1650"/>
      <c r="F35" s="1650"/>
      <c r="G35" s="1650"/>
      <c r="H35" s="1650"/>
      <c r="I35" s="1650"/>
    </row>
    <row r="36" spans="1:9">
      <c r="A36" s="1650"/>
      <c r="B36" s="1650"/>
      <c r="C36" s="1650"/>
      <c r="D36" s="1650"/>
      <c r="E36" s="1650"/>
      <c r="F36" s="1650"/>
      <c r="G36" s="1650"/>
      <c r="H36" s="1650"/>
      <c r="I36" s="1650"/>
    </row>
    <row r="37" spans="1:9">
      <c r="A37" s="1650"/>
      <c r="B37" s="1650"/>
      <c r="C37" s="1650"/>
      <c r="D37" s="1650"/>
      <c r="E37" s="1650"/>
      <c r="F37" s="1650"/>
      <c r="G37" s="1650"/>
      <c r="H37" s="1650"/>
      <c r="I37" s="1650"/>
    </row>
    <row r="38" spans="1:9">
      <c r="A38" s="1650"/>
      <c r="B38" s="1650"/>
      <c r="C38" s="1650"/>
      <c r="D38" s="1650"/>
      <c r="E38" s="1650"/>
      <c r="F38" s="1650"/>
      <c r="G38" s="1650"/>
      <c r="H38" s="1650"/>
      <c r="I38" s="1650"/>
    </row>
    <row r="39" spans="1:9">
      <c r="A39" s="1650"/>
      <c r="B39" s="1650"/>
      <c r="C39" s="1650"/>
      <c r="D39" s="1650"/>
      <c r="E39" s="1650"/>
      <c r="F39" s="1650"/>
      <c r="G39" s="1650"/>
      <c r="H39" s="1650"/>
      <c r="I39" s="1650"/>
    </row>
    <row r="40" spans="1:9">
      <c r="A40" s="1650"/>
      <c r="B40" s="1650"/>
      <c r="C40" s="1650"/>
      <c r="D40" s="1650"/>
      <c r="E40" s="1650"/>
      <c r="F40" s="1650"/>
      <c r="G40" s="1650"/>
      <c r="H40" s="1650"/>
      <c r="I40" s="1650"/>
    </row>
    <row r="41" spans="1:9">
      <c r="A41" s="1650"/>
      <c r="B41" s="1650"/>
      <c r="C41" s="1650"/>
      <c r="D41" s="1650"/>
      <c r="E41" s="1650"/>
      <c r="F41" s="1650"/>
      <c r="G41" s="1650"/>
      <c r="H41" s="1650"/>
      <c r="I41" s="1650"/>
    </row>
    <row r="42" spans="1:9">
      <c r="A42" s="1650"/>
      <c r="B42" s="1650"/>
      <c r="C42" s="1650"/>
      <c r="D42" s="1650"/>
      <c r="E42" s="1650"/>
      <c r="F42" s="1650"/>
      <c r="G42" s="1650"/>
      <c r="H42" s="1650"/>
      <c r="I42" s="1650"/>
    </row>
    <row r="43" spans="1:9">
      <c r="A43" s="1650"/>
      <c r="B43" s="1650"/>
      <c r="C43" s="1650"/>
      <c r="D43" s="1650"/>
      <c r="E43" s="1650"/>
      <c r="F43" s="1650"/>
      <c r="G43" s="1650"/>
      <c r="H43" s="1650"/>
      <c r="I43" s="1650"/>
    </row>
    <row r="44" spans="1:9">
      <c r="A44" s="1650"/>
      <c r="B44" s="1650"/>
      <c r="C44" s="1650"/>
      <c r="D44" s="1650"/>
      <c r="E44" s="1650"/>
      <c r="F44" s="1650"/>
      <c r="G44" s="1650"/>
      <c r="H44" s="1650"/>
      <c r="I44" s="1650"/>
    </row>
    <row r="45" spans="1:9">
      <c r="A45" s="1650"/>
      <c r="B45" s="1650"/>
      <c r="C45" s="1650"/>
      <c r="D45" s="1650"/>
      <c r="E45" s="1650"/>
      <c r="F45" s="1650"/>
      <c r="G45" s="1650"/>
      <c r="H45" s="1650"/>
      <c r="I45" s="1650"/>
    </row>
    <row r="46" spans="1:9">
      <c r="F46" s="251"/>
      <c r="G46" s="252"/>
      <c r="H46" s="252"/>
      <c r="I46" s="18"/>
    </row>
    <row r="47" spans="1:9">
      <c r="F47" s="251"/>
      <c r="G47" s="252"/>
      <c r="H47" s="252"/>
      <c r="I47" s="18"/>
    </row>
    <row r="48" spans="1:9">
      <c r="F48" s="251"/>
      <c r="G48" s="252"/>
      <c r="H48" s="252"/>
      <c r="I48" s="18"/>
    </row>
    <row r="49" spans="6:9">
      <c r="F49" s="251"/>
      <c r="G49" s="252"/>
      <c r="H49" s="252"/>
      <c r="I49" s="18"/>
    </row>
    <row r="50" spans="6:9">
      <c r="F50" s="251"/>
      <c r="G50" s="252"/>
      <c r="H50" s="252"/>
      <c r="I50" s="18"/>
    </row>
    <row r="51" spans="6:9">
      <c r="F51" s="251"/>
      <c r="G51" s="252"/>
      <c r="H51" s="252"/>
      <c r="I51" s="18"/>
    </row>
    <row r="52" spans="6:9">
      <c r="F52" s="251"/>
      <c r="G52" s="252"/>
      <c r="H52" s="252"/>
      <c r="I52" s="18"/>
    </row>
    <row r="53" spans="6:9">
      <c r="F53" s="251"/>
      <c r="G53" s="252"/>
      <c r="H53" s="252"/>
      <c r="I53" s="18"/>
    </row>
    <row r="54" spans="6:9">
      <c r="F54" s="251"/>
      <c r="G54" s="252"/>
      <c r="H54" s="252"/>
      <c r="I54" s="18"/>
    </row>
    <row r="55" spans="6:9">
      <c r="F55" s="251"/>
      <c r="G55" s="252"/>
      <c r="H55" s="252"/>
      <c r="I55" s="18"/>
    </row>
    <row r="56" spans="6:9">
      <c r="F56" s="251"/>
      <c r="G56" s="252"/>
      <c r="H56" s="252"/>
      <c r="I56" s="18"/>
    </row>
    <row r="57" spans="6:9">
      <c r="F57" s="251"/>
      <c r="G57" s="252"/>
      <c r="H57" s="252"/>
      <c r="I57" s="18"/>
    </row>
    <row r="58" spans="6:9">
      <c r="F58" s="251"/>
      <c r="G58" s="252"/>
      <c r="H58" s="252"/>
      <c r="I58" s="18"/>
    </row>
    <row r="59" spans="6:9">
      <c r="F59" s="251"/>
      <c r="G59" s="252"/>
      <c r="H59" s="252"/>
      <c r="I59" s="18"/>
    </row>
    <row r="60" spans="6:9">
      <c r="F60" s="251"/>
      <c r="G60" s="252"/>
      <c r="H60" s="252"/>
      <c r="I60" s="18"/>
    </row>
    <row r="61" spans="6:9">
      <c r="F61" s="251"/>
      <c r="G61" s="252"/>
      <c r="H61" s="252"/>
      <c r="I61" s="18"/>
    </row>
  </sheetData>
  <mergeCells count="2">
    <mergeCell ref="A5:I20"/>
    <mergeCell ref="A23:I45"/>
  </mergeCells>
  <pageMargins left="0.70866141732283472" right="0.70866141732283472" top="0.74803149606299213" bottom="0.74803149606299213" header="0.31496062992125984" footer="0.31496062992125984"/>
  <pageSetup orientation="landscape"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7">
    <tabColor rgb="FF00B0F0"/>
    <pageSetUpPr fitToPage="1"/>
  </sheetPr>
  <dimension ref="A1:M55"/>
  <sheetViews>
    <sheetView showGridLines="0" view="pageBreakPreview" topLeftCell="A10" zoomScale="70" zoomScaleNormal="100" zoomScaleSheetLayoutView="70" workbookViewId="0">
      <selection activeCell="O35" sqref="O35:O36"/>
    </sheetView>
  </sheetViews>
  <sheetFormatPr baseColWidth="10" defaultColWidth="11.42578125" defaultRowHeight="15"/>
  <cols>
    <col min="1" max="1" width="20.28515625" customWidth="1"/>
    <col min="2" max="2" width="30" customWidth="1"/>
    <col min="3" max="3" width="23.28515625" customWidth="1"/>
    <col min="4" max="4" width="33" bestFit="1" customWidth="1"/>
    <col min="5" max="5" width="18.42578125" bestFit="1" customWidth="1"/>
    <col min="6" max="6" width="29.42578125" customWidth="1"/>
    <col min="7" max="7" width="18.42578125" bestFit="1" customWidth="1"/>
    <col min="8" max="8" width="34.140625"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651" t="s">
        <v>540</v>
      </c>
      <c r="B1" s="1651"/>
      <c r="C1" s="1651"/>
      <c r="D1" s="1651"/>
      <c r="E1" s="1651"/>
      <c r="F1" s="1651"/>
      <c r="G1" s="1651"/>
      <c r="H1" s="1651"/>
      <c r="I1" s="1651"/>
      <c r="J1" s="1651"/>
      <c r="K1" s="1651"/>
    </row>
    <row r="2" spans="1:13" s="323" customFormat="1" ht="44.25" customHeight="1">
      <c r="A2" s="1655" t="str">
        <f>+'Resumen '!O2</f>
        <v>Período:  Diciembre 2007 - Octubre  2025</v>
      </c>
      <c r="B2" s="1655"/>
      <c r="C2" s="1655"/>
      <c r="D2" s="1655"/>
      <c r="E2" s="1655"/>
      <c r="F2" s="1655"/>
      <c r="G2" s="1655"/>
      <c r="H2" s="1655"/>
      <c r="I2" s="1655"/>
      <c r="J2" s="1655"/>
      <c r="K2" s="1655"/>
    </row>
    <row r="3" spans="1:13" ht="12" customHeight="1">
      <c r="A3" s="116"/>
      <c r="B3" s="116"/>
      <c r="C3" s="116"/>
      <c r="D3" s="116"/>
      <c r="E3" s="116"/>
      <c r="F3" s="116"/>
      <c r="G3" s="116"/>
      <c r="H3" s="116"/>
      <c r="I3" s="116"/>
      <c r="J3" s="116"/>
      <c r="K3" s="116"/>
    </row>
    <row r="4" spans="1:13" ht="33" customHeight="1">
      <c r="B4" s="1652" t="s">
        <v>541</v>
      </c>
      <c r="C4" s="1653"/>
      <c r="D4" s="1653"/>
      <c r="E4" s="1653"/>
      <c r="F4" s="1653"/>
      <c r="G4" s="1653"/>
      <c r="H4" s="1654"/>
      <c r="L4" s="110"/>
    </row>
    <row r="5" spans="1:13" s="86" customFormat="1" ht="60" customHeight="1">
      <c r="A5" s="381" t="s">
        <v>207</v>
      </c>
      <c r="B5" s="382" t="s">
        <v>542</v>
      </c>
      <c r="C5" s="382" t="s">
        <v>543</v>
      </c>
      <c r="D5" s="382" t="s">
        <v>176</v>
      </c>
      <c r="E5" s="382" t="s">
        <v>544</v>
      </c>
      <c r="F5" s="383" t="s">
        <v>192</v>
      </c>
      <c r="G5" s="382" t="s">
        <v>545</v>
      </c>
      <c r="H5" s="384" t="s">
        <v>546</v>
      </c>
      <c r="I5" s="319"/>
      <c r="J5" s="319"/>
      <c r="K5" s="319"/>
      <c r="L5" s="319"/>
    </row>
    <row r="6" spans="1:13" s="66" customFormat="1" ht="18" customHeight="1">
      <c r="A6" s="372">
        <v>2007</v>
      </c>
      <c r="B6" s="373">
        <v>1635826213.1600001</v>
      </c>
      <c r="C6" s="374">
        <f>B6/H6</f>
        <v>0.94578819961072813</v>
      </c>
      <c r="D6" s="373">
        <v>70883463.600000009</v>
      </c>
      <c r="E6" s="374">
        <f t="shared" ref="E6:E25" si="0">D6/H6</f>
        <v>4.0982802990368349E-2</v>
      </c>
      <c r="F6" s="375">
        <v>22880747.219999999</v>
      </c>
      <c r="G6" s="374">
        <f t="shared" ref="G6:G24" si="1">F6/H6</f>
        <v>1.3228997398903602E-2</v>
      </c>
      <c r="H6" s="376">
        <f t="shared" ref="H6:H24" si="2">B6+D6+F6</f>
        <v>1729590423.98</v>
      </c>
      <c r="I6" s="123"/>
      <c r="J6" s="124"/>
      <c r="K6" s="126"/>
      <c r="L6" s="125"/>
      <c r="M6" s="83"/>
    </row>
    <row r="7" spans="1:13" s="66" customFormat="1" ht="18" customHeight="1">
      <c r="A7" s="372">
        <v>2008</v>
      </c>
      <c r="B7" s="375">
        <v>1581393650.8599999</v>
      </c>
      <c r="C7" s="374">
        <f>B7/H7</f>
        <v>0.94890566872483018</v>
      </c>
      <c r="D7" s="375">
        <v>68964104.809999987</v>
      </c>
      <c r="E7" s="374">
        <f t="shared" si="0"/>
        <v>4.1381492809936499E-2</v>
      </c>
      <c r="F7" s="375">
        <v>16186878.83</v>
      </c>
      <c r="G7" s="374">
        <f t="shared" si="1"/>
        <v>9.7128384652334383E-3</v>
      </c>
      <c r="H7" s="376">
        <f t="shared" si="2"/>
        <v>1666544634.4999998</v>
      </c>
      <c r="I7" s="123" t="s">
        <v>0</v>
      </c>
      <c r="J7" s="124"/>
      <c r="K7" s="126"/>
      <c r="L7" s="125"/>
      <c r="M7" s="83"/>
    </row>
    <row r="8" spans="1:13" s="66" customFormat="1" ht="18" customHeight="1">
      <c r="A8" s="372">
        <v>2009</v>
      </c>
      <c r="B8" s="373">
        <v>1687099942.1400001</v>
      </c>
      <c r="C8" s="374">
        <f>B8/H8</f>
        <v>0.95230043356878247</v>
      </c>
      <c r="D8" s="373">
        <v>73407508.640000001</v>
      </c>
      <c r="E8" s="374">
        <f t="shared" si="0"/>
        <v>4.1435602336873975E-2</v>
      </c>
      <c r="F8" s="375">
        <v>11097268.350000001</v>
      </c>
      <c r="G8" s="374">
        <f t="shared" si="1"/>
        <v>6.263964094343601E-3</v>
      </c>
      <c r="H8" s="376">
        <f t="shared" si="2"/>
        <v>1771604719.1300001</v>
      </c>
      <c r="I8" s="123"/>
      <c r="J8" s="124"/>
      <c r="K8" s="127"/>
      <c r="L8" s="125"/>
      <c r="M8" s="83"/>
    </row>
    <row r="9" spans="1:13" s="66" customFormat="1" ht="18" customHeight="1">
      <c r="A9" s="372">
        <v>2010</v>
      </c>
      <c r="B9" s="373">
        <v>1922473262.4300001</v>
      </c>
      <c r="C9" s="374">
        <f>B9/H9</f>
        <v>0.95304420065592299</v>
      </c>
      <c r="D9" s="373">
        <v>83809693.36999999</v>
      </c>
      <c r="E9" s="374">
        <f t="shared" si="0"/>
        <v>4.1547699926951773E-2</v>
      </c>
      <c r="F9" s="375">
        <v>10909175.590000002</v>
      </c>
      <c r="G9" s="374">
        <f t="shared" si="1"/>
        <v>5.4080994171253009E-3</v>
      </c>
      <c r="H9" s="376">
        <f t="shared" si="2"/>
        <v>2017192131.3899999</v>
      </c>
      <c r="I9" s="128"/>
      <c r="J9" s="124"/>
      <c r="K9" s="128"/>
      <c r="L9" s="125"/>
      <c r="M9" s="95"/>
    </row>
    <row r="10" spans="1:13" s="66" customFormat="1" ht="18" customHeight="1">
      <c r="A10" s="372">
        <v>2011</v>
      </c>
      <c r="B10" s="373">
        <v>2175109581.8400002</v>
      </c>
      <c r="C10" s="374">
        <f t="shared" ref="C10:C25" si="3">B10/H10</f>
        <v>0.95103367657376847</v>
      </c>
      <c r="D10" s="373">
        <v>94554070.570000008</v>
      </c>
      <c r="E10" s="374">
        <f t="shared" si="0"/>
        <v>4.1342333333446481E-2</v>
      </c>
      <c r="F10" s="375">
        <v>17436831.43</v>
      </c>
      <c r="G10" s="374">
        <f t="shared" si="1"/>
        <v>7.623990092785026E-3</v>
      </c>
      <c r="H10" s="376">
        <f t="shared" si="2"/>
        <v>2287100483.8400002</v>
      </c>
      <c r="I10" s="128"/>
      <c r="J10" s="124"/>
      <c r="K10" s="128"/>
      <c r="L10" s="125"/>
    </row>
    <row r="11" spans="1:13" s="66" customFormat="1" ht="18" customHeight="1">
      <c r="A11" s="372">
        <v>2012</v>
      </c>
      <c r="B11" s="373">
        <v>2411674911.5</v>
      </c>
      <c r="C11" s="374">
        <f t="shared" si="3"/>
        <v>0.95211214546597178</v>
      </c>
      <c r="D11" s="373">
        <v>104789518.08999999</v>
      </c>
      <c r="E11" s="374">
        <f t="shared" si="0"/>
        <v>4.1370158314148531E-2</v>
      </c>
      <c r="F11" s="375">
        <v>16509152.34</v>
      </c>
      <c r="G11" s="374">
        <f t="shared" si="1"/>
        <v>6.5176962198795789E-3</v>
      </c>
      <c r="H11" s="376">
        <f t="shared" si="2"/>
        <v>2532973581.9300003</v>
      </c>
      <c r="I11" s="129"/>
      <c r="K11" s="128"/>
      <c r="L11" s="125"/>
    </row>
    <row r="12" spans="1:13" s="66" customFormat="1" ht="18" customHeight="1">
      <c r="A12" s="372">
        <v>2013</v>
      </c>
      <c r="B12" s="373">
        <v>2663186569.8199997</v>
      </c>
      <c r="C12" s="374">
        <f t="shared" si="3"/>
        <v>0.95177416884053523</v>
      </c>
      <c r="D12" s="373">
        <v>115834844.37000003</v>
      </c>
      <c r="E12" s="374">
        <f t="shared" si="0"/>
        <v>4.1397254691953878E-2</v>
      </c>
      <c r="F12" s="375">
        <v>19107235.449999999</v>
      </c>
      <c r="G12" s="374">
        <f t="shared" si="1"/>
        <v>6.8285764675109885E-3</v>
      </c>
      <c r="H12" s="376">
        <f t="shared" si="2"/>
        <v>2798128649.6399994</v>
      </c>
      <c r="K12" s="128"/>
      <c r="L12" s="125"/>
    </row>
    <row r="13" spans="1:13" s="66" customFormat="1" ht="18" customHeight="1">
      <c r="A13" s="372">
        <v>2014</v>
      </c>
      <c r="B13" s="373">
        <v>3005088863.5</v>
      </c>
      <c r="C13" s="374">
        <f t="shared" si="3"/>
        <v>0.95169285075746779</v>
      </c>
      <c r="D13" s="373">
        <v>131454109.10000002</v>
      </c>
      <c r="E13" s="374">
        <f t="shared" si="0"/>
        <v>4.1630694304146058E-2</v>
      </c>
      <c r="F13" s="375">
        <v>21081739.099999998</v>
      </c>
      <c r="G13" s="374">
        <f t="shared" si="1"/>
        <v>6.6764549383862741E-3</v>
      </c>
      <c r="H13" s="376">
        <f t="shared" si="2"/>
        <v>3157624711.6999998</v>
      </c>
      <c r="K13" s="128"/>
      <c r="L13" s="125"/>
    </row>
    <row r="14" spans="1:13" s="66" customFormat="1" ht="18" customHeight="1">
      <c r="A14" s="372">
        <v>2015</v>
      </c>
      <c r="B14" s="373">
        <v>3382710516.6399999</v>
      </c>
      <c r="C14" s="374">
        <f t="shared" si="3"/>
        <v>0.95338904993406337</v>
      </c>
      <c r="D14" s="373">
        <v>147262666.77000001</v>
      </c>
      <c r="E14" s="374">
        <f t="shared" si="0"/>
        <v>4.1504767632928548E-2</v>
      </c>
      <c r="F14" s="375">
        <v>18117196.77</v>
      </c>
      <c r="G14" s="374">
        <f t="shared" si="1"/>
        <v>5.106182433008059E-3</v>
      </c>
      <c r="H14" s="376">
        <f t="shared" si="2"/>
        <v>3548090380.1799998</v>
      </c>
      <c r="I14" s="97"/>
      <c r="J14" s="124"/>
      <c r="K14" s="128"/>
      <c r="L14" s="125"/>
    </row>
    <row r="15" spans="1:13" s="66" customFormat="1" ht="18" customHeight="1">
      <c r="A15" s="372">
        <v>2016</v>
      </c>
      <c r="B15" s="373">
        <v>3862688790.9599996</v>
      </c>
      <c r="C15" s="374">
        <f t="shared" si="3"/>
        <v>0.95416022594621486</v>
      </c>
      <c r="D15" s="373">
        <v>168521814.59</v>
      </c>
      <c r="E15" s="374">
        <f t="shared" si="0"/>
        <v>4.1628208066458665E-2</v>
      </c>
      <c r="F15" s="375">
        <v>17049514.629999999</v>
      </c>
      <c r="G15" s="374">
        <f t="shared" si="1"/>
        <v>4.2115659873264068E-3</v>
      </c>
      <c r="H15" s="376">
        <f t="shared" si="2"/>
        <v>4048260120.1799998</v>
      </c>
      <c r="J15" s="124"/>
      <c r="K15" s="130"/>
      <c r="L15" s="125"/>
    </row>
    <row r="16" spans="1:13" s="66" customFormat="1" ht="18" customHeight="1">
      <c r="A16" s="372">
        <v>2017</v>
      </c>
      <c r="B16" s="373">
        <v>4365095869.0900002</v>
      </c>
      <c r="C16" s="374">
        <f t="shared" si="3"/>
        <v>0.95451833422211996</v>
      </c>
      <c r="D16" s="373">
        <v>189049670.72999999</v>
      </c>
      <c r="E16" s="374">
        <f t="shared" si="0"/>
        <v>4.1339613653905587E-2</v>
      </c>
      <c r="F16" s="375">
        <v>18941966.82</v>
      </c>
      <c r="G16" s="374">
        <f t="shared" si="1"/>
        <v>4.1420521239746181E-3</v>
      </c>
      <c r="H16" s="376">
        <f t="shared" si="2"/>
        <v>4573087506.6399994</v>
      </c>
      <c r="I16" s="88"/>
      <c r="J16" s="88"/>
      <c r="K16" s="88"/>
      <c r="L16" s="125"/>
      <c r="M16" s="88"/>
    </row>
    <row r="17" spans="1:13" s="66" customFormat="1" ht="18" customHeight="1">
      <c r="A17" s="372">
        <v>2018</v>
      </c>
      <c r="B17" s="373">
        <v>4960308050.1199999</v>
      </c>
      <c r="C17" s="374">
        <f t="shared" si="3"/>
        <v>0.95442170562015738</v>
      </c>
      <c r="D17" s="373">
        <v>216582431.09999999</v>
      </c>
      <c r="E17" s="374">
        <f t="shared" si="0"/>
        <v>4.1673011274535959E-2</v>
      </c>
      <c r="F17" s="375">
        <v>20296486.460000001</v>
      </c>
      <c r="G17" s="374">
        <f t="shared" si="1"/>
        <v>3.9052831053065342E-3</v>
      </c>
      <c r="H17" s="376">
        <f t="shared" si="2"/>
        <v>5197186967.6800003</v>
      </c>
      <c r="I17" s="88"/>
      <c r="J17" s="88"/>
      <c r="K17" s="88"/>
      <c r="L17" s="125"/>
      <c r="M17" s="88"/>
    </row>
    <row r="18" spans="1:13" s="66" customFormat="1" ht="18" customHeight="1">
      <c r="A18" s="372">
        <v>2019</v>
      </c>
      <c r="B18" s="373">
        <v>5454398175.96</v>
      </c>
      <c r="C18" s="374">
        <f t="shared" si="3"/>
        <v>0.95509227720429402</v>
      </c>
      <c r="D18" s="373">
        <v>236137407.19999999</v>
      </c>
      <c r="E18" s="374">
        <f t="shared" si="0"/>
        <v>4.13488356918627E-2</v>
      </c>
      <c r="F18" s="375">
        <v>20324305.609999999</v>
      </c>
      <c r="G18" s="374">
        <f t="shared" si="1"/>
        <v>3.5588871038433815E-3</v>
      </c>
      <c r="H18" s="376">
        <f t="shared" si="2"/>
        <v>5710859888.7699995</v>
      </c>
      <c r="I18" s="88"/>
      <c r="J18" s="88"/>
      <c r="K18" s="88"/>
      <c r="L18" s="125"/>
      <c r="M18" s="88"/>
    </row>
    <row r="19" spans="1:13" s="66" customFormat="1" ht="18" customHeight="1">
      <c r="A19" s="372">
        <v>2020</v>
      </c>
      <c r="B19" s="373">
        <v>5371768693.4499998</v>
      </c>
      <c r="C19" s="374">
        <f t="shared" si="3"/>
        <v>0.95732388446010375</v>
      </c>
      <c r="D19" s="373">
        <v>233752220.31999999</v>
      </c>
      <c r="E19" s="374">
        <f t="shared" si="0"/>
        <v>4.1657896370477683E-2</v>
      </c>
      <c r="F19" s="375">
        <v>5713466.4100000001</v>
      </c>
      <c r="G19" s="374">
        <f t="shared" si="1"/>
        <v>1.0182191694186051E-3</v>
      </c>
      <c r="H19" s="376">
        <f t="shared" si="2"/>
        <v>5611234380.1799994</v>
      </c>
      <c r="I19" s="88"/>
      <c r="J19" s="88"/>
      <c r="K19" s="88"/>
      <c r="L19" s="131"/>
      <c r="M19" s="88"/>
    </row>
    <row r="20" spans="1:13" s="66" customFormat="1" ht="18" customHeight="1">
      <c r="A20" s="372">
        <v>2021</v>
      </c>
      <c r="B20" s="373">
        <v>6220465761.29</v>
      </c>
      <c r="C20" s="374">
        <f>B20/H20</f>
        <v>0.95737338828337348</v>
      </c>
      <c r="D20" s="373">
        <v>270679156.31999999</v>
      </c>
      <c r="E20" s="374">
        <f t="shared" si="0"/>
        <v>4.1659424063773424E-2</v>
      </c>
      <c r="F20" s="375">
        <v>6284233.25</v>
      </c>
      <c r="G20" s="374">
        <f t="shared" si="1"/>
        <v>9.6718765285316258E-4</v>
      </c>
      <c r="H20" s="376">
        <f t="shared" si="2"/>
        <v>6497429150.8599997</v>
      </c>
      <c r="I20" s="88"/>
      <c r="J20" s="88"/>
      <c r="K20" s="88"/>
      <c r="L20" s="88"/>
      <c r="M20" s="88"/>
    </row>
    <row r="21" spans="1:13" s="66" customFormat="1" ht="18" customHeight="1">
      <c r="A21" s="372">
        <v>2022</v>
      </c>
      <c r="B21" s="373">
        <v>7563778550.6599998</v>
      </c>
      <c r="C21" s="374">
        <v>0.95758727755140161</v>
      </c>
      <c r="D21" s="373">
        <v>329129862.10000002</v>
      </c>
      <c r="E21" s="374">
        <f t="shared" si="0"/>
        <v>4.1668402439109763E-2</v>
      </c>
      <c r="F21" s="375">
        <v>5879225.6900000004</v>
      </c>
      <c r="G21" s="374">
        <f t="shared" si="1"/>
        <v>7.4432000948865826E-4</v>
      </c>
      <c r="H21" s="376">
        <f t="shared" si="2"/>
        <v>7898787638.4499998</v>
      </c>
      <c r="I21" s="88"/>
      <c r="J21" s="88"/>
      <c r="K21" s="88"/>
      <c r="L21" s="88"/>
      <c r="M21" s="88"/>
    </row>
    <row r="22" spans="1:13" s="66" customFormat="1" ht="18" customHeight="1">
      <c r="A22" s="372">
        <v>2023</v>
      </c>
      <c r="B22" s="373">
        <v>8660987464.0699997</v>
      </c>
      <c r="C22" s="374">
        <f>B22/H22</f>
        <v>0.95764504708886067</v>
      </c>
      <c r="D22" s="373">
        <v>376868065.86000001</v>
      </c>
      <c r="E22" s="374">
        <f t="shared" si="0"/>
        <v>4.1670287386282569E-2</v>
      </c>
      <c r="F22" s="375">
        <v>6192147.6500000004</v>
      </c>
      <c r="G22" s="374">
        <f t="shared" si="1"/>
        <v>6.8466552485677424E-4</v>
      </c>
      <c r="H22" s="376">
        <f t="shared" si="2"/>
        <v>9044047677.5799999</v>
      </c>
      <c r="I22" s="88"/>
      <c r="J22" s="88"/>
      <c r="K22" s="88"/>
      <c r="L22" s="88"/>
      <c r="M22" s="88"/>
    </row>
    <row r="23" spans="1:13" s="66" customFormat="1" ht="18" customHeight="1">
      <c r="A23" s="372">
        <v>2024</v>
      </c>
      <c r="B23" s="373">
        <v>9740712221.9899998</v>
      </c>
      <c r="C23" s="374">
        <f>B23/H23</f>
        <v>0.95764425801028563</v>
      </c>
      <c r="D23" s="373">
        <v>423856200.49000001</v>
      </c>
      <c r="E23" s="374">
        <f>D23/H23</f>
        <v>4.1670819070597692E-2</v>
      </c>
      <c r="F23" s="375">
        <v>6966717.54</v>
      </c>
      <c r="G23" s="374">
        <f>F23/H23</f>
        <v>6.8492291911664198E-4</v>
      </c>
      <c r="H23" s="376">
        <f t="shared" si="2"/>
        <v>10171535140.02</v>
      </c>
      <c r="I23" s="88"/>
      <c r="J23" s="88"/>
      <c r="K23" s="88"/>
      <c r="L23" s="88"/>
      <c r="M23" s="88"/>
    </row>
    <row r="24" spans="1:13" s="67" customFormat="1" ht="18.75">
      <c r="A24" s="898" t="str">
        <f>+'Resumen '!O6</f>
        <v>Oct. 2025</v>
      </c>
      <c r="B24" s="729">
        <f>+'Resumen '!H97</f>
        <v>8861381141.0499992</v>
      </c>
      <c r="C24" s="730">
        <f>B24/H24</f>
        <v>0.95770845747425137</v>
      </c>
      <c r="D24" s="729">
        <f>+'Resumen '!H98</f>
        <v>385593449.43000001</v>
      </c>
      <c r="E24" s="374">
        <f t="shared" si="0"/>
        <v>4.1673651295177645E-2</v>
      </c>
      <c r="F24" s="731">
        <f>+'Resumen '!H99</f>
        <v>5717157.0899999999</v>
      </c>
      <c r="G24" s="374">
        <f t="shared" si="1"/>
        <v>6.1789123057098231E-4</v>
      </c>
      <c r="H24" s="376">
        <f t="shared" si="2"/>
        <v>9252691747.5699997</v>
      </c>
      <c r="I24" s="89"/>
      <c r="J24" s="89"/>
      <c r="K24" s="89"/>
      <c r="L24" s="88"/>
      <c r="M24" s="88"/>
    </row>
    <row r="25" spans="1:13" ht="18.75" customHeight="1">
      <c r="A25" s="377" t="s">
        <v>11</v>
      </c>
      <c r="B25" s="378">
        <f>SUM(B6:B24)</f>
        <v>85526148230.529999</v>
      </c>
      <c r="C25" s="379">
        <f t="shared" si="3"/>
        <v>0.95545028662430587</v>
      </c>
      <c r="D25" s="378">
        <f>SUM(D6:D24)</f>
        <v>3721130257.4599996</v>
      </c>
      <c r="E25" s="379">
        <f t="shared" si="0"/>
        <v>4.1570385719620073E-2</v>
      </c>
      <c r="F25" s="378">
        <f>SUM(F6:F24)</f>
        <v>266691446.23000002</v>
      </c>
      <c r="G25" s="379">
        <f>F25/H25</f>
        <v>2.9793276560740206E-3</v>
      </c>
      <c r="H25" s="380">
        <f>SUM(H6:H24)</f>
        <v>89513969934.220001</v>
      </c>
      <c r="I25" s="8"/>
      <c r="J25" s="8"/>
      <c r="K25" s="8"/>
      <c r="L25" s="88"/>
      <c r="M25" s="88"/>
    </row>
    <row r="26" spans="1:13" ht="18.75">
      <c r="A26" t="s">
        <v>198</v>
      </c>
      <c r="B26" s="7"/>
      <c r="C26" s="7"/>
      <c r="D26" s="7"/>
      <c r="E26" s="7"/>
      <c r="F26" s="7"/>
      <c r="G26" s="8"/>
      <c r="H26" s="8"/>
      <c r="I26" s="8"/>
      <c r="J26" s="8"/>
      <c r="K26" s="8"/>
      <c r="L26" s="89"/>
      <c r="M26" s="89"/>
    </row>
    <row r="27" spans="1:13">
      <c r="B27" s="40"/>
      <c r="C27" s="40"/>
      <c r="D27" s="40"/>
      <c r="E27" s="40"/>
      <c r="F27" s="40"/>
      <c r="G27" s="8"/>
      <c r="H27" s="8"/>
      <c r="I27" s="8"/>
      <c r="J27" s="8"/>
      <c r="K27" s="8"/>
      <c r="L27" s="111"/>
      <c r="M27" s="8"/>
    </row>
    <row r="28" spans="1:13">
      <c r="C28" s="8"/>
      <c r="D28" s="8"/>
      <c r="E28" s="8"/>
      <c r="F28" s="8"/>
      <c r="G28" s="8"/>
      <c r="H28" s="8"/>
      <c r="I28" s="8"/>
      <c r="J28" s="8"/>
      <c r="K28" s="8"/>
      <c r="L28" s="111"/>
      <c r="M28" s="8"/>
    </row>
    <row r="29" spans="1:13">
      <c r="C29" s="8"/>
      <c r="D29" s="8"/>
      <c r="E29" s="8"/>
      <c r="F29" s="8"/>
      <c r="G29" s="8"/>
      <c r="H29" s="8"/>
      <c r="I29" s="8"/>
      <c r="J29" s="8"/>
      <c r="K29" s="8"/>
      <c r="L29" s="112"/>
      <c r="M29" s="8"/>
    </row>
    <row r="30" spans="1:13">
      <c r="C30" s="8"/>
      <c r="D30" s="8"/>
      <c r="E30" s="8"/>
      <c r="F30" s="8"/>
      <c r="G30" s="8"/>
      <c r="H30" s="8"/>
      <c r="I30" s="8"/>
      <c r="J30" s="8"/>
      <c r="K30" s="8"/>
      <c r="L30" s="8"/>
      <c r="M30" s="8"/>
    </row>
    <row r="31" spans="1:13">
      <c r="C31" s="8"/>
      <c r="D31" s="8"/>
      <c r="E31" s="8"/>
      <c r="F31" s="8"/>
      <c r="G31" s="8"/>
      <c r="H31" s="8"/>
      <c r="I31" s="8"/>
      <c r="J31" s="8"/>
      <c r="K31" s="8"/>
      <c r="L31" s="8"/>
      <c r="M31" s="8"/>
    </row>
    <row r="32" spans="1:13">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I40" s="8"/>
      <c r="J40" s="8"/>
      <c r="K40" s="8"/>
      <c r="L40" s="8"/>
      <c r="M40" s="8"/>
    </row>
    <row r="41" spans="3:13">
      <c r="C41" s="8"/>
      <c r="D41" s="8"/>
      <c r="E41" s="8"/>
      <c r="F41" s="8"/>
      <c r="G41" s="8"/>
      <c r="H41" s="8"/>
      <c r="L41" s="8"/>
      <c r="M41" s="8"/>
    </row>
    <row r="42" spans="3:13">
      <c r="C42" s="8"/>
      <c r="D42" s="8"/>
      <c r="E42" s="8"/>
      <c r="F42" s="8"/>
      <c r="G42" s="8"/>
      <c r="H42" s="8"/>
      <c r="L42" s="8"/>
      <c r="M42" s="8"/>
    </row>
    <row r="43" spans="3:13">
      <c r="C43" s="8"/>
      <c r="D43" s="8"/>
      <c r="E43" s="8"/>
      <c r="F43" s="8"/>
      <c r="G43" s="8"/>
      <c r="H43" s="8"/>
    </row>
    <row r="44" spans="3:13" ht="39" customHeight="1">
      <c r="C44" s="8"/>
      <c r="D44" s="8"/>
      <c r="E44" s="8"/>
      <c r="F44" s="8"/>
      <c r="G44" s="8"/>
      <c r="H44" s="8"/>
    </row>
    <row r="45" spans="3:13" ht="48" customHeight="1"/>
    <row r="55" ht="70.5" customHeight="1"/>
  </sheetData>
  <mergeCells count="3">
    <mergeCell ref="A1:K1"/>
    <mergeCell ref="B4:H4"/>
    <mergeCell ref="A2:K2"/>
  </mergeCells>
  <conditionalFormatting sqref="B18:G24">
    <cfRule type="cellIs" dxfId="0" priority="1" operator="equal">
      <formula>0</formula>
    </cfRule>
  </conditionalFormatting>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5">
    <tabColor theme="1"/>
    <pageSetUpPr fitToPage="1"/>
  </sheetPr>
  <dimension ref="A1"/>
  <sheetViews>
    <sheetView showGridLines="0" view="pageBreakPreview" zoomScale="70" zoomScaleNormal="100" zoomScaleSheetLayoutView="70" workbookViewId="0">
      <selection activeCell="L32" sqref="L32"/>
    </sheetView>
  </sheetViews>
  <sheetFormatPr baseColWidth="10" defaultColWidth="11.42578125" defaultRowHeight="15"/>
  <cols>
    <col min="7" max="7" width="9.42578125" customWidth="1"/>
    <col min="10" max="10" width="20.140625" customWidth="1"/>
  </cols>
  <sheetData/>
  <pageMargins left="0.70866141732283472" right="0.70866141732283472" top="0.74803149606299213" bottom="0.74803149606299213" header="0.31496062992125984" footer="0.31496062992125984"/>
  <pageSetup paperSize="119" scale="63" orientation="landscape"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6">
    <tabColor theme="1"/>
    <pageSetUpPr fitToPage="1"/>
  </sheetPr>
  <dimension ref="A4:W41"/>
  <sheetViews>
    <sheetView showGridLines="0" view="pageBreakPreview" zoomScale="55" zoomScaleNormal="85" zoomScaleSheetLayoutView="55" workbookViewId="0">
      <selection activeCell="P20" sqref="P20"/>
    </sheetView>
  </sheetViews>
  <sheetFormatPr baseColWidth="10" defaultColWidth="11.42578125" defaultRowHeight="20.25"/>
  <cols>
    <col min="1" max="1" width="20.5703125" style="188" customWidth="1"/>
    <col min="2" max="2" width="18.5703125" style="188" customWidth="1"/>
    <col min="3" max="4" width="33.7109375" style="188" customWidth="1"/>
    <col min="5" max="5" width="14.7109375" style="188" customWidth="1"/>
    <col min="6" max="6" width="22.5703125" style="188" customWidth="1"/>
    <col min="7" max="7" width="21.28515625" style="188" customWidth="1"/>
    <col min="8" max="13" width="25.7109375" style="188" customWidth="1"/>
    <col min="14" max="14" width="14.7109375" style="188" customWidth="1"/>
    <col min="15" max="15" width="25.5703125" style="215" customWidth="1"/>
    <col min="16" max="16" width="33.28515625" style="188" customWidth="1"/>
    <col min="17" max="17" width="20.85546875" style="958" customWidth="1"/>
    <col min="18" max="18" width="41" style="197" customWidth="1"/>
    <col min="19" max="19" width="38" style="390" customWidth="1"/>
    <col min="20" max="20" width="17.85546875" style="197" customWidth="1"/>
    <col min="21" max="21" width="13.140625" style="197" bestFit="1" customWidth="1"/>
    <col min="22" max="23" width="11.42578125" style="197"/>
    <col min="24" max="16384" width="11.42578125" style="188"/>
  </cols>
  <sheetData>
    <row r="4" spans="1:17" ht="32.25" customHeight="1"/>
    <row r="5" spans="1:17" ht="60" customHeight="1">
      <c r="O5" s="824"/>
      <c r="P5" s="684"/>
      <c r="Q5" s="959"/>
    </row>
    <row r="6" spans="1:17" ht="30" customHeight="1">
      <c r="A6" s="1701" t="s">
        <v>1099</v>
      </c>
      <c r="B6" s="1701"/>
      <c r="C6" s="1701"/>
      <c r="D6" s="1701"/>
      <c r="E6" s="1701"/>
      <c r="F6" s="1701"/>
      <c r="G6" s="1701"/>
      <c r="H6" s="1701"/>
      <c r="I6" s="1701"/>
      <c r="J6" s="1701"/>
      <c r="K6" s="1701"/>
      <c r="L6" s="1701"/>
      <c r="M6" s="1701"/>
      <c r="N6" s="1701"/>
      <c r="O6" s="824"/>
      <c r="P6" s="684"/>
      <c r="Q6" s="960"/>
    </row>
    <row r="7" spans="1:17" ht="30">
      <c r="A7" s="1701"/>
      <c r="B7" s="1701"/>
      <c r="C7" s="1701"/>
      <c r="D7" s="1701"/>
      <c r="E7" s="1701"/>
      <c r="F7" s="1701"/>
      <c r="G7" s="1701"/>
      <c r="H7" s="1701"/>
      <c r="I7" s="1701"/>
      <c r="J7" s="1701"/>
      <c r="K7" s="1701"/>
      <c r="L7" s="1701"/>
      <c r="M7" s="1701"/>
      <c r="N7" s="1701"/>
      <c r="O7" s="824"/>
      <c r="P7" s="684"/>
      <c r="Q7" s="960"/>
    </row>
    <row r="8" spans="1:17" ht="30">
      <c r="A8" s="1701"/>
      <c r="B8" s="1701"/>
      <c r="C8" s="1701"/>
      <c r="D8" s="1701"/>
      <c r="E8" s="1701"/>
      <c r="F8" s="1701"/>
      <c r="G8" s="1701"/>
      <c r="H8" s="1701"/>
      <c r="I8" s="1701"/>
      <c r="J8" s="1701"/>
      <c r="K8" s="1701"/>
      <c r="L8" s="1701"/>
      <c r="M8" s="1701"/>
      <c r="N8" s="1701"/>
      <c r="O8" s="824"/>
      <c r="P8" s="684"/>
      <c r="Q8" s="961"/>
    </row>
    <row r="9" spans="1:17" ht="30">
      <c r="A9" s="1701"/>
      <c r="B9" s="1701"/>
      <c r="C9" s="1701"/>
      <c r="D9" s="1701"/>
      <c r="E9" s="1701"/>
      <c r="F9" s="1701"/>
      <c r="G9" s="1701"/>
      <c r="H9" s="1701"/>
      <c r="I9" s="1701"/>
      <c r="J9" s="1701"/>
      <c r="K9" s="1701"/>
      <c r="L9" s="1701"/>
      <c r="M9" s="1701"/>
      <c r="N9" s="1701"/>
      <c r="O9" s="824"/>
      <c r="P9" s="684"/>
      <c r="Q9" s="960"/>
    </row>
    <row r="10" spans="1:17" ht="30">
      <c r="A10" s="1701"/>
      <c r="B10" s="1701"/>
      <c r="C10" s="1701"/>
      <c r="D10" s="1701"/>
      <c r="E10" s="1701"/>
      <c r="F10" s="1701"/>
      <c r="G10" s="1701"/>
      <c r="H10" s="1701"/>
      <c r="I10" s="1701"/>
      <c r="J10" s="1701"/>
      <c r="K10" s="1701"/>
      <c r="L10" s="1701"/>
      <c r="M10" s="1701"/>
      <c r="N10" s="1701"/>
      <c r="O10" s="824"/>
      <c r="P10" s="684"/>
      <c r="Q10" s="962"/>
    </row>
    <row r="11" spans="1:17" ht="30">
      <c r="A11" s="1701"/>
      <c r="B11" s="1701"/>
      <c r="C11" s="1701"/>
      <c r="D11" s="1701"/>
      <c r="E11" s="1701"/>
      <c r="F11" s="1701"/>
      <c r="G11" s="1701"/>
      <c r="H11" s="1701"/>
      <c r="I11" s="1701"/>
      <c r="J11" s="1701"/>
      <c r="K11" s="1701"/>
      <c r="L11" s="1701"/>
      <c r="M11" s="1701"/>
      <c r="N11" s="1701"/>
      <c r="O11" s="824"/>
      <c r="P11" s="391"/>
      <c r="Q11" s="963"/>
    </row>
    <row r="12" spans="1:17" ht="20.25" customHeight="1">
      <c r="A12" s="1701"/>
      <c r="B12" s="1701"/>
      <c r="C12" s="1701"/>
      <c r="D12" s="1701"/>
      <c r="E12" s="1701"/>
      <c r="F12" s="1701"/>
      <c r="G12" s="1701"/>
      <c r="H12" s="1701"/>
      <c r="I12" s="1701"/>
      <c r="J12" s="1701"/>
      <c r="K12" s="1701"/>
      <c r="L12" s="1701"/>
      <c r="M12" s="1701"/>
      <c r="N12" s="1701"/>
      <c r="Q12" s="960"/>
    </row>
    <row r="13" spans="1:17" ht="20.25" customHeight="1">
      <c r="A13" s="1701"/>
      <c r="B13" s="1701"/>
      <c r="C13" s="1701"/>
      <c r="D13" s="1701"/>
      <c r="E13" s="1701"/>
      <c r="F13" s="1701"/>
      <c r="G13" s="1701"/>
      <c r="H13" s="1701"/>
      <c r="I13" s="1701"/>
      <c r="J13" s="1701"/>
      <c r="K13" s="1701"/>
      <c r="L13" s="1701"/>
      <c r="M13" s="1701"/>
      <c r="N13" s="1701"/>
      <c r="Q13" s="960"/>
    </row>
    <row r="14" spans="1:17">
      <c r="A14" s="1701"/>
      <c r="B14" s="1701"/>
      <c r="C14" s="1701"/>
      <c r="D14" s="1701"/>
      <c r="E14" s="1701"/>
      <c r="F14" s="1701"/>
      <c r="G14" s="1701"/>
      <c r="H14" s="1701"/>
      <c r="I14" s="1701"/>
      <c r="J14" s="1701"/>
      <c r="K14" s="1701"/>
      <c r="L14" s="1701"/>
      <c r="M14" s="1701"/>
      <c r="N14" s="1701"/>
    </row>
    <row r="15" spans="1:17" ht="30">
      <c r="A15" s="1701"/>
      <c r="B15" s="1701"/>
      <c r="C15" s="1701"/>
      <c r="D15" s="1701"/>
      <c r="E15" s="1701"/>
      <c r="F15" s="1701"/>
      <c r="G15" s="1701"/>
      <c r="H15" s="1701"/>
      <c r="I15" s="1701"/>
      <c r="J15" s="1701"/>
      <c r="K15" s="1701"/>
      <c r="L15" s="1701"/>
      <c r="M15" s="1701"/>
      <c r="N15" s="1701"/>
      <c r="O15" s="824"/>
      <c r="P15" s="684"/>
    </row>
    <row r="16" spans="1:17" ht="30">
      <c r="A16" s="1701"/>
      <c r="B16" s="1701"/>
      <c r="C16" s="1701"/>
      <c r="D16" s="1701"/>
      <c r="E16" s="1701"/>
      <c r="F16" s="1701"/>
      <c r="G16" s="1701"/>
      <c r="H16" s="1701"/>
      <c r="I16" s="1701"/>
      <c r="J16" s="1701"/>
      <c r="K16" s="1701"/>
      <c r="L16" s="1701"/>
      <c r="M16" s="1701"/>
      <c r="N16" s="1701"/>
      <c r="O16" s="824"/>
      <c r="P16" s="684"/>
    </row>
    <row r="17" spans="1:19" ht="30">
      <c r="A17" s="1701"/>
      <c r="B17" s="1701"/>
      <c r="C17" s="1701"/>
      <c r="D17" s="1701"/>
      <c r="E17" s="1701"/>
      <c r="F17" s="1701"/>
      <c r="G17" s="1701"/>
      <c r="H17" s="1701"/>
      <c r="I17" s="1701"/>
      <c r="J17" s="1701"/>
      <c r="K17" s="1701"/>
      <c r="L17" s="1701"/>
      <c r="M17" s="1701"/>
      <c r="N17" s="1701"/>
      <c r="O17" s="824"/>
      <c r="P17" s="684"/>
    </row>
    <row r="18" spans="1:19" ht="30">
      <c r="A18" s="1701"/>
      <c r="B18" s="1701"/>
      <c r="C18" s="1701"/>
      <c r="D18" s="1701"/>
      <c r="E18" s="1701"/>
      <c r="F18" s="1701"/>
      <c r="G18" s="1701"/>
      <c r="H18" s="1701"/>
      <c r="I18" s="1701"/>
      <c r="J18" s="1701"/>
      <c r="K18" s="1701"/>
      <c r="L18" s="1701"/>
      <c r="M18" s="1701"/>
      <c r="N18" s="1701"/>
      <c r="O18" s="824"/>
      <c r="P18" s="684"/>
    </row>
    <row r="19" spans="1:19" ht="30">
      <c r="A19" s="1701"/>
      <c r="B19" s="1701"/>
      <c r="C19" s="1701"/>
      <c r="D19" s="1701"/>
      <c r="E19" s="1701"/>
      <c r="F19" s="1701"/>
      <c r="G19" s="1701"/>
      <c r="H19" s="1701"/>
      <c r="I19" s="1701"/>
      <c r="J19" s="1701"/>
      <c r="K19" s="1701"/>
      <c r="L19" s="1701"/>
      <c r="M19" s="1701"/>
      <c r="N19" s="1701"/>
      <c r="O19" s="824"/>
      <c r="P19" s="684"/>
      <c r="Q19" s="960"/>
    </row>
    <row r="20" spans="1:19" ht="30">
      <c r="A20" s="1701"/>
      <c r="B20" s="1701"/>
      <c r="C20" s="1701"/>
      <c r="D20" s="1701"/>
      <c r="E20" s="1701"/>
      <c r="F20" s="1701"/>
      <c r="G20" s="1701"/>
      <c r="H20" s="1701"/>
      <c r="I20" s="1701"/>
      <c r="J20" s="1701"/>
      <c r="K20" s="1701"/>
      <c r="L20" s="1701"/>
      <c r="M20" s="1701"/>
      <c r="N20" s="1701"/>
      <c r="O20" s="824"/>
      <c r="P20" s="684"/>
      <c r="Q20" s="825"/>
      <c r="R20" s="392"/>
    </row>
    <row r="21" spans="1:19" ht="30">
      <c r="A21" s="1701"/>
      <c r="B21" s="1701"/>
      <c r="C21" s="1701"/>
      <c r="D21" s="1701"/>
      <c r="E21" s="1701"/>
      <c r="F21" s="1701"/>
      <c r="G21" s="1701"/>
      <c r="H21" s="1701"/>
      <c r="I21" s="1701"/>
      <c r="J21" s="1701"/>
      <c r="K21" s="1701"/>
      <c r="L21" s="1701"/>
      <c r="M21" s="1701"/>
      <c r="N21" s="1701"/>
      <c r="O21" s="824"/>
      <c r="P21" s="684"/>
      <c r="Q21" s="825"/>
      <c r="R21" s="392"/>
    </row>
    <row r="22" spans="1:19">
      <c r="A22" s="1701"/>
      <c r="B22" s="1701"/>
      <c r="C22" s="1701"/>
      <c r="D22" s="1701"/>
      <c r="E22" s="1701"/>
      <c r="F22" s="1701"/>
      <c r="G22" s="1701"/>
      <c r="H22" s="1701"/>
      <c r="I22" s="1701"/>
      <c r="J22" s="1701"/>
      <c r="K22" s="1701"/>
      <c r="L22" s="1701"/>
      <c r="M22" s="1701"/>
      <c r="N22" s="1701"/>
    </row>
    <row r="23" spans="1:19" ht="117" customHeight="1">
      <c r="A23" s="1701"/>
      <c r="B23" s="1701"/>
      <c r="C23" s="1701"/>
      <c r="D23" s="1701"/>
      <c r="E23" s="1701"/>
      <c r="F23" s="1701"/>
      <c r="G23" s="1701"/>
      <c r="H23" s="1701"/>
      <c r="I23" s="1701"/>
      <c r="J23" s="1701"/>
      <c r="K23" s="1701"/>
      <c r="L23" s="1701"/>
      <c r="M23" s="1701"/>
      <c r="N23" s="1701"/>
    </row>
    <row r="24" spans="1:19" ht="117" customHeight="1">
      <c r="A24" s="1701"/>
      <c r="B24" s="1701"/>
      <c r="C24" s="1701"/>
      <c r="D24" s="1701"/>
      <c r="E24" s="1701"/>
      <c r="F24" s="1701"/>
      <c r="G24" s="1701"/>
      <c r="H24" s="1701"/>
      <c r="I24" s="1701"/>
      <c r="J24" s="1701"/>
      <c r="K24" s="1701"/>
      <c r="L24" s="1701"/>
      <c r="M24" s="1701"/>
      <c r="N24" s="1701"/>
    </row>
    <row r="25" spans="1:19" ht="117" customHeight="1">
      <c r="A25" s="1701"/>
      <c r="B25" s="1701"/>
      <c r="C25" s="1701"/>
      <c r="D25" s="1701"/>
      <c r="E25" s="1701"/>
      <c r="F25" s="1701"/>
      <c r="G25" s="1701"/>
      <c r="H25" s="1701"/>
      <c r="I25" s="1701"/>
      <c r="J25" s="1701"/>
      <c r="K25" s="1701"/>
      <c r="L25" s="1701"/>
      <c r="M25" s="1701"/>
      <c r="N25" s="1701"/>
    </row>
    <row r="26" spans="1:19" ht="117" customHeight="1">
      <c r="A26" s="1701"/>
      <c r="B26" s="1701"/>
      <c r="C26" s="1701"/>
      <c r="D26" s="1701"/>
      <c r="E26" s="1701"/>
      <c r="F26" s="1701"/>
      <c r="G26" s="1701"/>
      <c r="H26" s="1701"/>
      <c r="I26" s="1701"/>
      <c r="J26" s="1701"/>
      <c r="K26" s="1701"/>
      <c r="L26" s="1701"/>
      <c r="M26" s="1701"/>
      <c r="N26" s="1701"/>
    </row>
    <row r="27" spans="1:19">
      <c r="A27" s="1701"/>
      <c r="B27" s="1701"/>
      <c r="C27" s="1701"/>
      <c r="D27" s="1701"/>
      <c r="E27" s="1701"/>
      <c r="F27" s="1701"/>
      <c r="G27" s="1701"/>
      <c r="H27" s="1701"/>
      <c r="I27" s="1701"/>
      <c r="J27" s="1701"/>
      <c r="K27" s="1701"/>
      <c r="L27" s="1701"/>
      <c r="M27" s="1701"/>
      <c r="N27" s="1701"/>
    </row>
    <row r="28" spans="1:19">
      <c r="A28" s="1701"/>
      <c r="B28" s="1701"/>
      <c r="C28" s="1701"/>
      <c r="D28" s="1701"/>
      <c r="E28" s="1701"/>
      <c r="F28" s="1701"/>
      <c r="G28" s="1701"/>
      <c r="H28" s="1701"/>
      <c r="I28" s="1701"/>
      <c r="J28" s="1701"/>
      <c r="K28" s="1701"/>
      <c r="L28" s="1701"/>
      <c r="M28" s="1701"/>
      <c r="N28" s="1701"/>
      <c r="O28" s="863"/>
    </row>
    <row r="29" spans="1:19">
      <c r="A29" s="1701"/>
      <c r="B29" s="1701"/>
      <c r="C29" s="1701"/>
      <c r="D29" s="1701"/>
      <c r="E29" s="1701"/>
      <c r="F29" s="1701"/>
      <c r="G29" s="1701"/>
      <c r="H29" s="1701"/>
      <c r="I29" s="1701"/>
      <c r="J29" s="1701"/>
      <c r="K29" s="1701"/>
      <c r="L29" s="1701"/>
      <c r="M29" s="1701"/>
      <c r="N29" s="1701"/>
      <c r="O29" s="863"/>
      <c r="R29" s="188"/>
    </row>
    <row r="30" spans="1:19">
      <c r="A30" s="1701"/>
      <c r="B30" s="1701"/>
      <c r="C30" s="1701"/>
      <c r="D30" s="1701"/>
      <c r="E30" s="1701"/>
      <c r="F30" s="1701"/>
      <c r="G30" s="1701"/>
      <c r="H30" s="1701"/>
      <c r="I30" s="1701"/>
      <c r="J30" s="1701"/>
      <c r="K30" s="1701"/>
      <c r="L30" s="1701"/>
      <c r="M30" s="1701"/>
      <c r="N30" s="1701"/>
      <c r="O30" s="216"/>
      <c r="R30" s="389"/>
      <c r="S30" s="389"/>
    </row>
    <row r="31" spans="1:19">
      <c r="A31" s="1701"/>
      <c r="B31" s="1701"/>
      <c r="C31" s="1701"/>
      <c r="D31" s="1701"/>
      <c r="E31" s="1701"/>
      <c r="F31" s="1701"/>
      <c r="G31" s="1701"/>
      <c r="H31" s="1701"/>
      <c r="I31" s="1701"/>
      <c r="J31" s="1701"/>
      <c r="K31" s="1701"/>
      <c r="L31" s="1701"/>
      <c r="M31" s="1701"/>
      <c r="N31" s="1701"/>
      <c r="Q31" s="825"/>
      <c r="R31" s="391"/>
    </row>
    <row r="32" spans="1:19">
      <c r="A32" s="1701"/>
      <c r="B32" s="1701"/>
      <c r="C32" s="1701"/>
      <c r="D32" s="1701"/>
      <c r="E32" s="1701"/>
      <c r="F32" s="1701"/>
      <c r="G32" s="1701"/>
      <c r="H32" s="1701"/>
      <c r="I32" s="1701"/>
      <c r="J32" s="1701"/>
      <c r="K32" s="1701"/>
      <c r="L32" s="1701"/>
      <c r="M32" s="1701"/>
      <c r="N32" s="1701"/>
      <c r="O32" s="288"/>
      <c r="Q32" s="825"/>
      <c r="R32" s="391"/>
    </row>
    <row r="33" spans="1:18" ht="30">
      <c r="A33" s="1701"/>
      <c r="B33" s="1701"/>
      <c r="C33" s="1701"/>
      <c r="D33" s="1701"/>
      <c r="E33" s="1701"/>
      <c r="F33" s="1701"/>
      <c r="G33" s="1701"/>
      <c r="H33" s="1701"/>
      <c r="I33" s="1701"/>
      <c r="J33" s="1701"/>
      <c r="K33" s="1701"/>
      <c r="L33" s="1701"/>
      <c r="M33" s="1701"/>
      <c r="N33" s="1701"/>
      <c r="Q33" s="824"/>
      <c r="R33" s="391"/>
    </row>
    <row r="34" spans="1:18">
      <c r="A34" s="1701"/>
      <c r="B34" s="1701"/>
      <c r="C34" s="1701"/>
      <c r="D34" s="1701"/>
      <c r="E34" s="1701"/>
      <c r="F34" s="1701"/>
      <c r="G34" s="1701"/>
      <c r="H34" s="1701"/>
      <c r="I34" s="1701"/>
      <c r="J34" s="1701"/>
      <c r="K34" s="1701"/>
      <c r="L34" s="1701"/>
      <c r="M34" s="1701"/>
      <c r="N34" s="1701"/>
    </row>
    <row r="35" spans="1:18">
      <c r="A35" s="1701"/>
      <c r="B35" s="1701"/>
      <c r="C35" s="1701"/>
      <c r="D35" s="1701"/>
      <c r="E35" s="1701"/>
      <c r="F35" s="1701"/>
      <c r="G35" s="1701"/>
      <c r="H35" s="1701"/>
      <c r="I35" s="1701"/>
      <c r="J35" s="1701"/>
      <c r="K35" s="1701"/>
      <c r="L35" s="1701"/>
      <c r="M35" s="1701"/>
      <c r="N35" s="1701"/>
      <c r="Q35" s="960"/>
    </row>
    <row r="36" spans="1:18">
      <c r="A36" s="1701"/>
      <c r="B36" s="1701"/>
      <c r="C36" s="1701"/>
      <c r="D36" s="1701"/>
      <c r="E36" s="1701"/>
      <c r="F36" s="1701"/>
      <c r="G36" s="1701"/>
      <c r="H36" s="1701"/>
      <c r="I36" s="1701"/>
      <c r="J36" s="1701"/>
      <c r="K36" s="1701"/>
      <c r="L36" s="1701"/>
      <c r="M36" s="1701"/>
      <c r="N36" s="1701"/>
      <c r="Q36" s="960"/>
    </row>
    <row r="37" spans="1:18">
      <c r="A37" s="1701"/>
      <c r="B37" s="1701"/>
      <c r="C37" s="1701"/>
      <c r="D37" s="1701"/>
      <c r="E37" s="1701"/>
      <c r="F37" s="1701"/>
      <c r="G37" s="1701"/>
      <c r="H37" s="1701"/>
      <c r="I37" s="1701"/>
      <c r="J37" s="1701"/>
      <c r="K37" s="1701"/>
      <c r="L37" s="1701"/>
      <c r="M37" s="1701"/>
      <c r="N37" s="1701"/>
      <c r="Q37" s="960"/>
    </row>
    <row r="38" spans="1:18">
      <c r="A38" s="1701"/>
      <c r="B38" s="1701"/>
      <c r="C38" s="1701"/>
      <c r="D38" s="1701"/>
      <c r="E38" s="1701"/>
      <c r="F38" s="1701"/>
      <c r="G38" s="1701"/>
      <c r="H38" s="1701"/>
      <c r="I38" s="1701"/>
      <c r="J38" s="1701"/>
      <c r="K38" s="1701"/>
      <c r="L38" s="1701"/>
      <c r="M38" s="1701"/>
      <c r="N38" s="1701"/>
      <c r="Q38" s="960"/>
    </row>
    <row r="39" spans="1:18">
      <c r="A39" s="1701"/>
      <c r="B39" s="1701"/>
      <c r="C39" s="1701"/>
      <c r="D39" s="1701"/>
      <c r="E39" s="1701"/>
      <c r="F39" s="1701"/>
      <c r="G39" s="1701"/>
      <c r="H39" s="1701"/>
      <c r="I39" s="1701"/>
      <c r="J39" s="1701"/>
      <c r="K39" s="1701"/>
      <c r="L39" s="1701"/>
      <c r="M39" s="1701"/>
      <c r="N39" s="1701"/>
    </row>
    <row r="40" spans="1:18">
      <c r="A40" s="1701"/>
      <c r="B40" s="1701"/>
      <c r="C40" s="1701"/>
      <c r="D40" s="1701"/>
      <c r="E40" s="1701"/>
      <c r="F40" s="1701"/>
      <c r="G40" s="1701"/>
      <c r="H40" s="1701"/>
      <c r="I40" s="1701"/>
      <c r="J40" s="1701"/>
      <c r="K40" s="1701"/>
      <c r="L40" s="1701"/>
      <c r="M40" s="1701"/>
      <c r="N40" s="1701"/>
    </row>
    <row r="41" spans="1:18">
      <c r="A41" s="1701"/>
      <c r="B41" s="1701"/>
      <c r="C41" s="1701"/>
      <c r="D41" s="1701"/>
      <c r="E41" s="1701"/>
      <c r="F41" s="1701"/>
      <c r="G41" s="1701"/>
      <c r="H41" s="1701"/>
      <c r="I41" s="1701"/>
      <c r="J41" s="1701"/>
      <c r="K41" s="1701"/>
      <c r="L41" s="1701"/>
      <c r="M41" s="1701"/>
      <c r="N41" s="1701"/>
    </row>
  </sheetData>
  <mergeCells count="1">
    <mergeCell ref="A6:N41"/>
  </mergeCells>
  <pageMargins left="0.70866141732283472" right="0.70866141732283472" top="0.74803149606299213" bottom="0.74803149606299213" header="0.31496062992125984" footer="0.31496062992125984"/>
  <pageSetup paperSize="119" scale="35" orientation="landscape"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7">
    <tabColor theme="8" tint="-0.499984740745262"/>
    <pageSetUpPr fitToPage="1"/>
  </sheetPr>
  <dimension ref="A1:O37"/>
  <sheetViews>
    <sheetView showGridLines="0" view="pageBreakPreview" zoomScale="55" zoomScaleNormal="100" zoomScaleSheetLayoutView="55" workbookViewId="0">
      <pane ySplit="2" topLeftCell="A3" activePane="bottomLeft" state="frozen"/>
      <selection activeCell="K40" sqref="K40"/>
      <selection pane="bottomLeft" activeCell="S9" sqref="S9"/>
    </sheetView>
  </sheetViews>
  <sheetFormatPr baseColWidth="10" defaultColWidth="11.42578125" defaultRowHeight="14.25"/>
  <cols>
    <col min="1" max="1" width="21.28515625" style="188" customWidth="1"/>
    <col min="2" max="2" width="21.28515625" style="200" customWidth="1"/>
    <col min="3" max="3" width="25.140625" style="200" customWidth="1"/>
    <col min="4" max="4" width="20.42578125" style="200" customWidth="1"/>
    <col min="5" max="5" width="25.85546875" style="200" customWidth="1"/>
    <col min="6" max="6" width="27.140625" style="200" customWidth="1"/>
    <col min="7" max="11" width="18.28515625" style="188" customWidth="1"/>
    <col min="12" max="13" width="23.42578125" style="188" customWidth="1"/>
    <col min="14" max="14" width="19.5703125" style="188" customWidth="1"/>
    <col min="15" max="15" width="3.7109375" style="188" customWidth="1"/>
    <col min="16" max="16384" width="11.42578125" style="188"/>
  </cols>
  <sheetData>
    <row r="1" spans="1:15" s="324" customFormat="1" ht="74.25" customHeight="1">
      <c r="A1" s="1656" t="s">
        <v>571</v>
      </c>
      <c r="B1" s="1657"/>
      <c r="C1" s="1657"/>
      <c r="D1" s="1657"/>
      <c r="E1" s="1657"/>
      <c r="F1" s="1657"/>
      <c r="G1" s="1657"/>
      <c r="H1" s="1657"/>
      <c r="I1" s="1657"/>
      <c r="J1" s="1657"/>
      <c r="K1" s="1657"/>
      <c r="L1" s="1657"/>
      <c r="M1" s="1657"/>
      <c r="N1" s="1658"/>
    </row>
    <row r="2" spans="1:15" s="324" customFormat="1" ht="30" customHeight="1">
      <c r="A2" s="1659" t="str">
        <f>+'Resumen '!O2</f>
        <v>Período:  Diciembre 2007 - Octubre  2025</v>
      </c>
      <c r="B2" s="1660"/>
      <c r="C2" s="1660"/>
      <c r="D2" s="1660"/>
      <c r="E2" s="1660"/>
      <c r="F2" s="1660"/>
      <c r="G2" s="1660"/>
      <c r="H2" s="1660"/>
      <c r="I2" s="1660"/>
      <c r="J2" s="1660"/>
      <c r="K2" s="1660"/>
      <c r="L2" s="1660"/>
      <c r="M2" s="1660"/>
      <c r="N2" s="1661"/>
    </row>
    <row r="3" spans="1:15" ht="9.75" customHeight="1">
      <c r="A3" s="259"/>
      <c r="B3" s="259"/>
      <c r="C3" s="259"/>
      <c r="D3" s="259"/>
      <c r="E3" s="259"/>
      <c r="F3" s="259"/>
      <c r="G3" s="259"/>
      <c r="H3" s="259"/>
      <c r="I3" s="259"/>
      <c r="J3" s="259"/>
      <c r="K3" s="259"/>
      <c r="L3" s="259"/>
      <c r="M3" s="259"/>
      <c r="N3" s="259"/>
    </row>
    <row r="4" spans="1:15" ht="294" customHeight="1">
      <c r="A4" s="1662" t="s">
        <v>1098</v>
      </c>
      <c r="B4" s="1663"/>
      <c r="C4" s="1663"/>
      <c r="D4" s="1663"/>
      <c r="E4" s="1663"/>
      <c r="F4" s="1663"/>
      <c r="G4" s="1663"/>
      <c r="H4" s="1663"/>
      <c r="I4" s="1663"/>
      <c r="J4" s="1663"/>
      <c r="K4" s="1663"/>
      <c r="L4" s="1663"/>
      <c r="M4" s="1663"/>
      <c r="N4" s="1663"/>
    </row>
    <row r="5" spans="1:15" ht="17.25" customHeight="1">
      <c r="A5" s="259"/>
      <c r="B5" s="259"/>
      <c r="C5" s="259"/>
      <c r="D5" s="259"/>
      <c r="E5" s="259"/>
      <c r="F5" s="259"/>
      <c r="G5" s="259"/>
      <c r="H5" s="259"/>
      <c r="I5" s="259"/>
      <c r="J5" s="259"/>
      <c r="K5" s="259"/>
      <c r="L5" s="259"/>
      <c r="M5" s="259"/>
      <c r="N5" s="259"/>
    </row>
    <row r="6" spans="1:15" ht="45" customHeight="1">
      <c r="A6" s="393" t="s">
        <v>210</v>
      </c>
      <c r="B6" s="394" t="s">
        <v>572</v>
      </c>
      <c r="C6" s="394" t="s">
        <v>573</v>
      </c>
      <c r="D6" s="395" t="s">
        <v>574</v>
      </c>
      <c r="E6" s="394" t="s">
        <v>575</v>
      </c>
      <c r="F6" s="396" t="s">
        <v>576</v>
      </c>
    </row>
    <row r="7" spans="1:15" ht="17.25" customHeight="1">
      <c r="A7" s="397">
        <v>2007</v>
      </c>
      <c r="B7" s="868">
        <v>8459</v>
      </c>
      <c r="C7" s="868">
        <v>85</v>
      </c>
      <c r="D7" s="869">
        <f>+C7+B7</f>
        <v>8544</v>
      </c>
      <c r="E7" s="732">
        <f t="shared" ref="E7:E17" si="0">B7/D7</f>
        <v>0.99005149812734083</v>
      </c>
      <c r="F7" s="733">
        <f>C7/D7</f>
        <v>9.948501872659176E-3</v>
      </c>
    </row>
    <row r="8" spans="1:15" ht="17.25" customHeight="1">
      <c r="A8" s="398">
        <v>2008</v>
      </c>
      <c r="B8" s="868">
        <v>10873</v>
      </c>
      <c r="C8" s="868">
        <v>104</v>
      </c>
      <c r="D8" s="869">
        <f t="shared" ref="D8:D25" si="1">+C8+B8</f>
        <v>10977</v>
      </c>
      <c r="E8" s="732">
        <f t="shared" si="0"/>
        <v>0.99052564452947067</v>
      </c>
      <c r="F8" s="733">
        <f>C8/D8</f>
        <v>9.4743554705292877E-3</v>
      </c>
    </row>
    <row r="9" spans="1:15" ht="17.25" customHeight="1">
      <c r="A9" s="397">
        <v>2009</v>
      </c>
      <c r="B9" s="868">
        <v>14386</v>
      </c>
      <c r="C9" s="868">
        <v>297</v>
      </c>
      <c r="D9" s="869">
        <f t="shared" si="1"/>
        <v>14683</v>
      </c>
      <c r="E9" s="732">
        <f t="shared" si="0"/>
        <v>0.97977252605053466</v>
      </c>
      <c r="F9" s="733">
        <f>C9/D9</f>
        <v>2.0227473949465367E-2</v>
      </c>
    </row>
    <row r="10" spans="1:15" ht="17.25" customHeight="1">
      <c r="A10" s="398">
        <v>2010</v>
      </c>
      <c r="B10" s="868">
        <v>17051</v>
      </c>
      <c r="C10" s="868">
        <v>405</v>
      </c>
      <c r="D10" s="869">
        <f t="shared" si="1"/>
        <v>17456</v>
      </c>
      <c r="E10" s="732">
        <f t="shared" si="0"/>
        <v>0.97679880843263056</v>
      </c>
      <c r="F10" s="733">
        <f>C10/D10</f>
        <v>2.3201191567369387E-2</v>
      </c>
    </row>
    <row r="11" spans="1:15" ht="17.25" customHeight="1">
      <c r="A11" s="398">
        <v>2011</v>
      </c>
      <c r="B11" s="868">
        <v>22120</v>
      </c>
      <c r="C11" s="868">
        <v>477</v>
      </c>
      <c r="D11" s="869">
        <f t="shared" si="1"/>
        <v>22597</v>
      </c>
      <c r="E11" s="732">
        <f t="shared" si="0"/>
        <v>0.97889100323051736</v>
      </c>
      <c r="F11" s="733">
        <f>C11/D11</f>
        <v>2.1108996769482673E-2</v>
      </c>
    </row>
    <row r="12" spans="1:15" ht="17.25" customHeight="1">
      <c r="A12" s="398" t="s">
        <v>248</v>
      </c>
      <c r="B12" s="868">
        <v>26233</v>
      </c>
      <c r="C12" s="868">
        <v>455</v>
      </c>
      <c r="D12" s="869">
        <f t="shared" si="1"/>
        <v>26688</v>
      </c>
      <c r="E12" s="732">
        <f t="shared" si="0"/>
        <v>0.982951139088729</v>
      </c>
      <c r="F12" s="733">
        <f t="shared" ref="F12:F17" si="2">C12/D12</f>
        <v>1.7048860911270985E-2</v>
      </c>
    </row>
    <row r="13" spans="1:15" ht="17.25" customHeight="1">
      <c r="A13" s="398" t="s">
        <v>249</v>
      </c>
      <c r="B13" s="868">
        <v>28246</v>
      </c>
      <c r="C13" s="868">
        <v>389</v>
      </c>
      <c r="D13" s="869">
        <f t="shared" si="1"/>
        <v>28635</v>
      </c>
      <c r="E13" s="732">
        <f t="shared" si="0"/>
        <v>0.98641522612187882</v>
      </c>
      <c r="F13" s="733">
        <f t="shared" si="2"/>
        <v>1.358477387812118E-2</v>
      </c>
    </row>
    <row r="14" spans="1:15" ht="17.25" customHeight="1">
      <c r="A14" s="398" t="s">
        <v>250</v>
      </c>
      <c r="B14" s="868">
        <v>30630</v>
      </c>
      <c r="C14" s="868">
        <v>402</v>
      </c>
      <c r="D14" s="869">
        <f t="shared" si="1"/>
        <v>31032</v>
      </c>
      <c r="E14" s="732">
        <f t="shared" si="0"/>
        <v>0.98704563031709203</v>
      </c>
      <c r="F14" s="733">
        <f t="shared" si="2"/>
        <v>1.2954369682907967E-2</v>
      </c>
      <c r="O14" s="220"/>
    </row>
    <row r="15" spans="1:15" ht="17.25" customHeight="1">
      <c r="A15" s="399" t="s">
        <v>251</v>
      </c>
      <c r="B15" s="870">
        <v>34087</v>
      </c>
      <c r="C15" s="870">
        <v>462</v>
      </c>
      <c r="D15" s="869">
        <f t="shared" si="1"/>
        <v>34549</v>
      </c>
      <c r="E15" s="732">
        <f t="shared" si="0"/>
        <v>0.98662768821094682</v>
      </c>
      <c r="F15" s="733">
        <f t="shared" si="2"/>
        <v>1.3372311789053229E-2</v>
      </c>
    </row>
    <row r="16" spans="1:15" s="228" customFormat="1" ht="17.25" customHeight="1">
      <c r="A16" s="399" t="s">
        <v>252</v>
      </c>
      <c r="B16" s="870">
        <v>38382</v>
      </c>
      <c r="C16" s="870">
        <v>474</v>
      </c>
      <c r="D16" s="869">
        <f t="shared" si="1"/>
        <v>38856</v>
      </c>
      <c r="E16" s="732">
        <f t="shared" si="0"/>
        <v>0.98780111179740582</v>
      </c>
      <c r="F16" s="733">
        <f t="shared" si="2"/>
        <v>1.2198888202594195E-2</v>
      </c>
      <c r="G16" s="188"/>
      <c r="H16" s="188"/>
      <c r="I16" s="188"/>
      <c r="J16" s="188"/>
      <c r="K16" s="188"/>
      <c r="L16" s="188"/>
      <c r="M16" s="188"/>
      <c r="N16" s="188"/>
    </row>
    <row r="17" spans="1:15" ht="18">
      <c r="A17" s="399" t="s">
        <v>253</v>
      </c>
      <c r="B17" s="870">
        <v>41026</v>
      </c>
      <c r="C17" s="870">
        <v>463</v>
      </c>
      <c r="D17" s="869">
        <f t="shared" si="1"/>
        <v>41489</v>
      </c>
      <c r="E17" s="732">
        <f t="shared" si="0"/>
        <v>0.98884041553182767</v>
      </c>
      <c r="F17" s="733">
        <f t="shared" si="2"/>
        <v>1.1159584468172286E-2</v>
      </c>
      <c r="O17" s="220"/>
    </row>
    <row r="18" spans="1:15" ht="18">
      <c r="A18" s="399" t="s">
        <v>254</v>
      </c>
      <c r="B18" s="870">
        <v>44827</v>
      </c>
      <c r="C18" s="870">
        <v>643</v>
      </c>
      <c r="D18" s="869">
        <f t="shared" si="1"/>
        <v>45470</v>
      </c>
      <c r="E18" s="732">
        <f>B18/D18</f>
        <v>0.98585880800527825</v>
      </c>
      <c r="F18" s="733">
        <f>C18/D18</f>
        <v>1.4141191994721795E-2</v>
      </c>
      <c r="G18" s="260"/>
      <c r="H18" s="260"/>
      <c r="I18" s="260"/>
      <c r="J18" s="260"/>
      <c r="K18" s="260"/>
      <c r="L18" s="228"/>
      <c r="M18" s="228"/>
      <c r="N18" s="228"/>
      <c r="O18" s="220"/>
    </row>
    <row r="19" spans="1:15" ht="18">
      <c r="A19" s="399" t="s">
        <v>255</v>
      </c>
      <c r="B19" s="870">
        <v>48395</v>
      </c>
      <c r="C19" s="870">
        <v>753</v>
      </c>
      <c r="D19" s="869">
        <f t="shared" si="1"/>
        <v>49148</v>
      </c>
      <c r="E19" s="732">
        <f>B19/D19</f>
        <v>0.98467892894929598</v>
      </c>
      <c r="F19" s="733">
        <f>C19/D19</f>
        <v>1.5321071050703997E-2</v>
      </c>
      <c r="G19" s="260"/>
      <c r="H19" s="260"/>
      <c r="I19" s="260"/>
      <c r="J19" s="260"/>
      <c r="K19" s="260"/>
      <c r="L19" s="228"/>
      <c r="M19" s="228"/>
      <c r="O19" s="220"/>
    </row>
    <row r="20" spans="1:15" ht="18">
      <c r="A20" s="400">
        <v>2020</v>
      </c>
      <c r="B20" s="870">
        <v>31890</v>
      </c>
      <c r="C20" s="870">
        <v>8255</v>
      </c>
      <c r="D20" s="869">
        <f t="shared" si="1"/>
        <v>40145</v>
      </c>
      <c r="E20" s="732">
        <f>B20/D20</f>
        <v>0.79437040727363306</v>
      </c>
      <c r="F20" s="1348">
        <f>C20/D20</f>
        <v>0.20562959272636691</v>
      </c>
      <c r="G20" s="260"/>
      <c r="H20" s="260"/>
      <c r="I20" s="260"/>
      <c r="J20" s="260"/>
      <c r="K20" s="260"/>
      <c r="L20" s="228"/>
      <c r="M20" s="228"/>
      <c r="O20" s="220"/>
    </row>
    <row r="21" spans="1:15" ht="18">
      <c r="A21" s="400">
        <v>2021</v>
      </c>
      <c r="B21" s="870">
        <v>38603</v>
      </c>
      <c r="C21" s="870">
        <v>8847</v>
      </c>
      <c r="D21" s="869">
        <f t="shared" si="1"/>
        <v>47450</v>
      </c>
      <c r="E21" s="732">
        <f>B21/D21</f>
        <v>0.8135511064278188</v>
      </c>
      <c r="F21" s="1348">
        <f>C21/D21</f>
        <v>0.18644889357218125</v>
      </c>
      <c r="G21" s="260"/>
      <c r="H21" s="260"/>
      <c r="I21" s="260"/>
      <c r="J21" s="260"/>
      <c r="K21" s="260"/>
      <c r="O21" s="220"/>
    </row>
    <row r="22" spans="1:15" ht="18">
      <c r="A22" s="400">
        <v>2022</v>
      </c>
      <c r="B22" s="870">
        <v>44773</v>
      </c>
      <c r="C22" s="870">
        <v>4822</v>
      </c>
      <c r="D22" s="869">
        <f t="shared" si="1"/>
        <v>49595</v>
      </c>
      <c r="E22" s="732">
        <v>0.90277245690089725</v>
      </c>
      <c r="F22" s="733">
        <v>9.7227543099102726E-2</v>
      </c>
      <c r="G22" s="260"/>
      <c r="H22" s="260"/>
      <c r="I22" s="260"/>
      <c r="J22" s="260"/>
      <c r="K22" s="260"/>
      <c r="O22" s="220"/>
    </row>
    <row r="23" spans="1:15" ht="18">
      <c r="A23" s="899">
        <v>2023</v>
      </c>
      <c r="B23" s="871">
        <v>46191</v>
      </c>
      <c r="C23" s="871">
        <v>606</v>
      </c>
      <c r="D23" s="869">
        <f>+C23+B23</f>
        <v>46797</v>
      </c>
      <c r="E23" s="732">
        <f>B23/D23</f>
        <v>0.98705045195204821</v>
      </c>
      <c r="F23" s="733">
        <f>C23/D23</f>
        <v>1.2949548047951792E-2</v>
      </c>
      <c r="G23" s="260"/>
      <c r="H23" s="260"/>
      <c r="I23" s="260"/>
      <c r="J23" s="260"/>
      <c r="K23" s="260"/>
      <c r="O23" s="220"/>
    </row>
    <row r="24" spans="1:15" ht="18">
      <c r="A24" s="899">
        <v>2024</v>
      </c>
      <c r="B24" s="871">
        <v>49692</v>
      </c>
      <c r="C24" s="871">
        <v>540</v>
      </c>
      <c r="D24" s="869">
        <f>+C24+B24</f>
        <v>50232</v>
      </c>
      <c r="E24" s="732">
        <f>B24/D24</f>
        <v>0.98924988055422836</v>
      </c>
      <c r="F24" s="733">
        <f>C24/D24</f>
        <v>1.075011944577162E-2</v>
      </c>
      <c r="G24" s="260"/>
      <c r="H24" s="260"/>
      <c r="I24" s="260"/>
      <c r="J24" s="260"/>
      <c r="K24" s="260"/>
      <c r="O24" s="220"/>
    </row>
    <row r="25" spans="1:15" ht="18">
      <c r="A25" s="900" t="str">
        <f>+'Resumen '!O6</f>
        <v>Oct. 2025</v>
      </c>
      <c r="B25" s="871">
        <f>+'Resumen '!B7</f>
        <v>43249</v>
      </c>
      <c r="C25" s="871">
        <f>+'Resumen '!C7</f>
        <v>341</v>
      </c>
      <c r="D25" s="869">
        <f t="shared" si="1"/>
        <v>43590</v>
      </c>
      <c r="E25" s="732">
        <f>B25/D25</f>
        <v>0.99217710484055976</v>
      </c>
      <c r="F25" s="733">
        <f>C25/D25</f>
        <v>7.8228951594402386E-3</v>
      </c>
      <c r="O25" s="220"/>
    </row>
    <row r="26" spans="1:15" ht="18">
      <c r="A26" s="356" t="s">
        <v>11</v>
      </c>
      <c r="B26" s="872">
        <f>SUM(B7:B25)</f>
        <v>619113</v>
      </c>
      <c r="C26" s="872">
        <f>SUM(C7:C25)</f>
        <v>28820</v>
      </c>
      <c r="D26" s="872">
        <f>SUM(D7:D25)</f>
        <v>647933</v>
      </c>
      <c r="E26" s="401">
        <f>AVERAGE(E7:E25)</f>
        <v>0.96239104401800712</v>
      </c>
      <c r="F26" s="402">
        <f>AVERAGE(F7:F25)</f>
        <v>3.7608955981992952E-2</v>
      </c>
      <c r="O26" s="220"/>
    </row>
    <row r="27" spans="1:15" ht="18">
      <c r="A27" s="557" t="s">
        <v>577</v>
      </c>
      <c r="B27" s="558"/>
      <c r="C27" s="558"/>
      <c r="D27" s="559"/>
      <c r="E27" s="560"/>
      <c r="F27" s="560"/>
      <c r="O27" s="220"/>
    </row>
    <row r="28" spans="1:15">
      <c r="O28" s="220"/>
    </row>
    <row r="29" spans="1:15">
      <c r="O29" s="220"/>
    </row>
    <row r="30" spans="1:15">
      <c r="O30" s="220"/>
    </row>
    <row r="31" spans="1:15">
      <c r="O31" s="220"/>
    </row>
    <row r="32" spans="1:15">
      <c r="O32" s="220"/>
    </row>
    <row r="33" spans="15:15">
      <c r="O33" s="220"/>
    </row>
    <row r="34" spans="15:15">
      <c r="O34" s="220"/>
    </row>
    <row r="35" spans="15:15">
      <c r="O35" s="220"/>
    </row>
    <row r="36" spans="15:15">
      <c r="O36" s="220"/>
    </row>
    <row r="37" spans="15:15">
      <c r="O37" s="220"/>
    </row>
  </sheetData>
  <mergeCells count="3">
    <mergeCell ref="A1:N1"/>
    <mergeCell ref="A2:N2"/>
    <mergeCell ref="A4:N4"/>
  </mergeCells>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8">
    <tabColor theme="8" tint="-0.499984740745262"/>
    <pageSetUpPr fitToPage="1"/>
  </sheetPr>
  <dimension ref="A1:U52"/>
  <sheetViews>
    <sheetView showGridLines="0" view="pageBreakPreview" zoomScale="55" zoomScaleNormal="100" zoomScaleSheetLayoutView="55" workbookViewId="0">
      <pane xSplit="21" ySplit="17" topLeftCell="V21" activePane="bottomRight" state="frozen"/>
      <selection pane="topRight" activeCell="V1" sqref="V1"/>
      <selection pane="bottomLeft" activeCell="A18" sqref="A18"/>
      <selection pane="bottomRight" activeCell="Z38" sqref="Z38"/>
    </sheetView>
  </sheetViews>
  <sheetFormatPr baseColWidth="10" defaultColWidth="11.42578125" defaultRowHeight="18"/>
  <cols>
    <col min="1" max="1" width="19.42578125" style="188" customWidth="1"/>
    <col min="2" max="2" width="13.85546875" style="188" bestFit="1" customWidth="1"/>
    <col min="3" max="3" width="12.85546875" style="188" bestFit="1" customWidth="1"/>
    <col min="4" max="4" width="13.7109375" style="188" bestFit="1" customWidth="1"/>
    <col min="5" max="5" width="14.42578125" style="188" bestFit="1" customWidth="1"/>
    <col min="6" max="6" width="14.7109375" style="188" bestFit="1" customWidth="1"/>
    <col min="7" max="7" width="13.85546875" style="188" bestFit="1" customWidth="1"/>
    <col min="8" max="8" width="14.7109375" style="188" bestFit="1" customWidth="1"/>
    <col min="9" max="9" width="15.42578125" style="188" bestFit="1" customWidth="1"/>
    <col min="10" max="10" width="18.5703125" style="193" bestFit="1" customWidth="1"/>
    <col min="11" max="11" width="16.5703125" style="188" bestFit="1" customWidth="1"/>
    <col min="12" max="12" width="12.85546875" style="188" customWidth="1"/>
    <col min="13" max="13" width="13.42578125" style="188" customWidth="1"/>
    <col min="14" max="14" width="14.140625" style="188" customWidth="1"/>
    <col min="15" max="15" width="14.28515625" style="188" customWidth="1"/>
    <col min="16" max="16" width="13.7109375" style="188" customWidth="1"/>
    <col min="17" max="17" width="14.28515625" style="188" customWidth="1"/>
    <col min="18" max="18" width="14.85546875" style="188" customWidth="1"/>
    <col min="19" max="21" width="6.7109375" style="188" customWidth="1"/>
    <col min="22" max="16384" width="11.42578125" style="188"/>
  </cols>
  <sheetData>
    <row r="1" spans="1:21" s="324" customFormat="1" ht="81.75" customHeight="1">
      <c r="A1" s="1664" t="s">
        <v>578</v>
      </c>
      <c r="B1" s="1664"/>
      <c r="C1" s="1664"/>
      <c r="D1" s="1664"/>
      <c r="E1" s="1664"/>
      <c r="F1" s="1664"/>
      <c r="G1" s="1664"/>
      <c r="H1" s="1664"/>
      <c r="I1" s="1664"/>
      <c r="J1" s="1664"/>
      <c r="K1" s="1664"/>
      <c r="L1" s="1664"/>
      <c r="M1" s="1664"/>
      <c r="N1" s="1664"/>
      <c r="O1" s="1664"/>
      <c r="P1" s="1664"/>
      <c r="Q1" s="1664"/>
      <c r="R1" s="1664"/>
    </row>
    <row r="2" spans="1:21" ht="22.5" customHeight="1">
      <c r="A2" s="1664" t="str">
        <f>+'Resumen '!O2</f>
        <v>Período:  Diciembre 2007 - Octubre  2025</v>
      </c>
      <c r="B2" s="1664"/>
      <c r="C2" s="1664"/>
      <c r="D2" s="1664"/>
      <c r="E2" s="1664"/>
      <c r="F2" s="1664"/>
      <c r="G2" s="1664"/>
      <c r="H2" s="1664"/>
      <c r="I2" s="1664"/>
      <c r="J2" s="1664"/>
      <c r="K2" s="1664"/>
      <c r="L2" s="1664"/>
      <c r="M2" s="1664"/>
      <c r="N2" s="1664"/>
      <c r="O2" s="1664"/>
      <c r="P2" s="1664"/>
      <c r="Q2" s="1664"/>
      <c r="R2" s="1664"/>
    </row>
    <row r="3" spans="1:21" ht="8.25" customHeight="1">
      <c r="A3" s="1665"/>
      <c r="B3" s="1665"/>
      <c r="C3" s="1665"/>
      <c r="D3" s="1665"/>
      <c r="E3" s="1665"/>
      <c r="F3" s="1665"/>
      <c r="G3" s="1665"/>
      <c r="H3" s="1665"/>
      <c r="I3" s="1665"/>
      <c r="J3" s="1665"/>
      <c r="K3" s="1665"/>
      <c r="L3" s="1665"/>
      <c r="M3" s="1665"/>
      <c r="N3" s="1665"/>
      <c r="O3" s="1665"/>
      <c r="P3" s="1665"/>
      <c r="Q3" s="1665"/>
      <c r="R3" s="1665"/>
    </row>
    <row r="4" spans="1:21" s="320" customFormat="1" ht="214.5" customHeight="1">
      <c r="A4" s="1666" t="s">
        <v>1097</v>
      </c>
      <c r="B4" s="1666"/>
      <c r="C4" s="1666"/>
      <c r="D4" s="1666"/>
      <c r="E4" s="1666"/>
      <c r="F4" s="1666"/>
      <c r="G4" s="1666"/>
      <c r="H4" s="1666"/>
      <c r="I4" s="1666"/>
      <c r="J4" s="1666"/>
      <c r="K4" s="1666"/>
      <c r="L4" s="1666"/>
      <c r="M4" s="1666"/>
      <c r="N4" s="1666"/>
      <c r="O4" s="1666"/>
      <c r="P4" s="1666"/>
      <c r="Q4" s="1666"/>
      <c r="R4" s="1666"/>
      <c r="S4" s="188"/>
      <c r="T4" s="188"/>
      <c r="U4" s="188"/>
    </row>
    <row r="5" spans="1:21" ht="15.75">
      <c r="A5" s="1123"/>
      <c r="B5" s="1123"/>
      <c r="C5" s="1123"/>
      <c r="D5" s="1123"/>
      <c r="E5" s="1123"/>
      <c r="F5" s="1123"/>
      <c r="G5" s="1123"/>
      <c r="H5" s="1123"/>
      <c r="I5" s="1123"/>
      <c r="J5" s="1123"/>
      <c r="K5" s="1123"/>
      <c r="L5" s="1123"/>
      <c r="M5" s="1123"/>
      <c r="N5" s="1123"/>
      <c r="O5" s="1123"/>
      <c r="P5" s="1123"/>
      <c r="Q5" s="1123"/>
      <c r="R5" s="1123"/>
    </row>
    <row r="6" spans="1:21" ht="50.25" customHeight="1">
      <c r="A6" s="349" t="s">
        <v>587</v>
      </c>
      <c r="B6" s="350" t="s">
        <v>579</v>
      </c>
      <c r="C6" s="350" t="s">
        <v>580</v>
      </c>
      <c r="D6" s="350" t="s">
        <v>581</v>
      </c>
      <c r="E6" s="350" t="s">
        <v>582</v>
      </c>
      <c r="F6" s="350" t="s">
        <v>583</v>
      </c>
      <c r="G6" s="350" t="s">
        <v>584</v>
      </c>
      <c r="H6" s="350" t="s">
        <v>585</v>
      </c>
      <c r="I6" s="350" t="s">
        <v>586</v>
      </c>
      <c r="J6" s="709" t="s">
        <v>588</v>
      </c>
      <c r="K6" s="350" t="s">
        <v>589</v>
      </c>
      <c r="L6" s="350" t="s">
        <v>590</v>
      </c>
      <c r="M6" s="350" t="s">
        <v>591</v>
      </c>
      <c r="N6" s="350" t="s">
        <v>592</v>
      </c>
      <c r="O6" s="350" t="s">
        <v>593</v>
      </c>
      <c r="P6" s="350" t="s">
        <v>594</v>
      </c>
      <c r="Q6" s="350" t="s">
        <v>595</v>
      </c>
      <c r="R6" s="350" t="s">
        <v>596</v>
      </c>
    </row>
    <row r="7" spans="1:21">
      <c r="A7" s="403">
        <v>2007</v>
      </c>
      <c r="B7" s="404">
        <v>5248</v>
      </c>
      <c r="C7" s="404">
        <v>259</v>
      </c>
      <c r="D7" s="404">
        <v>1131</v>
      </c>
      <c r="E7" s="404">
        <v>112</v>
      </c>
      <c r="F7" s="404">
        <v>54</v>
      </c>
      <c r="G7" s="404">
        <v>1402</v>
      </c>
      <c r="H7" s="404">
        <v>67</v>
      </c>
      <c r="I7" s="404">
        <v>271</v>
      </c>
      <c r="J7" s="710">
        <f t="shared" ref="J7:J21" si="0">SUM(B7:I7)</f>
        <v>8544</v>
      </c>
      <c r="K7" s="668">
        <f t="shared" ref="K7:K21" si="1">B7/J7</f>
        <v>0.61423220973782766</v>
      </c>
      <c r="L7" s="668">
        <f t="shared" ref="L7:L21" si="2">C7/J7</f>
        <v>3.031367041198502E-2</v>
      </c>
      <c r="M7" s="668">
        <f t="shared" ref="M7:M21" si="3">D7/J7</f>
        <v>0.13237359550561797</v>
      </c>
      <c r="N7" s="668">
        <f t="shared" ref="N7:N21" si="4">E7/J7</f>
        <v>1.3108614232209739E-2</v>
      </c>
      <c r="O7" s="668">
        <f t="shared" ref="O7:O21" si="5">F7/J7</f>
        <v>6.3202247191011234E-3</v>
      </c>
      <c r="P7" s="668">
        <f t="shared" ref="P7:P21" si="6">G7/J7</f>
        <v>0.16409176029962547</v>
      </c>
      <c r="Q7" s="668">
        <f t="shared" ref="Q7:Q21" si="7">H7/J7</f>
        <v>7.8417602996254682E-3</v>
      </c>
      <c r="R7" s="668">
        <f t="shared" ref="R7:R21" si="8">I7/J7</f>
        <v>3.1718164794007492E-2</v>
      </c>
    </row>
    <row r="8" spans="1:21">
      <c r="A8" s="405">
        <v>2008</v>
      </c>
      <c r="B8" s="404">
        <v>5249</v>
      </c>
      <c r="C8" s="404">
        <v>457</v>
      </c>
      <c r="D8" s="404">
        <v>2480</v>
      </c>
      <c r="E8" s="404">
        <v>167</v>
      </c>
      <c r="F8" s="404">
        <v>61</v>
      </c>
      <c r="G8" s="404">
        <v>2135</v>
      </c>
      <c r="H8" s="404">
        <v>47</v>
      </c>
      <c r="I8" s="404">
        <v>381</v>
      </c>
      <c r="J8" s="710">
        <f t="shared" si="0"/>
        <v>10977</v>
      </c>
      <c r="K8" s="668">
        <f t="shared" si="1"/>
        <v>0.47818165254623302</v>
      </c>
      <c r="L8" s="668">
        <f t="shared" si="2"/>
        <v>4.1632504327229661E-2</v>
      </c>
      <c r="M8" s="668">
        <f t="shared" si="3"/>
        <v>0.22592693814339074</v>
      </c>
      <c r="N8" s="668">
        <f t="shared" si="4"/>
        <v>1.5213628495946069E-2</v>
      </c>
      <c r="O8" s="668">
        <f t="shared" si="5"/>
        <v>5.5570738817527559E-3</v>
      </c>
      <c r="P8" s="668">
        <f t="shared" si="6"/>
        <v>0.19449758586134644</v>
      </c>
      <c r="Q8" s="668">
        <f t="shared" si="7"/>
        <v>4.2816798761045822E-3</v>
      </c>
      <c r="R8" s="668">
        <f t="shared" si="8"/>
        <v>3.4708936867996719E-2</v>
      </c>
    </row>
    <row r="9" spans="1:21" ht="18.75" customHeight="1">
      <c r="A9" s="403">
        <v>2009</v>
      </c>
      <c r="B9" s="404">
        <v>5951</v>
      </c>
      <c r="C9" s="404">
        <v>466</v>
      </c>
      <c r="D9" s="404">
        <v>3922</v>
      </c>
      <c r="E9" s="404">
        <v>308</v>
      </c>
      <c r="F9" s="404">
        <v>128</v>
      </c>
      <c r="G9" s="404">
        <v>2899</v>
      </c>
      <c r="H9" s="404">
        <v>159</v>
      </c>
      <c r="I9" s="404">
        <v>850</v>
      </c>
      <c r="J9" s="710">
        <f t="shared" si="0"/>
        <v>14683</v>
      </c>
      <c r="K9" s="668">
        <f t="shared" si="1"/>
        <v>0.40529864469113941</v>
      </c>
      <c r="L9" s="668">
        <f t="shared" si="2"/>
        <v>3.1737383368521423E-2</v>
      </c>
      <c r="M9" s="668">
        <f t="shared" si="3"/>
        <v>0.26711162568957297</v>
      </c>
      <c r="N9" s="668">
        <f t="shared" si="4"/>
        <v>2.0976639651297417E-2</v>
      </c>
      <c r="O9" s="668">
        <f t="shared" si="5"/>
        <v>8.7175645304093177E-3</v>
      </c>
      <c r="P9" s="668">
        <f t="shared" si="6"/>
        <v>0.19743921541919227</v>
      </c>
      <c r="Q9" s="668">
        <f t="shared" si="7"/>
        <v>1.0828849690117824E-2</v>
      </c>
      <c r="R9" s="668">
        <f t="shared" si="8"/>
        <v>5.7890076959749369E-2</v>
      </c>
    </row>
    <row r="10" spans="1:21" ht="13.5" customHeight="1">
      <c r="A10" s="405">
        <v>2010</v>
      </c>
      <c r="B10" s="404">
        <v>6247</v>
      </c>
      <c r="C10" s="404">
        <v>524</v>
      </c>
      <c r="D10" s="404">
        <v>4790</v>
      </c>
      <c r="E10" s="404">
        <v>428</v>
      </c>
      <c r="F10" s="404">
        <v>239</v>
      </c>
      <c r="G10" s="404">
        <v>3860</v>
      </c>
      <c r="H10" s="404">
        <v>234</v>
      </c>
      <c r="I10" s="404">
        <v>1134</v>
      </c>
      <c r="J10" s="710">
        <f t="shared" si="0"/>
        <v>17456</v>
      </c>
      <c r="K10" s="668">
        <f t="shared" si="1"/>
        <v>0.35787121906507791</v>
      </c>
      <c r="L10" s="668">
        <f t="shared" si="2"/>
        <v>3.0018331805682859E-2</v>
      </c>
      <c r="M10" s="668">
        <f t="shared" si="3"/>
        <v>0.27440421631530704</v>
      </c>
      <c r="N10" s="668">
        <f t="shared" si="4"/>
        <v>2.451879010082493E-2</v>
      </c>
      <c r="O10" s="668">
        <f t="shared" si="5"/>
        <v>1.3691567369385885E-2</v>
      </c>
      <c r="P10" s="668">
        <f t="shared" si="6"/>
        <v>0.22112740604949588</v>
      </c>
      <c r="Q10" s="668">
        <f t="shared" si="7"/>
        <v>1.3405132905591201E-2</v>
      </c>
      <c r="R10" s="668">
        <f t="shared" si="8"/>
        <v>6.4963336388634274E-2</v>
      </c>
    </row>
    <row r="11" spans="1:21" s="228" customFormat="1">
      <c r="A11" s="405">
        <v>2011</v>
      </c>
      <c r="B11" s="404">
        <v>7512</v>
      </c>
      <c r="C11" s="404">
        <v>818</v>
      </c>
      <c r="D11" s="404">
        <v>6018</v>
      </c>
      <c r="E11" s="404">
        <v>681</v>
      </c>
      <c r="F11" s="404">
        <v>471</v>
      </c>
      <c r="G11" s="404">
        <v>5158</v>
      </c>
      <c r="H11" s="404">
        <v>364</v>
      </c>
      <c r="I11" s="404">
        <v>1575</v>
      </c>
      <c r="J11" s="710">
        <f t="shared" si="0"/>
        <v>22597</v>
      </c>
      <c r="K11" s="668">
        <f t="shared" si="1"/>
        <v>0.33243350887285922</v>
      </c>
      <c r="L11" s="668">
        <f t="shared" si="2"/>
        <v>3.6199495508253306E-2</v>
      </c>
      <c r="M11" s="668">
        <f t="shared" si="3"/>
        <v>0.26631853785900783</v>
      </c>
      <c r="N11" s="668">
        <f t="shared" si="4"/>
        <v>3.0136743815550735E-2</v>
      </c>
      <c r="O11" s="668">
        <f t="shared" si="5"/>
        <v>2.0843474797539497E-2</v>
      </c>
      <c r="P11" s="668">
        <f t="shared" si="6"/>
        <v>0.22826038854715228</v>
      </c>
      <c r="Q11" s="668">
        <f t="shared" si="7"/>
        <v>1.6108332964552816E-2</v>
      </c>
      <c r="R11" s="668">
        <f t="shared" si="8"/>
        <v>6.9699517635084307E-2</v>
      </c>
      <c r="S11" s="188"/>
      <c r="T11" s="188"/>
      <c r="U11" s="188"/>
    </row>
    <row r="12" spans="1:21" s="228" customFormat="1">
      <c r="A12" s="405" t="s">
        <v>248</v>
      </c>
      <c r="B12" s="404">
        <v>8554</v>
      </c>
      <c r="C12" s="404">
        <v>1073</v>
      </c>
      <c r="D12" s="404">
        <v>7266</v>
      </c>
      <c r="E12" s="404">
        <v>925</v>
      </c>
      <c r="F12" s="404">
        <v>535</v>
      </c>
      <c r="G12" s="404">
        <v>5902</v>
      </c>
      <c r="H12" s="404">
        <v>474</v>
      </c>
      <c r="I12" s="404">
        <v>1959</v>
      </c>
      <c r="J12" s="710">
        <f t="shared" si="0"/>
        <v>26688</v>
      </c>
      <c r="K12" s="668">
        <f t="shared" si="1"/>
        <v>0.32051858513189446</v>
      </c>
      <c r="L12" s="668">
        <f t="shared" si="2"/>
        <v>4.0205335731414868E-2</v>
      </c>
      <c r="M12" s="668">
        <f t="shared" si="3"/>
        <v>0.27225719424460432</v>
      </c>
      <c r="N12" s="668">
        <f t="shared" si="4"/>
        <v>3.4659772182254196E-2</v>
      </c>
      <c r="O12" s="668">
        <f t="shared" si="5"/>
        <v>2.0046462829736211E-2</v>
      </c>
      <c r="P12" s="668">
        <f t="shared" si="6"/>
        <v>0.2211480815347722</v>
      </c>
      <c r="Q12" s="668">
        <f t="shared" si="7"/>
        <v>1.7760791366906475E-2</v>
      </c>
      <c r="R12" s="668">
        <f t="shared" si="8"/>
        <v>7.3403776978417268E-2</v>
      </c>
      <c r="S12" s="188"/>
      <c r="T12" s="188"/>
      <c r="U12" s="188"/>
    </row>
    <row r="13" spans="1:21" s="228" customFormat="1">
      <c r="A13" s="405" t="s">
        <v>249</v>
      </c>
      <c r="B13" s="404">
        <v>9093</v>
      </c>
      <c r="C13" s="404">
        <v>1147</v>
      </c>
      <c r="D13" s="404">
        <v>8256</v>
      </c>
      <c r="E13" s="404">
        <v>933</v>
      </c>
      <c r="F13" s="404">
        <v>584</v>
      </c>
      <c r="G13" s="404">
        <v>5913</v>
      </c>
      <c r="H13" s="404">
        <v>417</v>
      </c>
      <c r="I13" s="404">
        <v>2292</v>
      </c>
      <c r="J13" s="710">
        <f t="shared" si="0"/>
        <v>28635</v>
      </c>
      <c r="K13" s="668">
        <f t="shared" si="1"/>
        <v>0.31754845468831849</v>
      </c>
      <c r="L13" s="668">
        <f t="shared" si="2"/>
        <v>4.0055875676619522E-2</v>
      </c>
      <c r="M13" s="668">
        <f t="shared" si="3"/>
        <v>0.28831849135673127</v>
      </c>
      <c r="N13" s="668">
        <f t="shared" si="4"/>
        <v>3.2582503928758513E-2</v>
      </c>
      <c r="O13" s="668">
        <f t="shared" si="5"/>
        <v>2.0394621966125372E-2</v>
      </c>
      <c r="P13" s="668">
        <f t="shared" si="6"/>
        <v>0.20649554740701939</v>
      </c>
      <c r="Q13" s="668">
        <f t="shared" si="7"/>
        <v>1.4562598218962807E-2</v>
      </c>
      <c r="R13" s="668">
        <f t="shared" si="8"/>
        <v>8.0041906757464643E-2</v>
      </c>
      <c r="S13" s="188"/>
      <c r="T13" s="188"/>
      <c r="U13" s="188"/>
    </row>
    <row r="14" spans="1:21" s="228" customFormat="1">
      <c r="A14" s="405" t="s">
        <v>250</v>
      </c>
      <c r="B14" s="404">
        <v>10098</v>
      </c>
      <c r="C14" s="404">
        <v>1346</v>
      </c>
      <c r="D14" s="404">
        <v>8494</v>
      </c>
      <c r="E14" s="404">
        <v>1003</v>
      </c>
      <c r="F14" s="404">
        <v>627</v>
      </c>
      <c r="G14" s="404">
        <v>6354</v>
      </c>
      <c r="H14" s="404">
        <v>518</v>
      </c>
      <c r="I14" s="404">
        <v>2592</v>
      </c>
      <c r="J14" s="710">
        <f t="shared" si="0"/>
        <v>31032</v>
      </c>
      <c r="K14" s="668">
        <f t="shared" si="1"/>
        <v>0.32540603248259858</v>
      </c>
      <c r="L14" s="668">
        <f t="shared" si="2"/>
        <v>4.337458107759732E-2</v>
      </c>
      <c r="M14" s="668">
        <f t="shared" si="3"/>
        <v>0.27371745295179167</v>
      </c>
      <c r="N14" s="668">
        <f t="shared" si="4"/>
        <v>3.2321474606857435E-2</v>
      </c>
      <c r="O14" s="668">
        <f t="shared" si="5"/>
        <v>2.0204949729311677E-2</v>
      </c>
      <c r="P14" s="668">
        <f t="shared" si="6"/>
        <v>0.20475638051044084</v>
      </c>
      <c r="Q14" s="668">
        <f t="shared" si="7"/>
        <v>1.6692446506831656E-2</v>
      </c>
      <c r="R14" s="668">
        <f t="shared" si="8"/>
        <v>8.3526682134570762E-2</v>
      </c>
      <c r="S14" s="188"/>
      <c r="T14" s="188"/>
      <c r="U14" s="188"/>
    </row>
    <row r="15" spans="1:21" s="228" customFormat="1" ht="18.75" customHeight="1">
      <c r="A15" s="405" t="s">
        <v>251</v>
      </c>
      <c r="B15" s="404">
        <v>11104</v>
      </c>
      <c r="C15" s="404">
        <v>1417</v>
      </c>
      <c r="D15" s="404">
        <v>9714</v>
      </c>
      <c r="E15" s="404">
        <v>1229</v>
      </c>
      <c r="F15" s="404">
        <v>451</v>
      </c>
      <c r="G15" s="404">
        <v>7190</v>
      </c>
      <c r="H15" s="404">
        <v>574</v>
      </c>
      <c r="I15" s="404">
        <v>2870</v>
      </c>
      <c r="J15" s="710">
        <f t="shared" si="0"/>
        <v>34549</v>
      </c>
      <c r="K15" s="668">
        <f t="shared" si="1"/>
        <v>0.32139859330226633</v>
      </c>
      <c r="L15" s="668">
        <f t="shared" si="2"/>
        <v>4.1014211699325592E-2</v>
      </c>
      <c r="M15" s="668">
        <f t="shared" si="3"/>
        <v>0.28116588034385942</v>
      </c>
      <c r="N15" s="668">
        <f t="shared" si="4"/>
        <v>3.5572664910706535E-2</v>
      </c>
      <c r="O15" s="668">
        <f t="shared" si="5"/>
        <v>1.305392341312339E-2</v>
      </c>
      <c r="P15" s="668">
        <f t="shared" si="6"/>
        <v>0.20811022026686735</v>
      </c>
      <c r="Q15" s="668">
        <f t="shared" si="7"/>
        <v>1.6614084343975224E-2</v>
      </c>
      <c r="R15" s="668">
        <f t="shared" si="8"/>
        <v>8.3070421719876122E-2</v>
      </c>
      <c r="S15" s="188"/>
      <c r="T15" s="188"/>
      <c r="U15" s="188"/>
    </row>
    <row r="16" spans="1:21" s="228" customFormat="1">
      <c r="A16" s="405" t="s">
        <v>252</v>
      </c>
      <c r="B16" s="404">
        <v>13004</v>
      </c>
      <c r="C16" s="404">
        <v>1848</v>
      </c>
      <c r="D16" s="404">
        <v>10279</v>
      </c>
      <c r="E16" s="404">
        <v>1386</v>
      </c>
      <c r="F16" s="404">
        <v>557</v>
      </c>
      <c r="G16" s="404">
        <v>7820</v>
      </c>
      <c r="H16" s="404">
        <v>635</v>
      </c>
      <c r="I16" s="404">
        <v>3327</v>
      </c>
      <c r="J16" s="710">
        <f t="shared" si="0"/>
        <v>38856</v>
      </c>
      <c r="K16" s="668">
        <f t="shared" si="1"/>
        <v>0.33467160798847023</v>
      </c>
      <c r="L16" s="668">
        <f t="shared" si="2"/>
        <v>4.7560222359481159E-2</v>
      </c>
      <c r="M16" s="668">
        <f t="shared" si="3"/>
        <v>0.26454086884908379</v>
      </c>
      <c r="N16" s="668">
        <f t="shared" si="4"/>
        <v>3.5670166769610871E-2</v>
      </c>
      <c r="O16" s="668">
        <f t="shared" si="5"/>
        <v>1.4334980440601193E-2</v>
      </c>
      <c r="P16" s="668">
        <f t="shared" si="6"/>
        <v>0.20125591929174388</v>
      </c>
      <c r="Q16" s="668">
        <f t="shared" si="7"/>
        <v>1.6342392423306568E-2</v>
      </c>
      <c r="R16" s="668">
        <f t="shared" si="8"/>
        <v>8.5623841877702292E-2</v>
      </c>
      <c r="S16" s="188"/>
      <c r="T16" s="188"/>
      <c r="U16" s="188"/>
    </row>
    <row r="17" spans="1:21" s="228" customFormat="1">
      <c r="A17" s="405" t="s">
        <v>253</v>
      </c>
      <c r="B17" s="404">
        <v>14295</v>
      </c>
      <c r="C17" s="404">
        <v>2006</v>
      </c>
      <c r="D17" s="404">
        <v>10762</v>
      </c>
      <c r="E17" s="404">
        <v>1529</v>
      </c>
      <c r="F17" s="404">
        <v>713</v>
      </c>
      <c r="G17" s="404">
        <v>7971</v>
      </c>
      <c r="H17" s="404">
        <v>693</v>
      </c>
      <c r="I17" s="404">
        <v>3520</v>
      </c>
      <c r="J17" s="710">
        <f t="shared" si="0"/>
        <v>41489</v>
      </c>
      <c r="K17" s="668">
        <f t="shared" si="1"/>
        <v>0.34454915760804067</v>
      </c>
      <c r="L17" s="668">
        <f t="shared" si="2"/>
        <v>4.8350165104003473E-2</v>
      </c>
      <c r="M17" s="668">
        <f t="shared" si="3"/>
        <v>0.25939405625587503</v>
      </c>
      <c r="N17" s="668">
        <f t="shared" si="4"/>
        <v>3.6853141796620789E-2</v>
      </c>
      <c r="O17" s="668">
        <f t="shared" si="5"/>
        <v>1.7185278025500735E-2</v>
      </c>
      <c r="P17" s="668">
        <f t="shared" si="6"/>
        <v>0.19212321338186025</v>
      </c>
      <c r="Q17" s="668">
        <f t="shared" si="7"/>
        <v>1.6703222540914459E-2</v>
      </c>
      <c r="R17" s="668">
        <f t="shared" si="8"/>
        <v>8.4841765287184553E-2</v>
      </c>
      <c r="S17" s="188"/>
      <c r="T17" s="188"/>
      <c r="U17" s="188"/>
    </row>
    <row r="18" spans="1:21" s="228" customFormat="1">
      <c r="A18" s="405" t="s">
        <v>254</v>
      </c>
      <c r="B18" s="404">
        <v>16903</v>
      </c>
      <c r="C18" s="404">
        <v>2403</v>
      </c>
      <c r="D18" s="404">
        <v>10960</v>
      </c>
      <c r="E18" s="404">
        <v>1808</v>
      </c>
      <c r="F18" s="404">
        <v>722</v>
      </c>
      <c r="G18" s="404">
        <v>8122</v>
      </c>
      <c r="H18" s="404">
        <v>830</v>
      </c>
      <c r="I18" s="404">
        <v>3722</v>
      </c>
      <c r="J18" s="710">
        <f t="shared" si="0"/>
        <v>45470</v>
      </c>
      <c r="K18" s="668">
        <f t="shared" si="1"/>
        <v>0.37173960853309873</v>
      </c>
      <c r="L18" s="668">
        <f t="shared" si="2"/>
        <v>5.2848031669232458E-2</v>
      </c>
      <c r="M18" s="668">
        <f t="shared" si="3"/>
        <v>0.24103804706399823</v>
      </c>
      <c r="N18" s="668">
        <f t="shared" si="4"/>
        <v>3.9762480756542776E-2</v>
      </c>
      <c r="O18" s="668">
        <f t="shared" si="5"/>
        <v>1.5878601275566308E-2</v>
      </c>
      <c r="P18" s="668">
        <f t="shared" si="6"/>
        <v>0.17862326808884979</v>
      </c>
      <c r="Q18" s="668">
        <f t="shared" si="7"/>
        <v>1.8253793710138553E-2</v>
      </c>
      <c r="R18" s="668">
        <f t="shared" si="8"/>
        <v>8.185616890257312E-2</v>
      </c>
      <c r="S18" s="188"/>
      <c r="T18" s="188"/>
      <c r="U18" s="188"/>
    </row>
    <row r="19" spans="1:21" s="228" customFormat="1">
      <c r="A19" s="405" t="s">
        <v>255</v>
      </c>
      <c r="B19" s="404">
        <v>18434</v>
      </c>
      <c r="C19" s="404">
        <v>1949</v>
      </c>
      <c r="D19" s="404">
        <v>11829</v>
      </c>
      <c r="E19" s="404">
        <v>2244</v>
      </c>
      <c r="F19" s="404">
        <v>854</v>
      </c>
      <c r="G19" s="404">
        <v>8942</v>
      </c>
      <c r="H19" s="404">
        <v>824</v>
      </c>
      <c r="I19" s="404">
        <v>4072</v>
      </c>
      <c r="J19" s="710">
        <f t="shared" si="0"/>
        <v>49148</v>
      </c>
      <c r="K19" s="668">
        <f t="shared" si="1"/>
        <v>0.37507121347765932</v>
      </c>
      <c r="L19" s="668">
        <f t="shared" si="2"/>
        <v>3.965573370228697E-2</v>
      </c>
      <c r="M19" s="668">
        <f t="shared" si="3"/>
        <v>0.24068120778058111</v>
      </c>
      <c r="N19" s="668">
        <f t="shared" si="4"/>
        <v>4.5658012533572066E-2</v>
      </c>
      <c r="O19" s="668">
        <f t="shared" si="5"/>
        <v>1.7376088548872792E-2</v>
      </c>
      <c r="P19" s="668">
        <f t="shared" si="6"/>
        <v>0.1819402620655978</v>
      </c>
      <c r="Q19" s="668">
        <f t="shared" si="7"/>
        <v>1.676568731179295E-2</v>
      </c>
      <c r="R19" s="668">
        <f t="shared" si="8"/>
        <v>8.2851794579637011E-2</v>
      </c>
      <c r="S19" s="188"/>
      <c r="T19" s="188"/>
      <c r="U19" s="188"/>
    </row>
    <row r="20" spans="1:21" s="228" customFormat="1" ht="21.75" customHeight="1">
      <c r="A20" s="403">
        <v>2020</v>
      </c>
      <c r="B20" s="404">
        <v>16908</v>
      </c>
      <c r="C20" s="404">
        <v>1624</v>
      </c>
      <c r="D20" s="404">
        <v>9095</v>
      </c>
      <c r="E20" s="404">
        <v>1711</v>
      </c>
      <c r="F20" s="404">
        <v>1369</v>
      </c>
      <c r="G20" s="404">
        <v>5073</v>
      </c>
      <c r="H20" s="404">
        <v>833</v>
      </c>
      <c r="I20" s="404">
        <v>3532</v>
      </c>
      <c r="J20" s="710">
        <f t="shared" si="0"/>
        <v>40145</v>
      </c>
      <c r="K20" s="668">
        <f t="shared" si="1"/>
        <v>0.4211732469796986</v>
      </c>
      <c r="L20" s="668">
        <f t="shared" si="2"/>
        <v>4.0453356582388841E-2</v>
      </c>
      <c r="M20" s="668">
        <f t="shared" si="3"/>
        <v>0.22655374268277495</v>
      </c>
      <c r="N20" s="668">
        <f t="shared" si="4"/>
        <v>4.2620500685016813E-2</v>
      </c>
      <c r="O20" s="668">
        <f t="shared" si="5"/>
        <v>3.4101382488479264E-2</v>
      </c>
      <c r="P20" s="668">
        <f t="shared" si="6"/>
        <v>0.12636691991530702</v>
      </c>
      <c r="Q20" s="668">
        <f t="shared" si="7"/>
        <v>2.0749782040104622E-2</v>
      </c>
      <c r="R20" s="668">
        <f t="shared" si="8"/>
        <v>8.7981068626229911E-2</v>
      </c>
      <c r="S20" s="188"/>
      <c r="T20" s="188"/>
      <c r="U20" s="188"/>
    </row>
    <row r="21" spans="1:21" s="228" customFormat="1">
      <c r="A21" s="403">
        <v>2021</v>
      </c>
      <c r="B21" s="404">
        <v>21434</v>
      </c>
      <c r="C21" s="404">
        <v>1874</v>
      </c>
      <c r="D21" s="404">
        <v>10126</v>
      </c>
      <c r="E21" s="404">
        <v>1855</v>
      </c>
      <c r="F21" s="404">
        <v>907</v>
      </c>
      <c r="G21" s="404">
        <v>6664</v>
      </c>
      <c r="H21" s="404">
        <v>795</v>
      </c>
      <c r="I21" s="404">
        <v>3795</v>
      </c>
      <c r="J21" s="710">
        <f t="shared" si="0"/>
        <v>47450</v>
      </c>
      <c r="K21" s="668">
        <f t="shared" si="1"/>
        <v>0.45171759747102214</v>
      </c>
      <c r="L21" s="668">
        <f t="shared" si="2"/>
        <v>3.9494204425711277E-2</v>
      </c>
      <c r="M21" s="668">
        <f t="shared" si="3"/>
        <v>0.2134035827186512</v>
      </c>
      <c r="N21" s="668">
        <f t="shared" si="4"/>
        <v>3.909378292939937E-2</v>
      </c>
      <c r="O21" s="668">
        <f t="shared" si="5"/>
        <v>1.9114857744994732E-2</v>
      </c>
      <c r="P21" s="668">
        <f t="shared" si="6"/>
        <v>0.14044257112750264</v>
      </c>
      <c r="Q21" s="668">
        <f t="shared" si="7"/>
        <v>1.6754478398314013E-2</v>
      </c>
      <c r="R21" s="668">
        <f t="shared" si="8"/>
        <v>7.9978925184404637E-2</v>
      </c>
      <c r="S21" s="188"/>
      <c r="T21" s="188"/>
      <c r="U21" s="188"/>
    </row>
    <row r="22" spans="1:21">
      <c r="A22" s="403">
        <v>2022</v>
      </c>
      <c r="B22" s="404">
        <v>22115</v>
      </c>
      <c r="C22" s="404">
        <v>1642</v>
      </c>
      <c r="D22" s="404">
        <v>10022</v>
      </c>
      <c r="E22" s="404">
        <v>1884</v>
      </c>
      <c r="F22" s="404">
        <v>641</v>
      </c>
      <c r="G22" s="404">
        <v>8386</v>
      </c>
      <c r="H22" s="404">
        <v>866</v>
      </c>
      <c r="I22" s="404">
        <v>4039</v>
      </c>
      <c r="J22" s="710">
        <v>49595</v>
      </c>
      <c r="K22" s="668">
        <v>0.44591188627885875</v>
      </c>
      <c r="L22" s="668">
        <v>3.3108176227442283E-2</v>
      </c>
      <c r="M22" s="668">
        <v>0.20207682226030849</v>
      </c>
      <c r="N22" s="668">
        <v>3.7987700373021474E-2</v>
      </c>
      <c r="O22" s="668">
        <v>1.2924689988910172E-2</v>
      </c>
      <c r="P22" s="668">
        <v>0.16908962597035992</v>
      </c>
      <c r="Q22" s="668">
        <v>1.7461437644923885E-2</v>
      </c>
      <c r="R22" s="668">
        <v>8.1439661256175022E-2</v>
      </c>
    </row>
    <row r="23" spans="1:21">
      <c r="A23" s="403">
        <v>2023</v>
      </c>
      <c r="B23" s="561">
        <v>21670</v>
      </c>
      <c r="C23" s="404">
        <v>1339</v>
      </c>
      <c r="D23" s="404">
        <v>9826</v>
      </c>
      <c r="E23" s="404">
        <v>1739</v>
      </c>
      <c r="F23" s="404">
        <v>404</v>
      </c>
      <c r="G23" s="404">
        <v>7949</v>
      </c>
      <c r="H23" s="404">
        <v>655</v>
      </c>
      <c r="I23" s="404">
        <v>3215</v>
      </c>
      <c r="J23" s="710">
        <f>SUM(B23:I23)</f>
        <v>46797</v>
      </c>
      <c r="K23" s="668">
        <f>B23/J23</f>
        <v>0.46306387161570184</v>
      </c>
      <c r="L23" s="668">
        <f>C23/J23</f>
        <v>2.8612945274269719E-2</v>
      </c>
      <c r="M23" s="668">
        <f>D23/J23</f>
        <v>0.20997072461909952</v>
      </c>
      <c r="N23" s="668">
        <f>E23/J23</f>
        <v>3.7160501741564628E-2</v>
      </c>
      <c r="O23" s="668">
        <f>F23/J23</f>
        <v>8.6330320319678612E-3</v>
      </c>
      <c r="P23" s="668">
        <f>G23/J23</f>
        <v>0.16986131589631814</v>
      </c>
      <c r="Q23" s="668">
        <f>H23/J23</f>
        <v>1.3996623715195418E-2</v>
      </c>
      <c r="R23" s="668">
        <f>I23/J23</f>
        <v>6.870098510588285E-2</v>
      </c>
    </row>
    <row r="24" spans="1:21">
      <c r="A24" s="403" t="str">
        <f>+'Resumen '!O6</f>
        <v>Oct. 2025</v>
      </c>
      <c r="B24" s="561">
        <v>20233</v>
      </c>
      <c r="C24" s="561">
        <v>1743</v>
      </c>
      <c r="D24" s="561">
        <v>8876</v>
      </c>
      <c r="E24" s="561">
        <v>1475</v>
      </c>
      <c r="F24" s="561">
        <v>474</v>
      </c>
      <c r="G24" s="561">
        <v>7311</v>
      </c>
      <c r="H24" s="561">
        <v>550</v>
      </c>
      <c r="I24" s="561">
        <v>2928</v>
      </c>
      <c r="J24" s="710">
        <f>SUM(B24:I24)</f>
        <v>43590</v>
      </c>
      <c r="K24" s="668">
        <f>B24/J24</f>
        <v>0.46416609314062857</v>
      </c>
      <c r="L24" s="668">
        <f>C24/J24</f>
        <v>3.9986235375086027E-2</v>
      </c>
      <c r="M24" s="668">
        <f>D24/J24</f>
        <v>0.20362468456067906</v>
      </c>
      <c r="N24" s="668">
        <f>E24/J24</f>
        <v>3.3838036246845608E-2</v>
      </c>
      <c r="O24" s="668">
        <f>F24/J24</f>
        <v>1.0874053682037164E-2</v>
      </c>
      <c r="P24" s="668">
        <f>G24/J24</f>
        <v>0.16772195457673778</v>
      </c>
      <c r="Q24" s="668">
        <f>H24/J24</f>
        <v>1.2617572837806837E-2</v>
      </c>
      <c r="R24" s="668">
        <f>I24/J24</f>
        <v>6.7171369580178941E-2</v>
      </c>
    </row>
    <row r="25" spans="1:21">
      <c r="A25" s="406" t="s">
        <v>201</v>
      </c>
      <c r="B25" s="407">
        <f t="shared" ref="B25:J25" si="9">SUM(B7:B24)</f>
        <v>234052</v>
      </c>
      <c r="C25" s="407">
        <f t="shared" si="9"/>
        <v>23935</v>
      </c>
      <c r="D25" s="407">
        <f t="shared" si="9"/>
        <v>143846</v>
      </c>
      <c r="E25" s="407">
        <f t="shared" si="9"/>
        <v>21417</v>
      </c>
      <c r="F25" s="407">
        <f t="shared" si="9"/>
        <v>9791</v>
      </c>
      <c r="G25" s="407">
        <f t="shared" si="9"/>
        <v>109051</v>
      </c>
      <c r="H25" s="407">
        <f t="shared" si="9"/>
        <v>9535</v>
      </c>
      <c r="I25" s="407">
        <f>SUM(I7:I24)</f>
        <v>46074</v>
      </c>
      <c r="J25" s="711">
        <f t="shared" si="9"/>
        <v>597701</v>
      </c>
      <c r="K25" s="408">
        <f>B25/J25</f>
        <v>0.39158709789677448</v>
      </c>
      <c r="L25" s="408">
        <f>C25/J25</f>
        <v>4.0045106165122697E-2</v>
      </c>
      <c r="M25" s="408">
        <f>D25/J25</f>
        <v>0.2406654832432939</v>
      </c>
      <c r="N25" s="408">
        <f>E25/J25</f>
        <v>3.5832297419612816E-2</v>
      </c>
      <c r="O25" s="408">
        <f>F25/J25</f>
        <v>1.6381100249121216E-2</v>
      </c>
      <c r="P25" s="408">
        <f>G25/J25</f>
        <v>0.18245075715115083</v>
      </c>
      <c r="Q25" s="408">
        <f>H25/J25</f>
        <v>1.5952792449736575E-2</v>
      </c>
      <c r="R25" s="408">
        <f>I25/J25</f>
        <v>7.7085365425187513E-2</v>
      </c>
    </row>
    <row r="27" spans="1:21">
      <c r="H27" s="261"/>
      <c r="J27" s="712"/>
    </row>
    <row r="28" spans="1:21">
      <c r="J28" s="712"/>
    </row>
    <row r="29" spans="1:21">
      <c r="J29" s="712">
        <f t="shared" ref="J29:J34" si="10">+(J8-J7)/J7</f>
        <v>0.2847612359550562</v>
      </c>
    </row>
    <row r="30" spans="1:21">
      <c r="J30" s="712">
        <f t="shared" si="10"/>
        <v>0.33761501320943793</v>
      </c>
      <c r="K30" s="220"/>
    </row>
    <row r="31" spans="1:21">
      <c r="J31" s="712">
        <f t="shared" si="10"/>
        <v>0.18885786283457059</v>
      </c>
      <c r="K31" s="220"/>
    </row>
    <row r="32" spans="1:21">
      <c r="J32" s="712">
        <f t="shared" si="10"/>
        <v>0.29451191567369384</v>
      </c>
      <c r="K32" s="220"/>
    </row>
    <row r="33" spans="10:11">
      <c r="J33" s="712">
        <f t="shared" si="10"/>
        <v>0.18104173120325706</v>
      </c>
      <c r="K33" s="220"/>
    </row>
    <row r="34" spans="10:11">
      <c r="J34" s="712">
        <f t="shared" si="10"/>
        <v>7.2954136690647486E-2</v>
      </c>
      <c r="K34" s="220"/>
    </row>
    <row r="35" spans="10:11">
      <c r="J35" s="712"/>
      <c r="K35" s="220"/>
    </row>
    <row r="36" spans="10:11">
      <c r="J36" s="712">
        <f>+(J14-J13)/J13</f>
        <v>8.3708748035620742E-2</v>
      </c>
      <c r="K36" s="220"/>
    </row>
    <row r="37" spans="10:11">
      <c r="J37" s="712"/>
      <c r="K37" s="220"/>
    </row>
    <row r="38" spans="10:11">
      <c r="J38" s="712">
        <f>AVERAGE(J27:J37)</f>
        <v>0.20620723480032627</v>
      </c>
      <c r="K38" s="220"/>
    </row>
    <row r="39" spans="10:11">
      <c r="J39" s="712"/>
      <c r="K39" s="220"/>
    </row>
    <row r="40" spans="10:11">
      <c r="J40" s="713"/>
      <c r="K40" s="220"/>
    </row>
    <row r="41" spans="10:11">
      <c r="J41" s="713"/>
      <c r="K41" s="220"/>
    </row>
    <row r="42" spans="10:11">
      <c r="J42" s="713"/>
      <c r="K42" s="220"/>
    </row>
    <row r="43" spans="10:11">
      <c r="J43" s="713"/>
      <c r="K43" s="220"/>
    </row>
    <row r="44" spans="10:11">
      <c r="J44" s="713"/>
      <c r="K44" s="220"/>
    </row>
    <row r="45" spans="10:11">
      <c r="J45" s="713"/>
      <c r="K45" s="220"/>
    </row>
    <row r="46" spans="10:11">
      <c r="J46" s="713"/>
      <c r="K46" s="220"/>
    </row>
    <row r="49" spans="3:3">
      <c r="C49" s="232"/>
    </row>
    <row r="51" spans="3:3" ht="46.5" customHeight="1"/>
    <row r="52" spans="3:3" ht="54.75" customHeight="1"/>
  </sheetData>
  <mergeCells count="4">
    <mergeCell ref="A1:R1"/>
    <mergeCell ref="A3:R3"/>
    <mergeCell ref="A2:R2"/>
    <mergeCell ref="A4:R4"/>
  </mergeCells>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3">
    <tabColor theme="8" tint="-0.499984740745262"/>
    <pageSetUpPr fitToPage="1"/>
  </sheetPr>
  <dimension ref="A1:T27"/>
  <sheetViews>
    <sheetView showGridLines="0" view="pageBreakPreview" zoomScale="55" zoomScaleNormal="100" zoomScaleSheetLayoutView="55" workbookViewId="0">
      <selection activeCell="O17" sqref="O17"/>
    </sheetView>
  </sheetViews>
  <sheetFormatPr baseColWidth="10" defaultColWidth="11.42578125" defaultRowHeight="18"/>
  <cols>
    <col min="1" max="1" width="22.5703125" style="193" customWidth="1"/>
    <col min="2" max="2" width="15.42578125" style="193" customWidth="1"/>
    <col min="3" max="5" width="15.140625" style="193" bestFit="1" customWidth="1"/>
    <col min="6" max="6" width="14.28515625" style="193" customWidth="1"/>
    <col min="7" max="7" width="18.7109375" style="193" customWidth="1"/>
    <col min="8" max="8" width="17.85546875" style="193" customWidth="1"/>
    <col min="9" max="9" width="21.7109375" style="193" customWidth="1"/>
    <col min="10" max="10" width="20.85546875" style="193" customWidth="1"/>
    <col min="11" max="11" width="20" style="193" customWidth="1"/>
    <col min="12" max="12" width="20.5703125" style="193" customWidth="1"/>
    <col min="13" max="13" width="20.7109375" style="193" customWidth="1"/>
    <col min="14" max="18" width="23.42578125" style="193" customWidth="1"/>
    <col min="19" max="16384" width="11.42578125" style="193"/>
  </cols>
  <sheetData>
    <row r="1" spans="1:20" s="345" customFormat="1" ht="79.5" customHeight="1">
      <c r="A1" s="1572" t="s">
        <v>604</v>
      </c>
      <c r="B1" s="1572"/>
      <c r="C1" s="1572"/>
      <c r="D1" s="1572"/>
      <c r="E1" s="1572"/>
      <c r="F1" s="1572"/>
      <c r="G1" s="1572"/>
      <c r="H1" s="1572"/>
      <c r="I1" s="1572"/>
      <c r="J1" s="1572"/>
      <c r="K1" s="1572"/>
      <c r="L1" s="1572"/>
      <c r="M1" s="1572"/>
      <c r="N1" s="193"/>
    </row>
    <row r="2" spans="1:20" s="345" customFormat="1" ht="30.75" customHeight="1">
      <c r="A2" s="1572" t="str">
        <f>+'6. Reporte Sexo'!A2:O2</f>
        <v>Período:  Diciembre 2007 - Octubre  2025</v>
      </c>
      <c r="B2" s="1572"/>
      <c r="C2" s="1572"/>
      <c r="D2" s="1572"/>
      <c r="E2" s="1572"/>
      <c r="F2" s="1572"/>
      <c r="G2" s="1572"/>
      <c r="H2" s="1572"/>
      <c r="I2" s="1572"/>
      <c r="J2" s="1572"/>
      <c r="K2" s="1572"/>
      <c r="L2" s="1572"/>
      <c r="M2" s="1572"/>
      <c r="N2" s="193"/>
      <c r="O2" s="193"/>
      <c r="P2" s="193"/>
      <c r="Q2" s="193"/>
      <c r="R2" s="193"/>
      <c r="S2" s="193"/>
      <c r="T2" s="193"/>
    </row>
    <row r="3" spans="1:20" ht="6.75" customHeight="1">
      <c r="A3" s="724"/>
      <c r="B3" s="264"/>
      <c r="C3" s="264"/>
      <c r="D3" s="264"/>
      <c r="E3" s="264"/>
      <c r="F3" s="264"/>
      <c r="G3" s="264"/>
      <c r="H3" s="264"/>
      <c r="N3" s="345"/>
    </row>
    <row r="4" spans="1:20" s="239" customFormat="1" ht="306.75" customHeight="1">
      <c r="A4" s="1669" t="s">
        <v>1096</v>
      </c>
      <c r="B4" s="1669"/>
      <c r="C4" s="1669"/>
      <c r="D4" s="1669"/>
      <c r="E4" s="1669"/>
      <c r="F4" s="1669"/>
      <c r="G4" s="1669"/>
      <c r="H4" s="1669"/>
      <c r="I4" s="1669"/>
      <c r="J4" s="1669"/>
      <c r="K4" s="1669"/>
      <c r="L4" s="1669"/>
      <c r="M4" s="1669"/>
      <c r="N4" s="193"/>
      <c r="O4" s="193"/>
      <c r="P4" s="193"/>
      <c r="Q4" s="193"/>
      <c r="R4" s="193"/>
      <c r="S4" s="193"/>
      <c r="T4" s="193"/>
    </row>
    <row r="5" spans="1:20" ht="54">
      <c r="A5" s="393" t="s">
        <v>210</v>
      </c>
      <c r="B5" s="562" t="s">
        <v>605</v>
      </c>
      <c r="C5" s="562" t="s">
        <v>606</v>
      </c>
      <c r="D5" s="562" t="s">
        <v>607</v>
      </c>
      <c r="E5" s="562" t="s">
        <v>608</v>
      </c>
      <c r="F5" s="562" t="s">
        <v>609</v>
      </c>
      <c r="G5" s="562" t="s">
        <v>610</v>
      </c>
      <c r="H5" s="563" t="s">
        <v>201</v>
      </c>
    </row>
    <row r="6" spans="1:20">
      <c r="A6" s="398" t="s">
        <v>611</v>
      </c>
      <c r="B6" s="880">
        <v>9</v>
      </c>
      <c r="C6" s="880">
        <v>1413</v>
      </c>
      <c r="D6" s="880">
        <v>3274</v>
      </c>
      <c r="E6" s="880">
        <v>2149</v>
      </c>
      <c r="F6" s="880">
        <v>1123</v>
      </c>
      <c r="G6" s="880">
        <f>571+5</f>
        <v>576</v>
      </c>
      <c r="H6" s="881">
        <f>SUM(B6:G6)</f>
        <v>8544</v>
      </c>
    </row>
    <row r="7" spans="1:20">
      <c r="A7" s="398" t="s">
        <v>244</v>
      </c>
      <c r="B7" s="880">
        <v>7</v>
      </c>
      <c r="C7" s="880">
        <v>1031</v>
      </c>
      <c r="D7" s="880">
        <v>4066</v>
      </c>
      <c r="E7" s="880">
        <v>3112</v>
      </c>
      <c r="F7" s="880">
        <v>1708</v>
      </c>
      <c r="G7" s="880">
        <v>1053</v>
      </c>
      <c r="H7" s="881">
        <f>SUM(B7:G7)</f>
        <v>10977</v>
      </c>
    </row>
    <row r="8" spans="1:20">
      <c r="A8" s="398" t="s">
        <v>245</v>
      </c>
      <c r="B8" s="880">
        <v>2</v>
      </c>
      <c r="C8" s="880">
        <v>2024</v>
      </c>
      <c r="D8" s="880">
        <v>5530</v>
      </c>
      <c r="E8" s="880">
        <v>3839</v>
      </c>
      <c r="F8" s="880">
        <v>2108</v>
      </c>
      <c r="G8" s="880">
        <v>1180</v>
      </c>
      <c r="H8" s="881">
        <f>SUM(B8:G8)</f>
        <v>14683</v>
      </c>
    </row>
    <row r="9" spans="1:20">
      <c r="A9" s="398" t="s">
        <v>246</v>
      </c>
      <c r="B9" s="880">
        <v>0</v>
      </c>
      <c r="C9" s="880">
        <v>3154</v>
      </c>
      <c r="D9" s="880">
        <v>6350</v>
      </c>
      <c r="E9" s="880">
        <v>4256</v>
      </c>
      <c r="F9" s="880">
        <v>2407</v>
      </c>
      <c r="G9" s="880">
        <v>1289</v>
      </c>
      <c r="H9" s="881">
        <f>SUM(B9:G9)</f>
        <v>17456</v>
      </c>
      <c r="O9" s="239"/>
      <c r="P9" s="239"/>
      <c r="Q9" s="239"/>
      <c r="R9" s="239"/>
      <c r="S9" s="239"/>
      <c r="T9" s="239"/>
    </row>
    <row r="10" spans="1:20">
      <c r="A10" s="398">
        <v>2011</v>
      </c>
      <c r="B10" s="880">
        <v>6</v>
      </c>
      <c r="C10" s="880">
        <v>4931</v>
      </c>
      <c r="D10" s="880">
        <v>7715</v>
      </c>
      <c r="E10" s="880">
        <v>5319</v>
      </c>
      <c r="F10" s="880">
        <v>3017</v>
      </c>
      <c r="G10" s="880">
        <v>1609</v>
      </c>
      <c r="H10" s="881">
        <f>SUM(B10:G10)</f>
        <v>22597</v>
      </c>
    </row>
    <row r="11" spans="1:20">
      <c r="A11" s="398" t="s">
        <v>248</v>
      </c>
      <c r="B11" s="880">
        <v>18</v>
      </c>
      <c r="C11" s="880">
        <v>6875</v>
      </c>
      <c r="D11" s="880">
        <v>8611</v>
      </c>
      <c r="E11" s="880">
        <v>5883</v>
      </c>
      <c r="F11" s="880">
        <v>3457</v>
      </c>
      <c r="G11" s="880">
        <v>1844</v>
      </c>
      <c r="H11" s="881">
        <f t="shared" ref="H11:H16" si="0">SUM(B11:G11)</f>
        <v>26688</v>
      </c>
      <c r="N11" s="239"/>
    </row>
    <row r="12" spans="1:20">
      <c r="A12" s="398" t="s">
        <v>249</v>
      </c>
      <c r="B12" s="880">
        <v>34</v>
      </c>
      <c r="C12" s="880">
        <v>8429</v>
      </c>
      <c r="D12" s="880">
        <v>8946</v>
      </c>
      <c r="E12" s="880">
        <v>5876</v>
      </c>
      <c r="F12" s="880">
        <v>3510</v>
      </c>
      <c r="G12" s="880">
        <v>1840</v>
      </c>
      <c r="H12" s="881">
        <f t="shared" si="0"/>
        <v>28635</v>
      </c>
    </row>
    <row r="13" spans="1:20">
      <c r="A13" s="398" t="s">
        <v>250</v>
      </c>
      <c r="B13" s="880">
        <v>80</v>
      </c>
      <c r="C13" s="880">
        <v>9624</v>
      </c>
      <c r="D13" s="880">
        <v>8806</v>
      </c>
      <c r="E13" s="880">
        <v>6269</v>
      </c>
      <c r="F13" s="880">
        <v>3876</v>
      </c>
      <c r="G13" s="880">
        <v>2377</v>
      </c>
      <c r="H13" s="881">
        <f t="shared" si="0"/>
        <v>31032</v>
      </c>
    </row>
    <row r="14" spans="1:20">
      <c r="A14" s="398" t="s">
        <v>251</v>
      </c>
      <c r="B14" s="880">
        <v>165</v>
      </c>
      <c r="C14" s="880">
        <v>12019</v>
      </c>
      <c r="D14" s="880">
        <v>10377</v>
      </c>
      <c r="E14" s="880">
        <v>6571</v>
      </c>
      <c r="F14" s="880">
        <v>3782</v>
      </c>
      <c r="G14" s="880">
        <v>1635</v>
      </c>
      <c r="H14" s="881">
        <f t="shared" si="0"/>
        <v>34549</v>
      </c>
    </row>
    <row r="15" spans="1:20">
      <c r="A15" s="398" t="s">
        <v>252</v>
      </c>
      <c r="B15" s="880">
        <v>153</v>
      </c>
      <c r="C15" s="880">
        <v>13830</v>
      </c>
      <c r="D15" s="880">
        <v>11563</v>
      </c>
      <c r="E15" s="880">
        <v>7417</v>
      </c>
      <c r="F15" s="880">
        <v>4270</v>
      </c>
      <c r="G15" s="880">
        <v>1623</v>
      </c>
      <c r="H15" s="881">
        <f t="shared" si="0"/>
        <v>38856</v>
      </c>
    </row>
    <row r="16" spans="1:20">
      <c r="A16" s="398" t="s">
        <v>253</v>
      </c>
      <c r="B16" s="880">
        <v>189</v>
      </c>
      <c r="C16" s="880">
        <v>15003</v>
      </c>
      <c r="D16" s="880">
        <v>12102</v>
      </c>
      <c r="E16" s="880">
        <v>7868</v>
      </c>
      <c r="F16" s="880">
        <v>4631</v>
      </c>
      <c r="G16" s="880">
        <v>1696</v>
      </c>
      <c r="H16" s="881">
        <f t="shared" si="0"/>
        <v>41489</v>
      </c>
    </row>
    <row r="17" spans="1:20">
      <c r="A17" s="398" t="s">
        <v>254</v>
      </c>
      <c r="B17" s="882">
        <v>160</v>
      </c>
      <c r="C17" s="882">
        <v>16268</v>
      </c>
      <c r="D17" s="882">
        <v>13433</v>
      </c>
      <c r="E17" s="882">
        <v>8648</v>
      </c>
      <c r="F17" s="882">
        <v>5102</v>
      </c>
      <c r="G17" s="882">
        <v>1859</v>
      </c>
      <c r="H17" s="883">
        <f>SUM(B17:G17)</f>
        <v>45470</v>
      </c>
    </row>
    <row r="18" spans="1:20">
      <c r="A18" s="398" t="s">
        <v>255</v>
      </c>
      <c r="B18" s="882">
        <v>147</v>
      </c>
      <c r="C18" s="882">
        <v>17232</v>
      </c>
      <c r="D18" s="882">
        <v>14644</v>
      </c>
      <c r="E18" s="882">
        <v>9524</v>
      </c>
      <c r="F18" s="882">
        <v>5494</v>
      </c>
      <c r="G18" s="882">
        <v>2107</v>
      </c>
      <c r="H18" s="883">
        <f>SUM(B18:G18)</f>
        <v>49148</v>
      </c>
    </row>
    <row r="19" spans="1:20">
      <c r="A19" s="398" t="s">
        <v>256</v>
      </c>
      <c r="B19" s="882">
        <v>84</v>
      </c>
      <c r="C19" s="882">
        <v>12952</v>
      </c>
      <c r="D19" s="882">
        <v>12784</v>
      </c>
      <c r="E19" s="882">
        <v>8100</v>
      </c>
      <c r="F19" s="882">
        <v>4681</v>
      </c>
      <c r="G19" s="882">
        <v>1544</v>
      </c>
      <c r="H19" s="883">
        <f>SUM(B19:G19)</f>
        <v>40145</v>
      </c>
    </row>
    <row r="20" spans="1:20">
      <c r="A20" s="397">
        <v>2021</v>
      </c>
      <c r="B20" s="882">
        <v>135</v>
      </c>
      <c r="C20" s="882">
        <v>15071</v>
      </c>
      <c r="D20" s="882">
        <v>15016</v>
      </c>
      <c r="E20" s="882">
        <v>9465</v>
      </c>
      <c r="F20" s="882">
        <v>5623</v>
      </c>
      <c r="G20" s="882">
        <v>2140</v>
      </c>
      <c r="H20" s="883">
        <f>SUM(B20:G20)</f>
        <v>47450</v>
      </c>
    </row>
    <row r="21" spans="1:20">
      <c r="A21" s="397">
        <v>2022</v>
      </c>
      <c r="B21" s="882">
        <v>163</v>
      </c>
      <c r="C21" s="882">
        <v>16256</v>
      </c>
      <c r="D21" s="882">
        <v>15489</v>
      </c>
      <c r="E21" s="882">
        <v>9689</v>
      </c>
      <c r="F21" s="882">
        <v>5679</v>
      </c>
      <c r="G21" s="882">
        <v>2319</v>
      </c>
      <c r="H21" s="883">
        <v>49595</v>
      </c>
    </row>
    <row r="22" spans="1:20" s="239" customFormat="1" ht="20.25" customHeight="1">
      <c r="A22" s="901">
        <f>+Tabla47[[#This Row],[Año ]]</f>
        <v>2022</v>
      </c>
      <c r="B22" s="902">
        <v>157</v>
      </c>
      <c r="C22" s="902">
        <v>16181</v>
      </c>
      <c r="D22" s="902">
        <v>14600</v>
      </c>
      <c r="E22" s="902">
        <v>8845</v>
      </c>
      <c r="F22" s="902">
        <v>4967</v>
      </c>
      <c r="G22" s="902">
        <v>2047</v>
      </c>
      <c r="H22" s="903">
        <f>SUM(B22:G22)</f>
        <v>46797</v>
      </c>
      <c r="I22" s="193"/>
      <c r="J22" s="193"/>
      <c r="K22" s="193"/>
      <c r="L22" s="193"/>
      <c r="M22" s="193"/>
      <c r="N22" s="193"/>
      <c r="O22" s="193"/>
      <c r="P22" s="193"/>
      <c r="Q22" s="193"/>
      <c r="R22" s="193"/>
      <c r="S22" s="193"/>
      <c r="T22" s="193"/>
    </row>
    <row r="23" spans="1:20">
      <c r="A23" s="901">
        <v>2024</v>
      </c>
      <c r="B23" s="902">
        <v>180</v>
      </c>
      <c r="C23" s="902">
        <v>17101</v>
      </c>
      <c r="D23" s="902">
        <v>15917</v>
      </c>
      <c r="E23" s="902">
        <v>9352</v>
      </c>
      <c r="F23" s="902">
        <v>5509</v>
      </c>
      <c r="G23" s="902">
        <v>2173</v>
      </c>
      <c r="H23" s="903">
        <f>SUM(B23:G23)</f>
        <v>50232</v>
      </c>
    </row>
    <row r="24" spans="1:20">
      <c r="A24" s="904" t="str">
        <f>+'Resumen '!O6</f>
        <v>Oct. 2025</v>
      </c>
      <c r="B24" s="902">
        <v>854</v>
      </c>
      <c r="C24" s="902">
        <v>15719</v>
      </c>
      <c r="D24" s="902">
        <v>13165</v>
      </c>
      <c r="E24" s="902">
        <v>7721</v>
      </c>
      <c r="F24" s="902">
        <v>4411</v>
      </c>
      <c r="G24" s="902">
        <v>1720</v>
      </c>
      <c r="H24" s="903">
        <f>SUM(B24:G24)</f>
        <v>43590</v>
      </c>
    </row>
    <row r="25" spans="1:20">
      <c r="A25" s="564" t="s">
        <v>11</v>
      </c>
      <c r="B25" s="884">
        <f>SUM(B6:B24)</f>
        <v>2543</v>
      </c>
      <c r="C25" s="884">
        <f t="shared" ref="C25:H25" si="1">SUM(C6:C24)</f>
        <v>205113</v>
      </c>
      <c r="D25" s="884">
        <f t="shared" si="1"/>
        <v>202388</v>
      </c>
      <c r="E25" s="884">
        <f t="shared" si="1"/>
        <v>129903</v>
      </c>
      <c r="F25" s="884">
        <f t="shared" si="1"/>
        <v>75355</v>
      </c>
      <c r="G25" s="884">
        <f t="shared" si="1"/>
        <v>32631</v>
      </c>
      <c r="H25" s="884">
        <f t="shared" si="1"/>
        <v>647933</v>
      </c>
    </row>
    <row r="26" spans="1:20">
      <c r="A26" s="768"/>
      <c r="B26" s="885">
        <f>+B25/$H$25</f>
        <v>3.9247885198006585E-3</v>
      </c>
      <c r="C26" s="885">
        <f t="shared" ref="C26:H26" si="2">+C25/$H$25</f>
        <v>0.31656513867946223</v>
      </c>
      <c r="D26" s="885">
        <f t="shared" si="2"/>
        <v>0.31235945691915679</v>
      </c>
      <c r="E26" s="885">
        <f t="shared" si="2"/>
        <v>0.20048832209503142</v>
      </c>
      <c r="F26" s="885">
        <f t="shared" si="2"/>
        <v>0.11630060515516265</v>
      </c>
      <c r="G26" s="885">
        <f t="shared" si="2"/>
        <v>5.0361688631386271E-2</v>
      </c>
      <c r="H26" s="886">
        <f t="shared" si="2"/>
        <v>1</v>
      </c>
      <c r="J26" s="348"/>
    </row>
    <row r="27" spans="1:20">
      <c r="A27" s="1667" t="s">
        <v>612</v>
      </c>
      <c r="B27" s="1668"/>
      <c r="C27" s="1668"/>
      <c r="D27" s="1668"/>
      <c r="E27" s="1668"/>
      <c r="F27" s="1668"/>
    </row>
  </sheetData>
  <mergeCells count="4">
    <mergeCell ref="A1:M1"/>
    <mergeCell ref="A27:F27"/>
    <mergeCell ref="A2:M2"/>
    <mergeCell ref="A4:M4"/>
  </mergeCells>
  <pageMargins left="0.70866141732283472" right="0.70866141732283472" top="0.74803149606299213" bottom="0.74803149606299213" header="0.31496062992125984" footer="0.31496062992125984"/>
  <pageSetup scale="36" orientation="portrait"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10.xml>��< ? x m l   v e r s i o n = " 1 . 0 "   e n c o d i n g = " U T F - 1 6 " ? > < G e m i n i   x m l n s = " h t t p : / / g e m i n i / p i v o t c u s t o m i z a t i o n / R e l a t i o n s h i p A u t o D e t e c t i o n E n a b l e d " > < C u s t o m C o n t e n t > < ! [ C D A T A [ T r u e ] ] > < / C u s t o m C o n t e n t > < / G e m i n i > 
</file>

<file path=customXml/item11.xml>��< ? x m l   v e r s i o n = " 1 . 0 "   e n c o d i n g = " U T F - 1 6 " ? > < G e m i n i   x m l n s = " h t t p : / / g e m i n i / p i v o t c u s t o m i z a t i o n / S a n d b o x N o n E m p t y " > < C u s t o m C o n t e n t > < ! [ C D A T A [ 1 ] ] > < / C u s t o m C o n t e n t > < / G e m i n i > 
</file>

<file path=customXml/item12.xml>��< ? x m l   v e r s i o n = " 1 . 0 "   e n c o d i n g = " U T F - 1 6 " ? > < G e m i n i   x m l n s = " h t t p : / / g e m i n i / p i v o t c u s t o m i z a t i o n / I s S a n d b o x E m b e d d e d " > < C u s t o m C o n t e n t > < ! [ C D A T A [ y e s ] ] > < / C u s t o m C o n t e n t > < / G e m i n i > 
</file>

<file path=customXml/item13.xml>��< ? x m l   v e r s i o n = " 1 . 0 "   e n c o d i n g = " U T F - 1 6 " ? > < G e m i n i   x m l n s = " h t t p : / / g e m i n i / p i v o t c u s t o m i z a t i o n / L i n k e d T a b l e U p d a t e M o d e " > < C u s t o m C o n t e n t > < ! [ C D A T A [ T r u e ] ] > < / C u s t o m C o n t e n t > < / G e m i n i > 
</file>

<file path=customXml/item14.xml>��< ? x m l   v e r s i o n = " 1 . 0 "   e n c o d i n g = " U T F - 1 6 " ? > < G e m i n i   x m l n s = " h t t p : / / g e m i n i / p i v o t c u s t o m i z a t i o n / T a b l e O r d e r " > < C u s t o m C o n t e n t > < ! [ C D A T A [ R a n g o - f 3 f e 5 9 b c - c 8 f 1 - 4 b e c - 8 0 e 6 - b 3 4 4 c 0 9 d 9 7 7 3 ] ] > < / C u s t o m C o n t e n t > < / G e m i n i > 
</file>

<file path=customXml/item15.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16.xml>��< ? x m l   v e r s i o n = " 1 . 0 "   e n c o d i n g = " U T F - 1 6 " ? > < G e m i n i   x m l n s = " h t t p : / / g e m i n i / p i v o t c u s t o m i z a t i o n / S h o w H i d d e n " > < C u s t o m C o n t e n t > < ! [ C D A T A [ T r u e ] ] > < / C u s t o m C o n t e n t > < / G e m i n i > 
</file>

<file path=customXml/item17.xml>��< ? x m l   v e r s i o n = " 1 . 0 "   e n c o d i n g = " U T F - 1 6 " ? > < G e m i n i   x m l n s = " h t t p : / / g e m i n i / p i v o t c u s t o m i z a t i o n / M a n u a l C a l c M o d e " > < C u s t o m C o n t e n t > < ! [ C D A T A [ F a l s e ] ] > < / C u s t o m C o n t e n t > < / G e m i n i > 
</file>

<file path=customXml/item18.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19.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2.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20.xml>��< ? x m l   v e r s i o n = " 1 . 0 "   e n c o d i n g = " U T F - 1 6 " ? > < G e m i n i   x m l n s = " h t t p : / / g e m i n i / p i v o t c u s t o m i z a t i o n / C l i e n t W i n d o w X M L " > < C u s t o m C o n t e n t > < ! [ C D A T A [ R a n g o - f 3 f e 5 9 b c - c 8 f 1 - 4 b e c - 8 0 e 6 - b 3 4 4 c 0 9 d 9 7 7 3 ] ] > < / C u s t o m C o n t e n t > < / G e m i n i > 
</file>

<file path=customXml/item21.xml>��< ? x m l   v e r s i o n = " 1 . 0 "   e n c o d i n g = " U T F - 1 6 " ? > < G e m i n i   x m l n s = " h t t p : / / g e m i n i / p i v o t c u s t o m i z a t i o n / P o w e r P i v o t V e r s i o n " > < C u s t o m C o n t e n t > < ! [ C D A T A [ 2 0 1 1 . 1 1 0 . 2 8 3 0 . 7 7 ] ] > < / C u s t o m C o n t e n t > < / G e m i n i > 
</file>

<file path=customXml/item3.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6" ma:contentTypeDescription="Create a new document." ma:contentTypeScope="" ma:versionID="702e4bbaab711b88626597b1fd9c09fa">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0b0be1cdc46c481fab1f8735e6b9e81e"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5.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6.xml>��< ? x m l   v e r s i o n = " 1 . 0 "   e n c o d i n g = " U T F - 1 6 " ? > < G e m i n i   x m l n s = " h t t p : / / g e m i n i / p i v o t c u s t o m i z a t i o n / S h o w I m p l i c i t M e a s u r e s " > < C u s t o m C o n t e n t > < ! [ C D A T A [ F a l s e ] ] > < / C u s t o m C o n t e n t > < / G e m i n i > 
</file>

<file path=customXml/item7.xml><?xml version="1.0" encoding="utf-8"?>
<?mso-contentType ?>
<FormTemplates xmlns="http://schemas.microsoft.com/sharepoint/v3/contenttype/forms">
  <Display>DocumentLibraryForm</Display>
  <Edit>DocumentLibraryForm</Edit>
  <New>DocumentLibraryForm</New>
</FormTemplates>
</file>

<file path=customXml/item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9.xml>��< ? x m l   v e r s i o n = " 1 . 0 "   e n c o d i n g = " U T F - 1 6 " ? > < G e m i n i   x m l n s = " h t t p : / / g e m i n i / p i v o t c u s t o m i z a t i o n / T a b l e C o u n t I n S a n d b o x " > < C u s t o m C o n t e n t > < ! [ C D A T A [ 1 ] ] > < / C u s t o m C o n t e n t > < / G e m i n i > 
</file>

<file path=customXml/itemProps1.xml><?xml version="1.0" encoding="utf-8"?>
<ds:datastoreItem xmlns:ds="http://schemas.openxmlformats.org/officeDocument/2006/customXml" ds:itemID="{12C0D08D-E686-4AE7-BFA1-EB4C274009BD}">
  <ds:schemaRefs>
    <ds:schemaRef ds:uri="http://www.w3.org/2001/XMLSchema"/>
    <ds:schemaRef ds:uri="http://microsoft.data.visualization.Client.Excel.LState/1.0"/>
  </ds:schemaRefs>
</ds:datastoreItem>
</file>

<file path=customXml/itemProps10.xml><?xml version="1.0" encoding="utf-8"?>
<ds:datastoreItem xmlns:ds="http://schemas.openxmlformats.org/officeDocument/2006/customXml" ds:itemID="{F23FD6F4-679F-4C28-83BA-8BC2EABB5983}">
  <ds:schemaRefs>
    <ds:schemaRef ds:uri="http://gemini/pivotcustomization/RelationshipAutoDetectionEnabled"/>
  </ds:schemaRefs>
</ds:datastoreItem>
</file>

<file path=customXml/itemProps11.xml><?xml version="1.0" encoding="utf-8"?>
<ds:datastoreItem xmlns:ds="http://schemas.openxmlformats.org/officeDocument/2006/customXml" ds:itemID="{85171729-2316-4411-A3A8-A8DF571FC41F}">
  <ds:schemaRefs>
    <ds:schemaRef ds:uri="http://gemini/pivotcustomization/SandboxNonEmpty"/>
  </ds:schemaRefs>
</ds:datastoreItem>
</file>

<file path=customXml/itemProps12.xml><?xml version="1.0" encoding="utf-8"?>
<ds:datastoreItem xmlns:ds="http://schemas.openxmlformats.org/officeDocument/2006/customXml" ds:itemID="{DECED210-9A65-4B7D-AF2B-70F65F770102}">
  <ds:schemaRefs>
    <ds:schemaRef ds:uri="http://gemini/pivotcustomization/IsSandboxEmbedded"/>
  </ds:schemaRefs>
</ds:datastoreItem>
</file>

<file path=customXml/itemProps13.xml><?xml version="1.0" encoding="utf-8"?>
<ds:datastoreItem xmlns:ds="http://schemas.openxmlformats.org/officeDocument/2006/customXml" ds:itemID="{9C2D8381-48DF-4E8F-B539-565B4AB74B8B}">
  <ds:schemaRefs>
    <ds:schemaRef ds:uri="http://gemini/pivotcustomization/LinkedTableUpdateMode"/>
  </ds:schemaRefs>
</ds:datastoreItem>
</file>

<file path=customXml/itemProps14.xml><?xml version="1.0" encoding="utf-8"?>
<ds:datastoreItem xmlns:ds="http://schemas.openxmlformats.org/officeDocument/2006/customXml" ds:itemID="{1734236D-193E-4861-B7AE-9E1751475E34}">
  <ds:schemaRefs>
    <ds:schemaRef ds:uri="http://gemini/pivotcustomization/TableOrder"/>
  </ds:schemaRefs>
</ds:datastoreItem>
</file>

<file path=customXml/itemProps15.xml><?xml version="1.0" encoding="utf-8"?>
<ds:datastoreItem xmlns:ds="http://schemas.openxmlformats.org/officeDocument/2006/customXml" ds:itemID="{2C43D010-1F8F-44B5-9EAF-E538678E4F29}">
  <ds:schemaRefs>
    <ds:schemaRef ds:uri="8dedfef6-c5ba-4a3e-af87-6a55fe944720"/>
    <ds:schemaRef ds:uri="http://purl.org/dc/terms/"/>
    <ds:schemaRef ds:uri="http://purl.org/dc/dcmitype/"/>
    <ds:schemaRef ds:uri="http://schemas.openxmlformats.org/package/2006/metadata/core-properties"/>
    <ds:schemaRef ds:uri="http://schemas.microsoft.com/office/2006/metadata/properties"/>
    <ds:schemaRef ds:uri="http://purl.org/dc/elements/1.1/"/>
    <ds:schemaRef ds:uri="http://schemas.microsoft.com/office/2006/documentManagement/types"/>
    <ds:schemaRef ds:uri="http://www.w3.org/XML/1998/namespace"/>
    <ds:schemaRef ds:uri="http://schemas.microsoft.com/office/infopath/2007/PartnerControls"/>
    <ds:schemaRef ds:uri="da0356f3-83b3-42db-a4ea-d0e11b8bbdec"/>
  </ds:schemaRefs>
</ds:datastoreItem>
</file>

<file path=customXml/itemProps16.xml><?xml version="1.0" encoding="utf-8"?>
<ds:datastoreItem xmlns:ds="http://schemas.openxmlformats.org/officeDocument/2006/customXml" ds:itemID="{4A9E9C2F-2082-4906-A303-910BDA82BCD1}">
  <ds:schemaRefs>
    <ds:schemaRef ds:uri="http://gemini/pivotcustomization/ShowHidden"/>
  </ds:schemaRefs>
</ds:datastoreItem>
</file>

<file path=customXml/itemProps17.xml><?xml version="1.0" encoding="utf-8"?>
<ds:datastoreItem xmlns:ds="http://schemas.openxmlformats.org/officeDocument/2006/customXml" ds:itemID="{0920F2F1-6527-446B-9C6E-E71DAE4D3523}">
  <ds:schemaRefs>
    <ds:schemaRef ds:uri="http://gemini/pivotcustomization/ManualCalcMode"/>
  </ds:schemaRefs>
</ds:datastoreItem>
</file>

<file path=customXml/itemProps18.xml><?xml version="1.0" encoding="utf-8"?>
<ds:datastoreItem xmlns:ds="http://schemas.openxmlformats.org/officeDocument/2006/customXml" ds:itemID="{1FFC9235-044D-4B0A-8C9F-81DBB93CDED0}">
  <ds:schemaRefs>
    <ds:schemaRef ds:uri="http://www.w3.org/2001/XMLSchema"/>
    <ds:schemaRef ds:uri="http://microsoft.data.visualization.engine.tours/1.0"/>
  </ds:schemaRefs>
</ds:datastoreItem>
</file>

<file path=customXml/itemProps19.xml><?xml version="1.0" encoding="utf-8"?>
<ds:datastoreItem xmlns:ds="http://schemas.openxmlformats.org/officeDocument/2006/customXml" ds:itemID="{32B16BF3-E4EA-4FDA-A6A8-FD37396AA2F9}">
  <ds:schemaRefs>
    <ds:schemaRef ds:uri="http://www.w3.org/2001/XMLSchema"/>
    <ds:schemaRef ds:uri="http://microsoft.data.visualization.Client.Excel/1.0"/>
  </ds:schemaRefs>
</ds:datastoreItem>
</file>

<file path=customXml/itemProps2.xml><?xml version="1.0" encoding="utf-8"?>
<ds:datastoreItem xmlns:ds="http://schemas.openxmlformats.org/officeDocument/2006/customXml" ds:itemID="{5FBFF5F9-F5ED-4DB7-92B9-E5FE1316C996}">
  <ds:schemaRefs>
    <ds:schemaRef ds:uri="http://gemini/pivotcustomization/MeasureGridState"/>
  </ds:schemaRefs>
</ds:datastoreItem>
</file>

<file path=customXml/itemProps20.xml><?xml version="1.0" encoding="utf-8"?>
<ds:datastoreItem xmlns:ds="http://schemas.openxmlformats.org/officeDocument/2006/customXml" ds:itemID="{6D098F78-D094-405F-BA55-CAFE3CBEAD16}">
  <ds:schemaRefs>
    <ds:schemaRef ds:uri="http://gemini/pivotcustomization/ClientWindowXML"/>
  </ds:schemaRefs>
</ds:datastoreItem>
</file>

<file path=customXml/itemProps21.xml><?xml version="1.0" encoding="utf-8"?>
<ds:datastoreItem xmlns:ds="http://schemas.openxmlformats.org/officeDocument/2006/customXml" ds:itemID="{E37A5C9B-FC69-469E-A19B-65027A60E177}">
  <ds:schemaRefs>
    <ds:schemaRef ds:uri="http://gemini/pivotcustomization/PowerPivotVersion"/>
  </ds:schemaRefs>
</ds:datastoreItem>
</file>

<file path=customXml/itemProps3.xml><?xml version="1.0" encoding="utf-8"?>
<ds:datastoreItem xmlns:ds="http://schemas.openxmlformats.org/officeDocument/2006/customXml" ds:itemID="{9F8FC42D-84A6-49AF-9AEF-189C896DE32B}"/>
</file>

<file path=customXml/itemProps4.xml><?xml version="1.0" encoding="utf-8"?>
<ds:datastoreItem xmlns:ds="http://schemas.openxmlformats.org/officeDocument/2006/customXml" ds:itemID="{FB1FD664-44D7-4790-BCC3-2C16D4990189}">
  <ds:schemaRefs>
    <ds:schemaRef ds:uri="http://gemini/pivotcustomization/TableXML_Rango-f3fe59bc-c8f1-4bec-80e6-b344c09d9773"/>
  </ds:schemaRefs>
</ds:datastoreItem>
</file>

<file path=customXml/itemProps5.xml><?xml version="1.0" encoding="utf-8"?>
<ds:datastoreItem xmlns:ds="http://schemas.openxmlformats.org/officeDocument/2006/customXml" ds:itemID="{0C57BE94-DFC2-4B97-ABBE-8EC224883C92}">
  <ds:schemaRefs>
    <ds:schemaRef ds:uri="http://gemini/pivotcustomization/ErrorCache"/>
  </ds:schemaRefs>
</ds:datastoreItem>
</file>

<file path=customXml/itemProps6.xml><?xml version="1.0" encoding="utf-8"?>
<ds:datastoreItem xmlns:ds="http://schemas.openxmlformats.org/officeDocument/2006/customXml" ds:itemID="{7082962A-3D58-4376-81E5-34D1EAEB3798}">
  <ds:schemaRefs>
    <ds:schemaRef ds:uri="http://gemini/pivotcustomization/ShowImplicitMeasures"/>
  </ds:schemaRefs>
</ds:datastoreItem>
</file>

<file path=customXml/itemProps7.xml><?xml version="1.0" encoding="utf-8"?>
<ds:datastoreItem xmlns:ds="http://schemas.openxmlformats.org/officeDocument/2006/customXml" ds:itemID="{0E9C91F6-7CD1-4C92-82C5-93EB6BEF7561}">
  <ds:schemaRefs>
    <ds:schemaRef ds:uri="http://schemas.microsoft.com/sharepoint/v3/contenttype/forms"/>
  </ds:schemaRefs>
</ds:datastoreItem>
</file>

<file path=customXml/itemProps8.xml><?xml version="1.0" encoding="utf-8"?>
<ds:datastoreItem xmlns:ds="http://schemas.openxmlformats.org/officeDocument/2006/customXml" ds:itemID="{66F5A4A9-28DD-42B5-A74E-D3194527FB7C}">
  <ds:schemaRefs>
    <ds:schemaRef ds:uri="http://gemini/pivotcustomization/Diagrams"/>
  </ds:schemaRefs>
</ds:datastoreItem>
</file>

<file path=customXml/itemProps9.xml><?xml version="1.0" encoding="utf-8"?>
<ds:datastoreItem xmlns:ds="http://schemas.openxmlformats.org/officeDocument/2006/customXml" ds:itemID="{A3AC825E-7E9C-4C6C-BD57-2B0AC499A6A6}">
  <ds:schemaRefs>
    <ds:schemaRef ds:uri="http://gemini/pivotcustomization/TableCountInSandbox"/>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106</vt:i4>
      </vt:variant>
      <vt:variant>
        <vt:lpstr>Rangos con nombre</vt:lpstr>
      </vt:variant>
      <vt:variant>
        <vt:i4>106</vt:i4>
      </vt:variant>
    </vt:vector>
  </HeadingPairs>
  <TitlesOfParts>
    <vt:vector size="212" baseType="lpstr">
      <vt:lpstr>Present. </vt:lpstr>
      <vt:lpstr>Contenido</vt:lpstr>
      <vt:lpstr> Linea de tiempo</vt:lpstr>
      <vt:lpstr>Resumen </vt:lpstr>
      <vt:lpstr> Reg. y Seg.</vt:lpstr>
      <vt:lpstr> Seg. y Ben</vt:lpstr>
      <vt:lpstr> Org. SDSS</vt:lpstr>
      <vt:lpstr>Gobernanza</vt:lpstr>
      <vt:lpstr>a) Artículos</vt:lpstr>
      <vt:lpstr>b) Artículos</vt:lpstr>
      <vt:lpstr>SDSS</vt:lpstr>
      <vt:lpstr>Portada SFS</vt:lpstr>
      <vt:lpstr>Analísis SFS</vt:lpstr>
      <vt:lpstr>1. SFS</vt:lpstr>
      <vt:lpstr>2. SFS</vt:lpstr>
      <vt:lpstr>3. SFS</vt:lpstr>
      <vt:lpstr>4. SFS</vt:lpstr>
      <vt:lpstr>5.SFS</vt:lpstr>
      <vt:lpstr>6. SFS</vt:lpstr>
      <vt:lpstr>SFS-RC</vt:lpstr>
      <vt:lpstr>1. Anal-SFS-RC</vt:lpstr>
      <vt:lpstr>2. SFS-RC</vt:lpstr>
      <vt:lpstr>3. SFS-RC</vt:lpstr>
      <vt:lpstr>4. SFS-RC</vt:lpstr>
      <vt:lpstr>5. SFS-RC</vt:lpstr>
      <vt:lpstr>6. SFS-RC</vt:lpstr>
      <vt:lpstr>SFS-RS</vt:lpstr>
      <vt:lpstr>1. Anal-SFS-RS  </vt:lpstr>
      <vt:lpstr>2. SFS-RS.</vt:lpstr>
      <vt:lpstr>3. SFS-RS</vt:lpstr>
      <vt:lpstr>4. SFS-RS</vt:lpstr>
      <vt:lpstr>5. SFS-RS</vt:lpstr>
      <vt:lpstr>6. SFS-RS</vt:lpstr>
      <vt:lpstr> SFS-RET</vt:lpstr>
      <vt:lpstr>1.SFS-RET</vt:lpstr>
      <vt:lpstr>2. SFS-RET.</vt:lpstr>
      <vt:lpstr>2. SFS-RET</vt:lpstr>
      <vt:lpstr>3. SFS-RET</vt:lpstr>
      <vt:lpstr>4. SFS-RET</vt:lpstr>
      <vt:lpstr>SVDS</vt:lpstr>
      <vt:lpstr>Def_SVDS</vt:lpstr>
      <vt:lpstr>1. SVDS</vt:lpstr>
      <vt:lpstr>2. SVDS</vt:lpstr>
      <vt:lpstr>3. Afil. cotiz.</vt:lpstr>
      <vt:lpstr>4. SVDS</vt:lpstr>
      <vt:lpstr>5. SVDS</vt:lpstr>
      <vt:lpstr>6. SVDS</vt:lpstr>
      <vt:lpstr>7. SVDS</vt:lpstr>
      <vt:lpstr>8. SVDS</vt:lpstr>
      <vt:lpstr>9.SVDS</vt:lpstr>
      <vt:lpstr>10. SVDS</vt:lpstr>
      <vt:lpstr>ING._ EGR</vt:lpstr>
      <vt:lpstr>a.Definición Ing.Gastos</vt:lpstr>
      <vt:lpstr>b.Definición Ing.Gastos</vt:lpstr>
      <vt:lpstr>1. Analisis Ing.Egr</vt:lpstr>
      <vt:lpstr>2. Ingr y egr SDSS</vt:lpstr>
      <vt:lpstr>3. Recaudo x sector</vt:lpstr>
      <vt:lpstr>4. Egr.Seg</vt:lpstr>
      <vt:lpstr>5. Pagos SFS</vt:lpstr>
      <vt:lpstr>6.Pagos x ARS</vt:lpstr>
      <vt:lpstr>7.INV_SFS x Entidad</vt:lpstr>
      <vt:lpstr>8.INV_SFS x cuentas</vt:lpstr>
      <vt:lpstr>9.Aport. Gob. y Pagos RS</vt:lpstr>
      <vt:lpstr>10. Pagos.SFS Pens.</vt:lpstr>
      <vt:lpstr>1. Anál_Ing.Eg.SVDS</vt:lpstr>
      <vt:lpstr>2. Pagos_ SVDS</vt:lpstr>
      <vt:lpstr>3. PagosXcuentas</vt:lpstr>
      <vt:lpstr> 4.Pago Entidades</vt:lpstr>
      <vt:lpstr>5.Patrim. fp anual</vt:lpstr>
      <vt:lpstr>6. Cartera Comp.</vt:lpstr>
      <vt:lpstr>7. Cartera de inv fp</vt:lpstr>
      <vt:lpstr>8. Rent. nominal</vt:lpstr>
      <vt:lpstr>9.Rentab.Real</vt:lpstr>
      <vt:lpstr>V.BENEFICIOS</vt:lpstr>
      <vt:lpstr>V.1.1 SUBSIDIO_SFS</vt:lpstr>
      <vt:lpstr>1. SUBSIDIO_SFS Def.</vt:lpstr>
      <vt:lpstr>2. Análisis</vt:lpstr>
      <vt:lpstr>3. Benef. subsid </vt:lpstr>
      <vt:lpstr>4. Monto subsid.</vt:lpstr>
      <vt:lpstr>PENSIONES_SVDS</vt:lpstr>
      <vt:lpstr>1. Def-Análisis pens.</vt:lpstr>
      <vt:lpstr>2 Pensiones por año</vt:lpstr>
      <vt:lpstr>3.Pens.Disc. AFP</vt:lpstr>
      <vt:lpstr>4. Pens. Solida</vt:lpstr>
      <vt:lpstr>5. Pens. Solid.dec</vt:lpstr>
      <vt:lpstr>SRL</vt:lpstr>
      <vt:lpstr>1. SRL</vt:lpstr>
      <vt:lpstr>2. SRL</vt:lpstr>
      <vt:lpstr>3.SRL</vt:lpstr>
      <vt:lpstr>4.SRL</vt:lpstr>
      <vt:lpstr>5. SRL</vt:lpstr>
      <vt:lpstr>6. SRL</vt:lpstr>
      <vt:lpstr>SRL.Pagos</vt:lpstr>
      <vt:lpstr>1. Pagos ARL </vt:lpstr>
      <vt:lpstr>01. SOLIC_BEN_ARL</vt:lpstr>
      <vt:lpstr>1. Def-Analisis   </vt:lpstr>
      <vt:lpstr>2.Reportes ARL</vt:lpstr>
      <vt:lpstr>3. Reporte región</vt:lpstr>
      <vt:lpstr>4. Reporte edad</vt:lpstr>
      <vt:lpstr>5. Reporte Empre.</vt:lpstr>
      <vt:lpstr>6. Reporte Sexo</vt:lpstr>
      <vt:lpstr>7. Reporte Provincia</vt:lpstr>
      <vt:lpstr>CI</vt:lpstr>
      <vt:lpstr>1.CI</vt:lpstr>
      <vt:lpstr>2.CI</vt:lpstr>
      <vt:lpstr>3.CI</vt:lpstr>
      <vt:lpstr>' 4.Pago Entidades'!Área_de_impresión</vt:lpstr>
      <vt:lpstr>' Linea de tiempo'!Área_de_impresión</vt:lpstr>
      <vt:lpstr>' Org. SDSS'!Área_de_impresión</vt:lpstr>
      <vt:lpstr>' Reg. y Seg.'!Área_de_impresión</vt:lpstr>
      <vt:lpstr>' Seg. y Ben'!Área_de_impresión</vt:lpstr>
      <vt:lpstr>' SFS-RET'!Área_de_impresión</vt:lpstr>
      <vt:lpstr>'01. SOLIC_BEN_ARL'!Área_de_impresión</vt:lpstr>
      <vt:lpstr>'1. Anál_Ing.Eg.SVDS'!Área_de_impresión</vt:lpstr>
      <vt:lpstr>'1. Analisis Ing.Egr'!Área_de_impresión</vt:lpstr>
      <vt:lpstr>'1. Anal-SFS-RC'!Área_de_impresión</vt:lpstr>
      <vt:lpstr>'1. Anal-SFS-RS  '!Área_de_impresión</vt:lpstr>
      <vt:lpstr>'1. Def-Analisis   '!Área_de_impresión</vt:lpstr>
      <vt:lpstr>'1. Def-Análisis pens.'!Área_de_impresión</vt:lpstr>
      <vt:lpstr>'1. Pagos ARL '!Área_de_impresión</vt:lpstr>
      <vt:lpstr>'1. SFS'!Área_de_impresión</vt:lpstr>
      <vt:lpstr>'1. SRL'!Área_de_impresión</vt:lpstr>
      <vt:lpstr>'1. SUBSIDIO_SFS Def.'!Área_de_impresión</vt:lpstr>
      <vt:lpstr>'1. SVDS'!Área_de_impresión</vt:lpstr>
      <vt:lpstr>'1.CI'!Área_de_impresión</vt:lpstr>
      <vt:lpstr>'1.SFS-RET'!Área_de_impresión</vt:lpstr>
      <vt:lpstr>'10. Pagos.SFS Pens.'!Área_de_impresión</vt:lpstr>
      <vt:lpstr>'10. SVDS'!Área_de_impresión</vt:lpstr>
      <vt:lpstr>'2 Pensiones por año'!Área_de_impresión</vt:lpstr>
      <vt:lpstr>'2. Análisis'!Área_de_impresión</vt:lpstr>
      <vt:lpstr>'2. Ingr y egr SDSS'!Área_de_impresión</vt:lpstr>
      <vt:lpstr>'2. Pagos_ SVDS'!Área_de_impresión</vt:lpstr>
      <vt:lpstr>'2. SFS'!Área_de_impresión</vt:lpstr>
      <vt:lpstr>'2. SFS-RC'!Área_de_impresión</vt:lpstr>
      <vt:lpstr>'2. SFS-RET'!Área_de_impresión</vt:lpstr>
      <vt:lpstr>'2. SFS-RET.'!Área_de_impresión</vt:lpstr>
      <vt:lpstr>'2. SFS-RS.'!Área_de_impresión</vt:lpstr>
      <vt:lpstr>'2. SRL'!Área_de_impresión</vt:lpstr>
      <vt:lpstr>'2. SVDS'!Área_de_impresión</vt:lpstr>
      <vt:lpstr>'2.CI'!Área_de_impresión</vt:lpstr>
      <vt:lpstr>'2.Reportes ARL'!Área_de_impresión</vt:lpstr>
      <vt:lpstr>'3. Afil. cotiz.'!Área_de_impresión</vt:lpstr>
      <vt:lpstr>'3. Benef. subsid '!Área_de_impresión</vt:lpstr>
      <vt:lpstr>'3. PagosXcuentas'!Área_de_impresión</vt:lpstr>
      <vt:lpstr>'3. Recaudo x sector'!Área_de_impresión</vt:lpstr>
      <vt:lpstr>'3. Reporte región'!Área_de_impresión</vt:lpstr>
      <vt:lpstr>'3. SFS'!Área_de_impresión</vt:lpstr>
      <vt:lpstr>'3. SFS-RC'!Área_de_impresión</vt:lpstr>
      <vt:lpstr>'3. SFS-RET'!Área_de_impresión</vt:lpstr>
      <vt:lpstr>'3. SFS-RS'!Área_de_impresión</vt:lpstr>
      <vt:lpstr>'3.CI'!Área_de_impresión</vt:lpstr>
      <vt:lpstr>'3.Pens.Disc. AFP'!Área_de_impresión</vt:lpstr>
      <vt:lpstr>'3.SRL'!Área_de_impresión</vt:lpstr>
      <vt:lpstr>'4. Egr.Seg'!Área_de_impresión</vt:lpstr>
      <vt:lpstr>'4. Monto subsid.'!Área_de_impresión</vt:lpstr>
      <vt:lpstr>'4. Pens. Solida'!Área_de_impresión</vt:lpstr>
      <vt:lpstr>'4. Reporte edad'!Área_de_impresión</vt:lpstr>
      <vt:lpstr>'4. SFS'!Área_de_impresión</vt:lpstr>
      <vt:lpstr>'4. SFS-RC'!Área_de_impresión</vt:lpstr>
      <vt:lpstr>'4. SFS-RET'!Área_de_impresión</vt:lpstr>
      <vt:lpstr>'4. SFS-RS'!Área_de_impresión</vt:lpstr>
      <vt:lpstr>'4. SVDS'!Área_de_impresión</vt:lpstr>
      <vt:lpstr>'4.SRL'!Área_de_impresión</vt:lpstr>
      <vt:lpstr>'5. Pagos SFS'!Área_de_impresión</vt:lpstr>
      <vt:lpstr>'5. Pens. Solid.dec'!Área_de_impresión</vt:lpstr>
      <vt:lpstr>'5. Reporte Empre.'!Área_de_impresión</vt:lpstr>
      <vt:lpstr>'5. SFS-RC'!Área_de_impresión</vt:lpstr>
      <vt:lpstr>'5. SFS-RS'!Área_de_impresión</vt:lpstr>
      <vt:lpstr>'5. SRL'!Área_de_impresión</vt:lpstr>
      <vt:lpstr>'5. SVDS'!Área_de_impresión</vt:lpstr>
      <vt:lpstr>'5.Patrim. fp anual'!Área_de_impresión</vt:lpstr>
      <vt:lpstr>'5.SFS'!Área_de_impresión</vt:lpstr>
      <vt:lpstr>'6. Cartera Comp.'!Área_de_impresión</vt:lpstr>
      <vt:lpstr>'6. Reporte Sexo'!Área_de_impresión</vt:lpstr>
      <vt:lpstr>'6. SFS'!Área_de_impresión</vt:lpstr>
      <vt:lpstr>'6. SFS-RC'!Área_de_impresión</vt:lpstr>
      <vt:lpstr>'6. SFS-RS'!Área_de_impresión</vt:lpstr>
      <vt:lpstr>'6. SRL'!Área_de_impresión</vt:lpstr>
      <vt:lpstr>'6. SVDS'!Área_de_impresión</vt:lpstr>
      <vt:lpstr>'6.Pagos x ARS'!Área_de_impresión</vt:lpstr>
      <vt:lpstr>'7. Cartera de inv fp'!Área_de_impresión</vt:lpstr>
      <vt:lpstr>'7. Reporte Provincia'!Área_de_impresión</vt:lpstr>
      <vt:lpstr>'7. SVDS'!Área_de_impresión</vt:lpstr>
      <vt:lpstr>'7.INV_SFS x Entidad'!Área_de_impresión</vt:lpstr>
      <vt:lpstr>'8. Rent. nominal'!Área_de_impresión</vt:lpstr>
      <vt:lpstr>'8. SVDS'!Área_de_impresión</vt:lpstr>
      <vt:lpstr>'8.INV_SFS x cuentas'!Área_de_impresión</vt:lpstr>
      <vt:lpstr>'9.Aport. Gob. y Pagos RS'!Área_de_impresión</vt:lpstr>
      <vt:lpstr>'9.Rentab.Real'!Área_de_impresión</vt:lpstr>
      <vt:lpstr>'9.SVDS'!Área_de_impresión</vt:lpstr>
      <vt:lpstr>'a) Artículos'!Área_de_impresión</vt:lpstr>
      <vt:lpstr>'a.Definición Ing.Gastos'!Área_de_impresión</vt:lpstr>
      <vt:lpstr>'Analísis SFS'!Área_de_impresión</vt:lpstr>
      <vt:lpstr>'b) Artículos'!Área_de_impresión</vt:lpstr>
      <vt:lpstr>'b.Definición Ing.Gastos'!Área_de_impresión</vt:lpstr>
      <vt:lpstr>CI!Área_de_impresión</vt:lpstr>
      <vt:lpstr>Contenido!Área_de_impresión</vt:lpstr>
      <vt:lpstr>Def_SVDS!Área_de_impresión</vt:lpstr>
      <vt:lpstr>Gobernanza!Área_de_impresión</vt:lpstr>
      <vt:lpstr>'ING._ EGR'!Área_de_impresión</vt:lpstr>
      <vt:lpstr>PENSIONES_SVDS!Área_de_impresión</vt:lpstr>
      <vt:lpstr>'Portada SFS'!Área_de_impresión</vt:lpstr>
      <vt:lpstr>'Present. '!Área_de_impresión</vt:lpstr>
      <vt:lpstr>'Resumen '!Área_de_impresión</vt:lpstr>
      <vt:lpstr>SDSS!Área_de_impresión</vt:lpstr>
      <vt:lpstr>'SFS-RC'!Área_de_impresión</vt:lpstr>
      <vt:lpstr>'SFS-RS'!Área_de_impresión</vt:lpstr>
      <vt:lpstr>SRL!Área_de_impresión</vt:lpstr>
      <vt:lpstr>SRL.Pagos!Área_de_impresión</vt:lpstr>
      <vt:lpstr>SVDS!Área_de_impresión</vt:lpstr>
      <vt:lpstr>'V.1.1 SUBSIDIO_SFS'!Área_de_impresión</vt:lpstr>
      <vt:lpstr>V.BENEFICIOS!Área_de_impresión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Gilma Gisselle Santana</cp:lastModifiedBy>
  <cp:revision/>
  <cp:lastPrinted>2025-12-11T14:25:27Z</cp:lastPrinted>
  <dcterms:created xsi:type="dcterms:W3CDTF">2010-04-06T13:07:55Z</dcterms:created>
  <dcterms:modified xsi:type="dcterms:W3CDTF">2025-12-11T14:35:31Z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