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4.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7.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8.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1.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7.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7.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0.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0.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5.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7.xml" ContentType="application/vnd.openxmlformats-officedocument.drawingml.chartshapes+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8.xml" ContentType="application/vnd.openxmlformats-officedocument.drawing+xml"/>
  <Override PartName="/xl/drawings/drawing109.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2.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3.xml" ContentType="application/vnd.openxmlformats-officedocument.drawing+xml"/>
  <Override PartName="/xl/drawings/drawing114.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9.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harts/chart59.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04"/>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Julio 2025\01. Boletin Julio 2025\Pubilcacion\"/>
    </mc:Choice>
  </mc:AlternateContent>
  <xr:revisionPtr revIDLastSave="0" documentId="11_F30E20049AA90DC424451A9B0AF7C360BF7A11E3" xr6:coauthVersionLast="47" xr6:coauthVersionMax="47" xr10:uidLastSave="{00000000-0000-0000-0000-000000000000}"/>
  <bookViews>
    <workbookView xWindow="0" yWindow="0" windowWidth="28800" windowHeight="12300" tabRatio="894" firstSheet="2" activeTab="2" xr2:uid="{00000000-000D-0000-FFFF-FFFF00000000}"/>
  </bookViews>
  <sheets>
    <sheet name="Present.Aprob." sheetId="483" state="hidden" r:id="rId1"/>
    <sheet name="Fecha_publicación " sheetId="474" state="hidden" r:id="rId2"/>
    <sheet name="Present. " sheetId="482" r:id="rId3"/>
    <sheet name="Contenido" sheetId="453" r:id="rId4"/>
    <sheet name="Resumen " sheetId="491" state="hidden" r:id="rId5"/>
    <sheet name="1.1 Linea de tiempo" sheetId="516" r:id="rId6"/>
    <sheet name="I.2. Reg. y Seg. (2)" sheetId="517" r:id="rId7"/>
    <sheet name="I.3. Seg. y Ben." sheetId="314" r:id="rId8"/>
    <sheet name="1.4 Organizacion SDSS" sheetId="514" r:id="rId9"/>
    <sheet name="1.5 Gobernanza" sheetId="515" r:id="rId10"/>
    <sheet name="II.SDSS" sheetId="298" r:id="rId11"/>
    <sheet name="1.SFS" sheetId="327" r:id="rId12"/>
    <sheet name="III.1.1a. Def. Afil. SFS1" sheetId="317" r:id="rId13"/>
    <sheet name="III.1.1b.Def. de Afili. SFS2  " sheetId="330" r:id="rId14"/>
    <sheet name="III.1.2.Analisis SFS" sheetId="405" r:id="rId15"/>
    <sheet name="III.1.3.Afil.SFSPob.Nac." sheetId="333" r:id="rId16"/>
    <sheet name="III.1.4.Afil. SFS" sheetId="489" r:id="rId17"/>
    <sheet name="III.1.5.Afil. SFS x sexo" sheetId="427" r:id="rId18"/>
    <sheet name="III.2. SFS.RC" sheetId="299" r:id="rId19"/>
    <sheet name="III.2.1.Afil. SFS.RC " sheetId="322" r:id="rId20"/>
    <sheet name="III.2.2. Afil. SFS RC Anual " sheetId="402" r:id="rId21"/>
    <sheet name="III.2.3.Afil. SFS RC X sex.tipo" sheetId="434" r:id="rId22"/>
    <sheet name="III.3.SFS.RS" sheetId="294" r:id="rId23"/>
    <sheet name="III.3.1.Analis.Afil. SFS.RS1  " sheetId="323" r:id="rId24"/>
    <sheet name="III.3.2. Afil anual SFS RS " sheetId="342" r:id="rId25"/>
    <sheet name="III.3.3.Afil.SFSRSsex tipo " sheetId="435" r:id="rId26"/>
    <sheet name="III.4.Afil.RET" sheetId="295" r:id="rId27"/>
    <sheet name="III.4.1.Afil.RET1" sheetId="324" r:id="rId28"/>
    <sheet name=" III.4.2.Afil. SFSP Anual." sheetId="377" r:id="rId29"/>
    <sheet name="III.5.SVDS" sheetId="297" r:id="rId30"/>
    <sheet name="III.5.1.Definición Afil. SVDS" sheetId="350" r:id="rId31"/>
    <sheet name="III.5.2.Analisis Afil. SVDS" sheetId="406" r:id="rId32"/>
    <sheet name="III.5.3.Afil. SVDS" sheetId="407" r:id="rId33"/>
    <sheet name="III.5.4.Afil. cotiz." sheetId="374" r:id="rId34"/>
    <sheet name="III.5.5.Cotiz. x rango de edad" sheetId="272" r:id="rId35"/>
    <sheet name="III.5.6.Cotiz x sal. min. cot." sheetId="273" r:id="rId36"/>
    <sheet name="III.5.7.Cot.Afil X Sexo" sheetId="380" r:id="rId37"/>
    <sheet name="III.5.8.Traspasos anual" sheetId="381" r:id="rId38"/>
    <sheet name="III.5.9.Trasp. recibidos" sheetId="382" r:id="rId39"/>
    <sheet name="III.5.10.Trasp. cedidos" sheetId="383" r:id="rId40"/>
    <sheet name="III.5.11.Trasp. netos" sheetId="384" r:id="rId41"/>
    <sheet name="IV.1a.Definición Ing.Gastos)" sheetId="363" r:id="rId42"/>
    <sheet name="IV.1b.Definición Ing.Gastos" sheetId="371" r:id="rId43"/>
    <sheet name="IV. ING._ EGR" sheetId="361" r:id="rId44"/>
    <sheet name="IV.1.2. Analisis Ing.Egr" sheetId="408" r:id="rId45"/>
    <sheet name="IV.1.3. Ingr y egr SDSS" sheetId="449" r:id="rId46"/>
    <sheet name="IV.1.4. Recaudo x sector" sheetId="400" r:id="rId47"/>
    <sheet name="IV.1.5 Rec. x origen" sheetId="401" state="hidden" r:id="rId48"/>
    <sheet name="IV.2.1 AnálisisIng.Egr.Seg" sheetId="441" r:id="rId49"/>
    <sheet name="IV.2.2. Pagos SFS A" sheetId="391" r:id="rId50"/>
    <sheet name="IV.2.4.Pagos x ARS" sheetId="450" r:id="rId51"/>
    <sheet name="IV.2.7.INV_SFS x Entidad" sheetId="179" r:id="rId52"/>
    <sheet name="IV.2.8.INV_SFS x cuentas" sheetId="177" r:id="rId53"/>
    <sheet name="IV.2.9.Aport. GOB. y Pagos RS" sheetId="72" r:id="rId54"/>
    <sheet name="IV.2.10 Pagos.SFS Pens." sheetId="447" r:id="rId55"/>
    <sheet name="IV.3.1.AnálisisIng.Eg.SVDS" sheetId="442" r:id="rId56"/>
    <sheet name="IV.3.2.Pagos_ SVDS" sheetId="276" r:id="rId57"/>
    <sheet name="IV.3.3.Pagos anuales x cuentas" sheetId="29" r:id="rId58"/>
    <sheet name="IV.3.4.Pago Entidades" sheetId="444" r:id="rId59"/>
    <sheet name="IV.3.5.Patrim. fp anual" sheetId="283" r:id="rId60"/>
    <sheet name="IV.3.6.Cartera de inv fp" sheetId="486" r:id="rId61"/>
    <sheet name="IV.3.7. Rent. nom. de los FP" sheetId="394" r:id="rId62"/>
    <sheet name="IV.3.8.Rentab.Real" sheetId="395" r:id="rId63"/>
    <sheet name="IV.3.9 Cartera Comp." sheetId="490" r:id="rId64"/>
    <sheet name="V.BENEFICIOS" sheetId="362" r:id="rId65"/>
    <sheet name="V.1.1 SUBSIDIO_SFS" sheetId="364" r:id="rId66"/>
    <sheet name="V.1.2.SUBSIDIO_SFS Def." sheetId="437" r:id="rId67"/>
    <sheet name="V.2.1.Análisis" sheetId="438" r:id="rId68"/>
    <sheet name=" V.2.2.Benef. subsid " sheetId="397" r:id="rId69"/>
    <sheet name="V.2.3. Monto subsid." sheetId="396" r:id="rId70"/>
    <sheet name="V.3.PENSIONES_SVDS" sheetId="365" r:id="rId71"/>
    <sheet name="V.3.1. Def-Análisis pens." sheetId="440" r:id="rId72"/>
    <sheet name="V.3.2 Pensiones por año" sheetId="282" r:id="rId73"/>
    <sheet name="V.3.3.Pens.Disc. AFP" sheetId="308" r:id="rId74"/>
    <sheet name="V.3.4 Pens. Solida" sheetId="509" r:id="rId75"/>
    <sheet name="V.3.5 Pens. Solid.dec" sheetId="510" r:id="rId76"/>
    <sheet name="III.6.SRL" sheetId="300" r:id="rId77"/>
    <sheet name="III.6.1.Definición Afil. SRL" sheetId="356" r:id="rId78"/>
    <sheet name="Analisis SDSS" sheetId="404" r:id="rId79"/>
    <sheet name="Empleados y Empresas G2" sheetId="335" r:id="rId80"/>
    <sheet name="Rango empresa y empleados" sheetId="336" r:id="rId81"/>
    <sheet name="III.6.2.Afil. SRL.RC1 " sheetId="355" r:id="rId82"/>
    <sheet name="III.6.3.Afil. SRL" sheetId="385" r:id="rId83"/>
    <sheet name="III.6.4.Afil. SRL x sexoy edad" sheetId="386" r:id="rId84"/>
    <sheet name="III.6.6.ID. Accidentabilidad" sheetId="389" r:id="rId85"/>
    <sheet name="IV.4.1. Analisis " sheetId="443" r:id="rId86"/>
    <sheet name="IV.4.2.Pagos ARL A" sheetId="78" r:id="rId87"/>
    <sheet name="V.4.SOLIC_BEN_ARL" sheetId="366" r:id="rId88"/>
    <sheet name="V.4.1.Def-Analisis   " sheetId="415" r:id="rId89"/>
    <sheet name="V.4.2.NA. Reportes ARL" sheetId="215" r:id="rId90"/>
    <sheet name="V.4.3. NA.Cant. accid x región" sheetId="217" r:id="rId91"/>
    <sheet name="V.4.4. Accid x rango de edad" sheetId="226" r:id="rId92"/>
    <sheet name="V.4.5. NA.Cant. accid x sector" sheetId="222" r:id="rId93"/>
    <sheet name="V.4.6. Accid x sexo" sheetId="224" r:id="rId94"/>
    <sheet name="CVI" sheetId="511" r:id="rId95"/>
    <sheet name="VI.1. Analisis CBSS" sheetId="457" r:id="rId96"/>
    <sheet name="VII.2.CBSS-Tramit." sheetId="459" r:id="rId97"/>
    <sheet name="Hoja1" sheetId="484" state="hidden" r:id="rId98"/>
    <sheet name="VII.3.CBSS-Benef" sheetId="465"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M" localSheetId="5">#REF!</definedName>
    <definedName name="\M" localSheetId="8">#REF!</definedName>
    <definedName name="\M" localSheetId="9">#REF!</definedName>
    <definedName name="\M" localSheetId="6">#REF!</definedName>
    <definedName name="\M" localSheetId="16">#REF!</definedName>
    <definedName name="\M" localSheetId="60">#REF!</definedName>
    <definedName name="\M" localSheetId="63">#REF!</definedName>
    <definedName name="\M" localSheetId="0">#REF!</definedName>
    <definedName name="\M" localSheetId="4">#REF!</definedName>
    <definedName name="\M" localSheetId="74">#REF!</definedName>
    <definedName name="\M" localSheetId="75">#REF!</definedName>
    <definedName name="\M">#REF!</definedName>
    <definedName name="\N" localSheetId="5">#REF!</definedName>
    <definedName name="\N" localSheetId="8">#REF!</definedName>
    <definedName name="\N" localSheetId="9">#REF!</definedName>
    <definedName name="\N" localSheetId="6">#REF!</definedName>
    <definedName name="\N" localSheetId="16">#REF!</definedName>
    <definedName name="\N" localSheetId="60">#REF!</definedName>
    <definedName name="\N" localSheetId="63">#REF!</definedName>
    <definedName name="\N" localSheetId="0">#REF!</definedName>
    <definedName name="\N" localSheetId="4">#REF!</definedName>
    <definedName name="\N" localSheetId="74">#REF!</definedName>
    <definedName name="\N" localSheetId="75">#REF!</definedName>
    <definedName name="\N">#REF!</definedName>
    <definedName name="_xlnm._FilterDatabase" localSheetId="21" hidden="1">'III.2.3.Afil. SFS RC X sex.tipo'!$A$4:$H$23</definedName>
    <definedName name="_xlnm._FilterDatabase" localSheetId="25" hidden="1">'III.3.3.Afil.SFSRSsex tipo '!$B$4:$G$23</definedName>
    <definedName name="_xlnm._FilterDatabase" localSheetId="50" hidden="1">'IV.2.4.Pagos x ARS'!$B$4:$F$55</definedName>
    <definedName name="_xlnm._FilterDatabase" localSheetId="61" hidden="1">'IV.3.7. Rent. nom. de los FP'!$A$5:$C$41</definedName>
    <definedName name="AAA" localSheetId="5">#REF!</definedName>
    <definedName name="AAA" localSheetId="8">#REF!</definedName>
    <definedName name="AAA" localSheetId="9">#REF!</definedName>
    <definedName name="AAA" localSheetId="6">#REF!</definedName>
    <definedName name="AAA" localSheetId="16">#REF!</definedName>
    <definedName name="AAA" localSheetId="60">#REF!</definedName>
    <definedName name="AAA" localSheetId="63">#REF!</definedName>
    <definedName name="AAA" localSheetId="0">#REF!</definedName>
    <definedName name="AAA" localSheetId="4">#REF!</definedName>
    <definedName name="AAA" localSheetId="74">#REF!</definedName>
    <definedName name="AAA" localSheetId="75">#REF!</definedName>
    <definedName name="AAA">#REF!</definedName>
    <definedName name="Afil" localSheetId="5">'[1]7.7.6'!#REF!</definedName>
    <definedName name="Afil" localSheetId="8">'[1]7.7.6'!#REF!</definedName>
    <definedName name="Afil" localSheetId="9">'[1]7.7.6'!#REF!</definedName>
    <definedName name="Afil" localSheetId="78">'[1]7.7.6'!#REF!</definedName>
    <definedName name="Afil" localSheetId="1">'[1]7.7.6'!#REF!</definedName>
    <definedName name="Afil" localSheetId="6">'[1]7.7.6'!#REF!</definedName>
    <definedName name="Afil" localSheetId="14">'[1]7.7.6'!#REF!</definedName>
    <definedName name="Afil" localSheetId="16">'[1]7.7.6'!#REF!</definedName>
    <definedName name="Afil" localSheetId="17">'[1]7.7.6'!#REF!</definedName>
    <definedName name="Afil" localSheetId="21">'[1]7.7.6'!#REF!</definedName>
    <definedName name="Afil" localSheetId="25">'[1]7.7.6'!#REF!</definedName>
    <definedName name="Afil" localSheetId="31">'[1]7.7.6'!#REF!</definedName>
    <definedName name="Afil" localSheetId="44">'[1]7.7.6'!#REF!</definedName>
    <definedName name="Afil" localSheetId="45">'[1]7.7.6'!#REF!</definedName>
    <definedName name="Afil" localSheetId="42">'[1]7.7.6'!#REF!</definedName>
    <definedName name="Afil" localSheetId="60">'[1]7.7.6'!#REF!</definedName>
    <definedName name="Afil" localSheetId="63">'[1]7.7.6'!#REF!</definedName>
    <definedName name="Afil" localSheetId="0">'[1]7.7.6'!#REF!</definedName>
    <definedName name="Afil" localSheetId="4">'[1]7.7.6'!#REF!</definedName>
    <definedName name="Afil" localSheetId="66">'[1]7.7.6'!#REF!</definedName>
    <definedName name="Afil" localSheetId="74">'[1]7.7.6'!#REF!</definedName>
    <definedName name="Afil" localSheetId="75">'[1]7.7.6'!#REF!</definedName>
    <definedName name="Afil" localSheetId="95">'[1]7.7.6'!#REF!</definedName>
    <definedName name="Afil" localSheetId="96">'[1]7.7.6'!#REF!</definedName>
    <definedName name="Afil" localSheetId="98">'[1]7.7.6'!#REF!</definedName>
    <definedName name="Afil">'[1]7.7.6'!#REF!</definedName>
    <definedName name="Afiliacion2" localSheetId="5">'[1]7.7.6'!#REF!</definedName>
    <definedName name="Afiliacion2" localSheetId="8">'[1]7.7.6'!#REF!</definedName>
    <definedName name="Afiliacion2" localSheetId="9">'[1]7.7.6'!#REF!</definedName>
    <definedName name="Afiliacion2" localSheetId="1">'[1]7.7.6'!#REF!</definedName>
    <definedName name="Afiliacion2" localSheetId="6">'[1]7.7.6'!#REF!</definedName>
    <definedName name="Afiliacion2" localSheetId="16">'[1]7.7.6'!#REF!</definedName>
    <definedName name="Afiliacion2" localSheetId="45">'[1]7.7.6'!#REF!</definedName>
    <definedName name="Afiliacion2" localSheetId="60">'[1]7.7.6'!#REF!</definedName>
    <definedName name="Afiliacion2" localSheetId="63">'[1]7.7.6'!#REF!</definedName>
    <definedName name="Afiliacion2" localSheetId="0">'[1]7.7.6'!#REF!</definedName>
    <definedName name="Afiliacion2" localSheetId="4">'[1]7.7.6'!#REF!</definedName>
    <definedName name="Afiliacion2" localSheetId="66">'[1]7.7.6'!#REF!</definedName>
    <definedName name="Afiliacion2" localSheetId="74">'[1]7.7.6'!#REF!</definedName>
    <definedName name="Afiliacion2" localSheetId="75">'[1]7.7.6'!#REF!</definedName>
    <definedName name="Afiliacion2" localSheetId="95">'[1]7.7.6'!#REF!</definedName>
    <definedName name="Afiliacion2" localSheetId="96">'[1]7.7.6'!#REF!</definedName>
    <definedName name="Afiliacion2" localSheetId="98">'[1]7.7.6'!#REF!</definedName>
    <definedName name="Afiliacion2">'[1]7.7.6'!#REF!</definedName>
    <definedName name="AfiliadoSexo" localSheetId="5">#REF!</definedName>
    <definedName name="AfiliadoSexo" localSheetId="8">#REF!</definedName>
    <definedName name="AfiliadoSexo" localSheetId="9">#REF!</definedName>
    <definedName name="AfiliadoSexo" localSheetId="6">#REF!</definedName>
    <definedName name="AfiliadoSexo" localSheetId="74">#REF!</definedName>
    <definedName name="AfiliadoSexo" localSheetId="75">#REF!</definedName>
    <definedName name="AfiliadoSexo">#REF!</definedName>
    <definedName name="Analisis" localSheetId="5">'[1]7.7.6'!#REF!</definedName>
    <definedName name="Analisis" localSheetId="8">'[1]7.7.6'!#REF!</definedName>
    <definedName name="Analisis" localSheetId="9">'[1]7.7.6'!#REF!</definedName>
    <definedName name="Analisis" localSheetId="1">'[1]7.7.6'!#REF!</definedName>
    <definedName name="Analisis" localSheetId="6">'[1]7.7.6'!#REF!</definedName>
    <definedName name="Analisis" localSheetId="16">'[1]7.7.6'!#REF!</definedName>
    <definedName name="Analisis" localSheetId="17">'[1]7.7.6'!#REF!</definedName>
    <definedName name="Analisis" localSheetId="21">'[1]7.7.6'!#REF!</definedName>
    <definedName name="Analisis" localSheetId="25">'[1]7.7.6'!#REF!</definedName>
    <definedName name="Analisis" localSheetId="44">'[1]7.7.6'!#REF!</definedName>
    <definedName name="Analisis" localSheetId="45">'[1]7.7.6'!#REF!</definedName>
    <definedName name="Analisis" localSheetId="60">'[1]7.7.6'!#REF!</definedName>
    <definedName name="Analisis" localSheetId="63">'[1]7.7.6'!#REF!</definedName>
    <definedName name="Analisis" localSheetId="0">'[1]7.7.6'!#REF!</definedName>
    <definedName name="Analisis" localSheetId="4">'[1]7.7.6'!#REF!</definedName>
    <definedName name="Analisis" localSheetId="66">'[1]7.7.6'!#REF!</definedName>
    <definedName name="Analisis" localSheetId="74">'[1]7.7.6'!#REF!</definedName>
    <definedName name="Analisis" localSheetId="75">'[1]7.7.6'!#REF!</definedName>
    <definedName name="Analisis" localSheetId="95">'[1]7.7.6'!#REF!</definedName>
    <definedName name="Analisis" localSheetId="96">'[1]7.7.6'!#REF!</definedName>
    <definedName name="Analisis" localSheetId="98">'[1]7.7.6'!#REF!</definedName>
    <definedName name="Analisis">'[1]7.7.6'!#REF!</definedName>
    <definedName name="_xlnm.Print_Area" localSheetId="28">' III.4.2.Afil. SFSP Anual.'!$A$1:$H$52</definedName>
    <definedName name="_xlnm.Print_Area" localSheetId="68">' V.2.2.Benef. subsid '!$A$1:$I$37</definedName>
    <definedName name="_xlnm.Print_Area" localSheetId="5">'1.1 Linea de tiempo'!$A$1:$M$32</definedName>
    <definedName name="_xlnm.Print_Area" localSheetId="8">'1.4 Organizacion SDSS'!$A$1:$M$32</definedName>
    <definedName name="_xlnm.Print_Area" localSheetId="9">'1.5 Gobernanza'!$A$1:$M$32</definedName>
    <definedName name="_xlnm.Print_Area" localSheetId="11">'1.SFS'!$A$1:$M$72</definedName>
    <definedName name="_xlnm.Print_Area" localSheetId="78">'Analisis SDSS'!$A$1:$J$43</definedName>
    <definedName name="_xlnm.Print_Area" localSheetId="3">Contenido!$A$1:$A$156</definedName>
    <definedName name="_xlnm.Print_Area" localSheetId="94">CVI!$A$1:$J$53</definedName>
    <definedName name="_xlnm.Print_Area" localSheetId="79">'Empleados y Empresas G2'!$A$1:$L$40</definedName>
    <definedName name="_xlnm.Print_Area" localSheetId="1">'Fecha_publicación '!$A$1:$D$43</definedName>
    <definedName name="_xlnm.Print_Area" localSheetId="6">'I.2. Reg. y Seg. (2)'!$A$1:$Q$57</definedName>
    <definedName name="_xlnm.Print_Area" localSheetId="7">'I.3. Seg. y Ben.'!$A$1:$M$39</definedName>
    <definedName name="_xlnm.Print_Area" localSheetId="10">II.SDSS!$A$1:$J$62</definedName>
    <definedName name="_xlnm.Print_Area" localSheetId="12">'III.1.1a. Def. Afil. SFS1'!$A$1:$M$43</definedName>
    <definedName name="_xlnm.Print_Area" localSheetId="13">'III.1.1b.Def. de Afili. SFS2  '!$A$1:$K$43</definedName>
    <definedName name="_xlnm.Print_Area" localSheetId="14">'III.1.2.Analisis SFS'!$A$1:$O$62</definedName>
    <definedName name="_xlnm.Print_Area" localSheetId="15">'III.1.3.Afil.SFSPob.Nac.'!$A$1:$J$60</definedName>
    <definedName name="_xlnm.Print_Area" localSheetId="16">'III.1.4.Afil. SFS'!$A$1:$K$41</definedName>
    <definedName name="_xlnm.Print_Area" localSheetId="17">'III.1.5.Afil. SFS x sexo'!$A$1:$P$43</definedName>
    <definedName name="_xlnm.Print_Area" localSheetId="18">'III.2. SFS.RC'!$A$1:$K$45</definedName>
    <definedName name="_xlnm.Print_Area" localSheetId="19">'III.2.1.Afil. SFS.RC '!$A$1:$K$41</definedName>
    <definedName name="_xlnm.Print_Area" localSheetId="20">'III.2.2. Afil. SFS RC Anual '!$A$1:$J$59</definedName>
    <definedName name="_xlnm.Print_Area" localSheetId="21">'III.2.3.Afil. SFS RC X sex.tipo'!$A$1:$L$50</definedName>
    <definedName name="_xlnm.Print_Area" localSheetId="23">'III.3.1.Analis.Afil. SFS.RS1  '!$A$1:$J$41</definedName>
    <definedName name="_xlnm.Print_Area" localSheetId="24">'III.3.2. Afil anual SFS RS '!$B$1:$M$53</definedName>
    <definedName name="_xlnm.Print_Area" localSheetId="25">'III.3.3.Afil.SFSRSsex tipo '!$B$1:$J$51</definedName>
    <definedName name="_xlnm.Print_Area" localSheetId="22">'III.3.SFS.RS'!$A$1:$M$39</definedName>
    <definedName name="_xlnm.Print_Area" localSheetId="27">'III.4.1.Afil.RET1'!$A$1:$L$33</definedName>
    <definedName name="_xlnm.Print_Area" localSheetId="26">'III.4.Afil.RET'!$A$1:$M$45</definedName>
    <definedName name="_xlnm.Print_Area" localSheetId="30">'III.5.1.Definición Afil. SVDS'!$A$1:$M$46</definedName>
    <definedName name="_xlnm.Print_Area" localSheetId="39">'III.5.10.Trasp. cedidos'!$A$1:$O$57</definedName>
    <definedName name="_xlnm.Print_Area" localSheetId="40">'III.5.11.Trasp. netos'!$A$1:$P$61</definedName>
    <definedName name="_xlnm.Print_Area" localSheetId="31">'III.5.2.Analisis Afil. SVDS'!$A$1:$I$42</definedName>
    <definedName name="_xlnm.Print_Area" localSheetId="32">'III.5.3.Afil. SVDS'!$A$1:$L$69</definedName>
    <definedName name="_xlnm.Print_Area" localSheetId="33">'III.5.4.Afil. cotiz.'!$A$1:$N$69</definedName>
    <definedName name="_xlnm.Print_Area" localSheetId="34">'III.5.5.Cotiz. x rango de edad'!$A$1:$H$40</definedName>
    <definedName name="_xlnm.Print_Area" localSheetId="35">'III.5.6.Cotiz x sal. min. cot.'!$A$1:$I$38</definedName>
    <definedName name="_xlnm.Print_Area" localSheetId="36">'III.5.7.Cot.Afil X Sexo'!$A$1:$M$70</definedName>
    <definedName name="_xlnm.Print_Area" localSheetId="37">'III.5.8.Traspasos anual'!$A$1:$Q$53</definedName>
    <definedName name="_xlnm.Print_Area" localSheetId="38">'III.5.9.Trasp. recibidos'!$A$1:$O$70</definedName>
    <definedName name="_xlnm.Print_Area" localSheetId="29">'III.5.SVDS'!$A$1:$P$53</definedName>
    <definedName name="_xlnm.Print_Area" localSheetId="77">'III.6.1.Definición Afil. SRL'!$A$1:$M$49</definedName>
    <definedName name="_xlnm.Print_Area" localSheetId="81">'III.6.2.Afil. SRL.RC1 '!$A$1:$G$26</definedName>
    <definedName name="_xlnm.Print_Area" localSheetId="82">'III.6.3.Afil. SRL'!$A$1:$L$80</definedName>
    <definedName name="_xlnm.Print_Area" localSheetId="83">'III.6.4.Afil. SRL x sexoy edad'!$A$1:$K$70</definedName>
    <definedName name="_xlnm.Print_Area" localSheetId="84">'III.6.6.ID. Accidentabilidad'!$A$1:$M$61</definedName>
    <definedName name="_xlnm.Print_Area" localSheetId="76">'III.6.SRL'!$A$1:$L$34</definedName>
    <definedName name="_xlnm.Print_Area" localSheetId="43">'IV. ING._ EGR'!$A$1:$L$56</definedName>
    <definedName name="_xlnm.Print_Area" localSheetId="44">'IV.1.2. Analisis Ing.Egr'!$A$1:$L$40</definedName>
    <definedName name="_xlnm.Print_Area" localSheetId="45">'IV.1.3. Ingr y egr SDSS'!$A$1:$K$72</definedName>
    <definedName name="_xlnm.Print_Area" localSheetId="46">'IV.1.4. Recaudo x sector'!$A$1:$G$34</definedName>
    <definedName name="_xlnm.Print_Area" localSheetId="47">'IV.1.5 Rec. x origen'!$A$1:$I$53</definedName>
    <definedName name="_xlnm.Print_Area" localSheetId="41">'IV.1a.Definición Ing.Gastos)'!$A$1:$P$67</definedName>
    <definedName name="_xlnm.Print_Area" localSheetId="42">'IV.1b.Definición Ing.Gastos'!$A$1:$M$35</definedName>
    <definedName name="_xlnm.Print_Area" localSheetId="48">'IV.2.1 AnálisisIng.Egr.Seg'!$A$1:$L$50</definedName>
    <definedName name="_xlnm.Print_Area" localSheetId="54">'IV.2.10 Pagos.SFS Pens.'!$A$1:$J$50</definedName>
    <definedName name="_xlnm.Print_Area" localSheetId="49">'IV.2.2. Pagos SFS A'!$A$1:$M$46</definedName>
    <definedName name="_xlnm.Print_Area" localSheetId="50">'IV.2.4.Pagos x ARS'!$A$1:$H$73</definedName>
    <definedName name="_xlnm.Print_Area" localSheetId="51">'IV.2.7.INV_SFS x Entidad'!$A$1:$D$44</definedName>
    <definedName name="_xlnm.Print_Area" localSheetId="52">'IV.2.8.INV_SFS x cuentas'!$A$1:$E$49</definedName>
    <definedName name="_xlnm.Print_Area" localSheetId="53">'IV.2.9.Aport. GOB. y Pagos RS'!$A$1:$K$68</definedName>
    <definedName name="_xlnm.Print_Area" localSheetId="55">'IV.3.1.AnálisisIng.Eg.SVDS'!$A$1:$J$52</definedName>
    <definedName name="_xlnm.Print_Area" localSheetId="56">'IV.3.2.Pagos_ SVDS'!$A$1:$I$64</definedName>
    <definedName name="_xlnm.Print_Area" localSheetId="57">'IV.3.3.Pagos anuales x cuentas'!$A$1:$H$51</definedName>
    <definedName name="_xlnm.Print_Area" localSheetId="58">'IV.3.4.Pago Entidades'!$A$1:$H$71</definedName>
    <definedName name="_xlnm.Print_Area" localSheetId="59">'IV.3.5.Patrim. fp anual'!$A$1:$I$34</definedName>
    <definedName name="_xlnm.Print_Area" localSheetId="60">'IV.3.6.Cartera de inv fp'!$A$1:$E$51</definedName>
    <definedName name="_xlnm.Print_Area" localSheetId="61">'IV.3.7. Rent. nom. de los FP'!$A$1:$L$84</definedName>
    <definedName name="_xlnm.Print_Area" localSheetId="62">'IV.3.8.Rentab.Real'!$A$1:$M$72</definedName>
    <definedName name="_xlnm.Print_Area" localSheetId="63">'IV.3.9 Cartera Comp.'!$A$1:$D$52</definedName>
    <definedName name="_xlnm.Print_Area" localSheetId="85">'IV.4.1. Analisis '!$A$1:$H$18</definedName>
    <definedName name="_xlnm.Print_Area" localSheetId="86">'IV.4.2.Pagos ARL A'!$A$1:$K$63</definedName>
    <definedName name="_xlnm.Print_Area" localSheetId="2">'Present. '!$A$1:$K$105</definedName>
    <definedName name="_xlnm.Print_Area" localSheetId="0">'Present.Aprob.'!$A$1:$K$35</definedName>
    <definedName name="_xlnm.Print_Area" localSheetId="80">'Rango empresa y empleados'!$A$1:$I$60</definedName>
    <definedName name="_xlnm.Print_Area" localSheetId="4">'Resumen '!$A$1:$M$106</definedName>
    <definedName name="_xlnm.Print_Area" localSheetId="65">'V.1.1 SUBSIDIO_SFS'!$A$1:$P$42</definedName>
    <definedName name="_xlnm.Print_Area" localSheetId="66">'V.1.2.SUBSIDIO_SFS Def.'!$A$1:$O$46</definedName>
    <definedName name="_xlnm.Print_Area" localSheetId="67">'V.2.1.Análisis'!$A$1:$L$31</definedName>
    <definedName name="_xlnm.Print_Area" localSheetId="69">'V.2.3. Monto subsid.'!$A$1:$J$42</definedName>
    <definedName name="_xlnm.Print_Area" localSheetId="71">'V.3.1. Def-Análisis pens.'!$A$1:$L$31</definedName>
    <definedName name="_xlnm.Print_Area" localSheetId="72">'V.3.2 Pensiones por año'!$A$1:$K$72</definedName>
    <definedName name="_xlnm.Print_Area" localSheetId="73">'V.3.3.Pens.Disc. AFP'!$A$1:$J$52</definedName>
    <definedName name="_xlnm.Print_Area" localSheetId="74">'V.3.4 Pens. Solida'!$A$1:$I$55</definedName>
    <definedName name="_xlnm.Print_Area" localSheetId="75">'V.3.5 Pens. Solid.dec'!$A$1:$N$36</definedName>
    <definedName name="_xlnm.Print_Area" localSheetId="70">'V.3.PENSIONES_SVDS'!$A$1:$J$56</definedName>
    <definedName name="_xlnm.Print_Area" localSheetId="88">'V.4.1.Def-Analisis   '!$A$1:$J$41</definedName>
    <definedName name="_xlnm.Print_Area" localSheetId="89">'V.4.2.NA. Reportes ARL'!$A$1:$J$60</definedName>
    <definedName name="_xlnm.Print_Area" localSheetId="90">'V.4.3. NA.Cant. accid x región'!$A$1:$R$66</definedName>
    <definedName name="_xlnm.Print_Area" localSheetId="91">'V.4.4. Accid x rango de edad'!$A$1:$M$63</definedName>
    <definedName name="_xlnm.Print_Area" localSheetId="92">'V.4.5. NA.Cant. accid x sector'!$A$1:$I$57</definedName>
    <definedName name="_xlnm.Print_Area" localSheetId="93">'V.4.6. Accid x sexo'!$A$1:$I$55</definedName>
    <definedName name="_xlnm.Print_Area" localSheetId="87">'V.4.SOLIC_BEN_ARL'!$A$1:$J$53</definedName>
    <definedName name="_xlnm.Print_Area" localSheetId="64">V.BENEFICIOS!$A$1:$L$34</definedName>
    <definedName name="_xlnm.Print_Area" localSheetId="95">'VI.1. Analisis CBSS'!$A$1:$J$38</definedName>
    <definedName name="_xlnm.Print_Area" localSheetId="96">'VII.2.CBSS-Tramit.'!$A$1:$I$32</definedName>
    <definedName name="_xlnm.Print_Area" localSheetId="98">'VII.3.CBSS-Benef'!$A$1:$I$45</definedName>
    <definedName name="Área_de_impresión1">'[1]7.7.6'!$A$1:$AQ$58</definedName>
    <definedName name="Área_de_impresión2" localSheetId="5">'[1]7.7.6'!#REF!</definedName>
    <definedName name="Área_de_impresión2" localSheetId="8">'[1]7.7.6'!#REF!</definedName>
    <definedName name="Área_de_impresión2" localSheetId="9">'[1]7.7.6'!#REF!</definedName>
    <definedName name="Área_de_impresión2" localSheetId="78">'[1]7.7.6'!#REF!</definedName>
    <definedName name="Área_de_impresión2" localSheetId="1">'[1]7.7.6'!#REF!</definedName>
    <definedName name="Área_de_impresión2" localSheetId="6">'[1]7.7.6'!#REF!</definedName>
    <definedName name="Área_de_impresión2" localSheetId="14">'[1]7.7.6'!#REF!</definedName>
    <definedName name="Área_de_impresión2" localSheetId="16">'[1]7.7.6'!#REF!</definedName>
    <definedName name="Área_de_impresión2" localSheetId="17">'[1]7.7.6'!#REF!</definedName>
    <definedName name="Área_de_impresión2" localSheetId="21">'[1]7.7.6'!#REF!</definedName>
    <definedName name="Área_de_impresión2" localSheetId="25">'[1]7.7.6'!#REF!</definedName>
    <definedName name="Área_de_impresión2" localSheetId="30">'[1]7.7.6'!#REF!</definedName>
    <definedName name="Área_de_impresión2" localSheetId="31">'[1]7.7.6'!#REF!</definedName>
    <definedName name="Área_de_impresión2" localSheetId="77">'[1]7.7.6'!#REF!</definedName>
    <definedName name="Área_de_impresión2" localSheetId="81">'[1]7.7.6'!#REF!</definedName>
    <definedName name="Área_de_impresión2" localSheetId="43">'[1]7.7.6'!#REF!</definedName>
    <definedName name="Área_de_impresión2" localSheetId="44">'[1]7.7.6'!#REF!</definedName>
    <definedName name="Área_de_impresión2" localSheetId="45">'[1]7.7.6'!#REF!</definedName>
    <definedName name="Área_de_impresión2" localSheetId="41">'[1]7.7.6'!#REF!</definedName>
    <definedName name="Área_de_impresión2" localSheetId="42">'[1]7.7.6'!#REF!</definedName>
    <definedName name="Área_de_impresión2" localSheetId="58">'[1]7.7.6'!#REF!</definedName>
    <definedName name="Área_de_impresión2" localSheetId="60">'[1]7.7.6'!#REF!</definedName>
    <definedName name="Área_de_impresión2" localSheetId="63">'[1]7.7.6'!#REF!</definedName>
    <definedName name="Área_de_impresión2" localSheetId="0">'[1]7.7.6'!#REF!</definedName>
    <definedName name="Área_de_impresión2" localSheetId="4">'[1]7.7.6'!#REF!</definedName>
    <definedName name="Área_de_impresión2" localSheetId="65">'[1]7.7.6'!#REF!</definedName>
    <definedName name="Área_de_impresión2" localSheetId="66">'[1]7.7.6'!#REF!</definedName>
    <definedName name="Área_de_impresión2" localSheetId="74">'[1]7.7.6'!#REF!</definedName>
    <definedName name="Área_de_impresión2" localSheetId="75">'[1]7.7.6'!#REF!</definedName>
    <definedName name="Área_de_impresión2" localSheetId="70">'[1]7.7.6'!#REF!</definedName>
    <definedName name="Área_de_impresión2" localSheetId="87">'[1]7.7.6'!#REF!</definedName>
    <definedName name="Área_de_impresión2" localSheetId="64">'[1]7.7.6'!#REF!</definedName>
    <definedName name="Área_de_impresión2" localSheetId="95">'[1]7.7.6'!#REF!</definedName>
    <definedName name="Área_de_impresión2" localSheetId="96">'[1]7.7.6'!#REF!</definedName>
    <definedName name="Área_de_impresión2" localSheetId="98">'[1]7.7.6'!#REF!</definedName>
    <definedName name="Área_de_impresión2">'[1]7.7.6'!#REF!</definedName>
    <definedName name="Author" hidden="1">"Andoni Rdgz Elcano www.TodoExcel.com"</definedName>
    <definedName name="BEN" localSheetId="5">'[1]7.7.6'!#REF!</definedName>
    <definedName name="BEN" localSheetId="8">'[1]7.7.6'!#REF!</definedName>
    <definedName name="BEN" localSheetId="9">'[1]7.7.6'!#REF!</definedName>
    <definedName name="BEN" localSheetId="78">'[1]7.7.6'!#REF!</definedName>
    <definedName name="BEN" localSheetId="1">'[1]7.7.6'!#REF!</definedName>
    <definedName name="BEN" localSheetId="6">'[1]7.7.6'!#REF!</definedName>
    <definedName name="BEN" localSheetId="14">'[1]7.7.6'!#REF!</definedName>
    <definedName name="BEN" localSheetId="16">'[1]7.7.6'!#REF!</definedName>
    <definedName name="BEN" localSheetId="17">'[1]7.7.6'!#REF!</definedName>
    <definedName name="BEN" localSheetId="21">'[1]7.7.6'!#REF!</definedName>
    <definedName name="BEN" localSheetId="25">'[1]7.7.6'!#REF!</definedName>
    <definedName name="BEN" localSheetId="31">'[1]7.7.6'!#REF!</definedName>
    <definedName name="BEN" localSheetId="44">'[1]7.7.6'!#REF!</definedName>
    <definedName name="BEN" localSheetId="45">'[1]7.7.6'!#REF!</definedName>
    <definedName name="BEN" localSheetId="42">'[1]7.7.6'!#REF!</definedName>
    <definedName name="BEN" localSheetId="60">'[1]7.7.6'!#REF!</definedName>
    <definedName name="BEN" localSheetId="63">'[1]7.7.6'!#REF!</definedName>
    <definedName name="BEN" localSheetId="0">'[1]7.7.6'!#REF!</definedName>
    <definedName name="BEN" localSheetId="4">'[1]7.7.6'!#REF!</definedName>
    <definedName name="BEN" localSheetId="66">'[1]7.7.6'!#REF!</definedName>
    <definedName name="BEN" localSheetId="74">'[1]7.7.6'!#REF!</definedName>
    <definedName name="BEN" localSheetId="75">'[1]7.7.6'!#REF!</definedName>
    <definedName name="BEN" localSheetId="95">'[1]7.7.6'!#REF!</definedName>
    <definedName name="BEN" localSheetId="96">'[1]7.7.6'!#REF!</definedName>
    <definedName name="BEN" localSheetId="98">'[1]7.7.6'!#REF!</definedName>
    <definedName name="BEN">'[1]7.7.6'!#REF!</definedName>
    <definedName name="Beneficios" localSheetId="5">'[1]7.7.6'!#REF!</definedName>
    <definedName name="Beneficios" localSheetId="8">'[1]7.7.6'!#REF!</definedName>
    <definedName name="Beneficios" localSheetId="9">'[1]7.7.6'!#REF!</definedName>
    <definedName name="Beneficios" localSheetId="78">'[1]7.7.6'!#REF!</definedName>
    <definedName name="Beneficios" localSheetId="1">'[1]7.7.6'!#REF!</definedName>
    <definedName name="Beneficios" localSheetId="6">'[1]7.7.6'!#REF!</definedName>
    <definedName name="Beneficios" localSheetId="14">'[1]7.7.6'!#REF!</definedName>
    <definedName name="Beneficios" localSheetId="16">'[1]7.7.6'!#REF!</definedName>
    <definedName name="Beneficios" localSheetId="17">'[1]7.7.6'!#REF!</definedName>
    <definedName name="Beneficios" localSheetId="21">'[1]7.7.6'!#REF!</definedName>
    <definedName name="Beneficios" localSheetId="25">'[1]7.7.6'!#REF!</definedName>
    <definedName name="Beneficios" localSheetId="31">'[1]7.7.6'!#REF!</definedName>
    <definedName name="Beneficios" localSheetId="44">'[1]7.7.6'!#REF!</definedName>
    <definedName name="Beneficios" localSheetId="45">'[1]7.7.6'!#REF!</definedName>
    <definedName name="Beneficios" localSheetId="41">'[1]7.7.6'!#REF!</definedName>
    <definedName name="Beneficios" localSheetId="42">'[1]7.7.6'!#REF!</definedName>
    <definedName name="Beneficios" localSheetId="60">'[1]7.7.6'!#REF!</definedName>
    <definedName name="Beneficios" localSheetId="63">'[1]7.7.6'!#REF!</definedName>
    <definedName name="Beneficios" localSheetId="0">'[1]7.7.6'!#REF!</definedName>
    <definedName name="Beneficios" localSheetId="4">'[1]7.7.6'!#REF!</definedName>
    <definedName name="Beneficios" localSheetId="65">'[1]7.7.6'!#REF!</definedName>
    <definedName name="Beneficios" localSheetId="66">'[1]7.7.6'!#REF!</definedName>
    <definedName name="Beneficios" localSheetId="74">'[1]7.7.6'!#REF!</definedName>
    <definedName name="Beneficios" localSheetId="75">'[1]7.7.6'!#REF!</definedName>
    <definedName name="Beneficios" localSheetId="70">'[1]7.7.6'!#REF!</definedName>
    <definedName name="Beneficios" localSheetId="87">'[1]7.7.6'!#REF!</definedName>
    <definedName name="Beneficios" localSheetId="95">'[1]7.7.6'!#REF!</definedName>
    <definedName name="Beneficios" localSheetId="96">'[1]7.7.6'!#REF!</definedName>
    <definedName name="Beneficios" localSheetId="98">'[1]7.7.6'!#REF!</definedName>
    <definedName name="Beneficios">'[1]7.7.6'!#REF!</definedName>
    <definedName name="Calculos.SVDS" localSheetId="5">'[1]7.7.6'!#REF!</definedName>
    <definedName name="Calculos.SVDS" localSheetId="8">'[1]7.7.6'!#REF!</definedName>
    <definedName name="Calculos.SVDS" localSheetId="9">'[1]7.7.6'!#REF!</definedName>
    <definedName name="Calculos.SVDS" localSheetId="6">'[1]7.7.6'!#REF!</definedName>
    <definedName name="Calculos.SVDS" localSheetId="16">'[1]7.7.6'!#REF!</definedName>
    <definedName name="Calculos.SVDS" localSheetId="60">'[1]7.7.6'!#REF!</definedName>
    <definedName name="Calculos.SVDS" localSheetId="63">'[1]7.7.6'!#REF!</definedName>
    <definedName name="Calculos.SVDS" localSheetId="0">'[1]7.7.6'!#REF!</definedName>
    <definedName name="Calculos.SVDS" localSheetId="4">'[1]7.7.6'!#REF!</definedName>
    <definedName name="Calculos.SVDS" localSheetId="74">'[1]7.7.6'!#REF!</definedName>
    <definedName name="Calculos.SVDS" localSheetId="75">'[1]7.7.6'!#REF!</definedName>
    <definedName name="Calculos.SVDS">'[1]7.7.6'!#REF!</definedName>
    <definedName name="CCI">'[1]7.7.6'!$A$1:$R$57</definedName>
    <definedName name="CompCartraEntid" localSheetId="5">'[1]7.7.6'!#REF!</definedName>
    <definedName name="CompCartraEntid" localSheetId="8">'[1]7.7.6'!#REF!</definedName>
    <definedName name="CompCartraEntid" localSheetId="9">'[1]7.7.6'!#REF!</definedName>
    <definedName name="CompCartraEntid" localSheetId="1">'[1]7.7.6'!#REF!</definedName>
    <definedName name="CompCartraEntid" localSheetId="6">'[1]7.7.6'!#REF!</definedName>
    <definedName name="CompCartraEntid" localSheetId="16">'[1]7.7.6'!#REF!</definedName>
    <definedName name="CompCartraEntid" localSheetId="45">'[1]7.7.6'!#REF!</definedName>
    <definedName name="CompCartraEntid" localSheetId="60">'[1]7.7.6'!#REF!</definedName>
    <definedName name="CompCartraEntid" localSheetId="63">'[1]7.7.6'!#REF!</definedName>
    <definedName name="CompCartraEntid" localSheetId="0">'[1]7.7.6'!#REF!</definedName>
    <definedName name="CompCartraEntid" localSheetId="4">'[1]7.7.6'!#REF!</definedName>
    <definedName name="CompCartraEntid" localSheetId="74">'[1]7.7.6'!#REF!</definedName>
    <definedName name="CompCartraEntid" localSheetId="75">'[1]7.7.6'!#REF!</definedName>
    <definedName name="CompCartraEntid" localSheetId="95">'[1]7.7.6'!#REF!</definedName>
    <definedName name="CompCartraEntid" localSheetId="96">'[1]7.7.6'!#REF!</definedName>
    <definedName name="CompCartraEntid" localSheetId="98">'[1]7.7.6'!#REF!</definedName>
    <definedName name="CompCartraEntid">'[1]7.7.6'!#REF!</definedName>
    <definedName name="Compl">'[1]7.7.6'!$AA$1:$AJ$57</definedName>
    <definedName name="cono" localSheetId="5">#REF!</definedName>
    <definedName name="cono" localSheetId="8">#REF!</definedName>
    <definedName name="cono" localSheetId="9">#REF!</definedName>
    <definedName name="cono" localSheetId="6">#REF!</definedName>
    <definedName name="cono" localSheetId="16">#REF!</definedName>
    <definedName name="cono" localSheetId="60">#REF!</definedName>
    <definedName name="cono" localSheetId="63">#REF!</definedName>
    <definedName name="cono" localSheetId="0">#REF!</definedName>
    <definedName name="cono" localSheetId="4">#REF!</definedName>
    <definedName name="cono" localSheetId="74">#REF!</definedName>
    <definedName name="cono" localSheetId="75">#REF!</definedName>
    <definedName name="cono">#REF!</definedName>
    <definedName name="cualquiercosa" localSheetId="5">'[1]7.7.6'!#REF!</definedName>
    <definedName name="cualquiercosa" localSheetId="8">'[1]7.7.6'!#REF!</definedName>
    <definedName name="cualquiercosa" localSheetId="9">'[1]7.7.6'!#REF!</definedName>
    <definedName name="cualquiercosa" localSheetId="1">'[1]7.7.6'!#REF!</definedName>
    <definedName name="cualquiercosa" localSheetId="6">'[1]7.7.6'!#REF!</definedName>
    <definedName name="cualquiercosa" localSheetId="16">'[1]7.7.6'!#REF!</definedName>
    <definedName name="cualquiercosa" localSheetId="45">'[1]7.7.6'!#REF!</definedName>
    <definedName name="cualquiercosa" localSheetId="63">'[1]7.7.6'!#REF!</definedName>
    <definedName name="cualquiercosa" localSheetId="0">'[1]7.7.6'!#REF!</definedName>
    <definedName name="cualquiercosa" localSheetId="4">'[1]7.7.6'!#REF!</definedName>
    <definedName name="cualquiercosa" localSheetId="74">'[1]7.7.6'!#REF!</definedName>
    <definedName name="cualquiercosa" localSheetId="75">'[1]7.7.6'!#REF!</definedName>
    <definedName name="cualquiercosa" localSheetId="95">'[1]7.7.6'!#REF!</definedName>
    <definedName name="cualquiercosa" localSheetId="96">'[1]7.7.6'!#REF!</definedName>
    <definedName name="cualquiercosa" localSheetId="98">'[1]7.7.6'!#REF!</definedName>
    <definedName name="cualquiercosa">'[1]7.7.6'!#REF!</definedName>
    <definedName name="cualquiercosa3" localSheetId="5">'[1]7.7.6'!#REF!</definedName>
    <definedName name="cualquiercosa3" localSheetId="8">'[1]7.7.6'!#REF!</definedName>
    <definedName name="cualquiercosa3" localSheetId="9">'[1]7.7.6'!#REF!</definedName>
    <definedName name="cualquiercosa3" localSheetId="1">'[1]7.7.6'!#REF!</definedName>
    <definedName name="cualquiercosa3" localSheetId="6">'[1]7.7.6'!#REF!</definedName>
    <definedName name="cualquiercosa3" localSheetId="16">'[1]7.7.6'!#REF!</definedName>
    <definedName name="cualquiercosa3" localSheetId="45">'[1]7.7.6'!#REF!</definedName>
    <definedName name="cualquiercosa3" localSheetId="63">'[1]7.7.6'!#REF!</definedName>
    <definedName name="cualquiercosa3" localSheetId="0">'[1]7.7.6'!#REF!</definedName>
    <definedName name="cualquiercosa3" localSheetId="4">'[1]7.7.6'!#REF!</definedName>
    <definedName name="cualquiercosa3" localSheetId="74">'[1]7.7.6'!#REF!</definedName>
    <definedName name="cualquiercosa3" localSheetId="75">'[1]7.7.6'!#REF!</definedName>
    <definedName name="cualquiercosa3" localSheetId="95">'[1]7.7.6'!#REF!</definedName>
    <definedName name="cualquiercosa3" localSheetId="96">'[1]7.7.6'!#REF!</definedName>
    <definedName name="cualquiercosa3" localSheetId="98">'[1]7.7.6'!#REF!</definedName>
    <definedName name="cualquiercosa3">'[1]7.7.6'!#REF!</definedName>
    <definedName name="cualquiercosa5" localSheetId="5">'[1]7.7.6'!#REF!</definedName>
    <definedName name="cualquiercosa5" localSheetId="8">'[1]7.7.6'!#REF!</definedName>
    <definedName name="cualquiercosa5" localSheetId="9">'[1]7.7.6'!#REF!</definedName>
    <definedName name="cualquiercosa5" localSheetId="1">'[1]7.7.6'!#REF!</definedName>
    <definedName name="cualquiercosa5" localSheetId="6">'[1]7.7.6'!#REF!</definedName>
    <definedName name="cualquiercosa5" localSheetId="16">'[1]7.7.6'!#REF!</definedName>
    <definedName name="cualquiercosa5" localSheetId="45">'[1]7.7.6'!#REF!</definedName>
    <definedName name="cualquiercosa5" localSheetId="63">'[1]7.7.6'!#REF!</definedName>
    <definedName name="cualquiercosa5" localSheetId="0">'[1]7.7.6'!#REF!</definedName>
    <definedName name="cualquiercosa5" localSheetId="4">'[1]7.7.6'!#REF!</definedName>
    <definedName name="cualquiercosa5" localSheetId="74">'[1]7.7.6'!#REF!</definedName>
    <definedName name="cualquiercosa5" localSheetId="75">'[1]7.7.6'!#REF!</definedName>
    <definedName name="cualquiercosa5" localSheetId="95">'[1]7.7.6'!#REF!</definedName>
    <definedName name="cualquiercosa5" localSheetId="96">'[1]7.7.6'!#REF!</definedName>
    <definedName name="cualquiercosa5" localSheetId="98">'[1]7.7.6'!#REF!</definedName>
    <definedName name="cualquiercosa5">'[1]7.7.6'!#REF!</definedName>
    <definedName name="cualquiercosa6" localSheetId="5">'[1]7.7.6'!#REF!</definedName>
    <definedName name="cualquiercosa6" localSheetId="8">'[1]7.7.6'!#REF!</definedName>
    <definedName name="cualquiercosa6" localSheetId="9">'[1]7.7.6'!#REF!</definedName>
    <definedName name="cualquiercosa6" localSheetId="1">'[1]7.7.6'!#REF!</definedName>
    <definedName name="cualquiercosa6" localSheetId="6">'[1]7.7.6'!#REF!</definedName>
    <definedName name="cualquiercosa6" localSheetId="16">'[1]7.7.6'!#REF!</definedName>
    <definedName name="cualquiercosa6" localSheetId="45">'[1]7.7.6'!#REF!</definedName>
    <definedName name="cualquiercosa6" localSheetId="63">'[1]7.7.6'!#REF!</definedName>
    <definedName name="cualquiercosa6" localSheetId="0">'[1]7.7.6'!#REF!</definedName>
    <definedName name="cualquiercosa6" localSheetId="4">'[1]7.7.6'!#REF!</definedName>
    <definedName name="cualquiercosa6" localSheetId="74">'[1]7.7.6'!#REF!</definedName>
    <definedName name="cualquiercosa6" localSheetId="75">'[1]7.7.6'!#REF!</definedName>
    <definedName name="cualquiercosa6" localSheetId="95">'[1]7.7.6'!#REF!</definedName>
    <definedName name="cualquiercosa6" localSheetId="96">'[1]7.7.6'!#REF!</definedName>
    <definedName name="cualquiercosa6" localSheetId="98">'[1]7.7.6'!#REF!</definedName>
    <definedName name="cualquiercosa6">'[1]7.7.6'!#REF!</definedName>
    <definedName name="DD">'[2]Dias Festivos'!$A$4</definedName>
    <definedName name="DiasFestivos" localSheetId="16">OFFSET(DD,1,0,COUNTA('[2]Dias Festivos'!$A:$A)-COUNTA('[2]Dias Festivos'!$A$1:DD),1)</definedName>
    <definedName name="DiasFestivos" localSheetId="60">OFFSET(DD,1,0,COUNTA('[2]Dias Festivos'!$A:$A)-COUNTA('[2]Dias Festivos'!$A$1:DD),1)</definedName>
    <definedName name="DiasFestivos" localSheetId="2">OFFSET(DD,1,0,COUNTA('[2]Dias Festivos'!$A:$A)-COUNTA('[2]Dias Festivos'!$A$1:DD),1)</definedName>
    <definedName name="DiasFestivos" localSheetId="0">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5">#REF!</definedName>
    <definedName name="e" localSheetId="8">#REF!</definedName>
    <definedName name="e" localSheetId="9">#REF!</definedName>
    <definedName name="e" localSheetId="6">#REF!</definedName>
    <definedName name="e" localSheetId="16">#REF!</definedName>
    <definedName name="e" localSheetId="60">#REF!</definedName>
    <definedName name="e" localSheetId="63">#REF!</definedName>
    <definedName name="e" localSheetId="4">#REF!</definedName>
    <definedName name="e" localSheetId="74">#REF!</definedName>
    <definedName name="e" localSheetId="75">#REF!</definedName>
    <definedName name="e">#REF!</definedName>
    <definedName name="Egresos" localSheetId="5">'[1]7.7.6'!#REF!</definedName>
    <definedName name="Egresos" localSheetId="8">'[1]7.7.6'!#REF!</definedName>
    <definedName name="Egresos" localSheetId="9">'[1]7.7.6'!#REF!</definedName>
    <definedName name="Egresos" localSheetId="78">'[1]7.7.6'!#REF!</definedName>
    <definedName name="Egresos" localSheetId="1">'[1]7.7.6'!#REF!</definedName>
    <definedName name="Egresos" localSheetId="6">'[1]7.7.6'!#REF!</definedName>
    <definedName name="Egresos" localSheetId="14">'[1]7.7.6'!#REF!</definedName>
    <definedName name="Egresos" localSheetId="16">'[1]7.7.6'!#REF!</definedName>
    <definedName name="Egresos" localSheetId="17">'[1]7.7.6'!#REF!</definedName>
    <definedName name="Egresos" localSheetId="21">'[1]7.7.6'!#REF!</definedName>
    <definedName name="Egresos" localSheetId="25">'[1]7.7.6'!#REF!</definedName>
    <definedName name="Egresos" localSheetId="31">'[1]7.7.6'!#REF!</definedName>
    <definedName name="Egresos" localSheetId="44">'[1]7.7.6'!#REF!</definedName>
    <definedName name="Egresos" localSheetId="45">'[1]7.7.6'!#REF!</definedName>
    <definedName name="Egresos" localSheetId="60">'[1]7.7.6'!#REF!</definedName>
    <definedName name="Egresos" localSheetId="63">'[1]7.7.6'!#REF!</definedName>
    <definedName name="Egresos" localSheetId="0">'[1]7.7.6'!#REF!</definedName>
    <definedName name="Egresos" localSheetId="4">'[1]7.7.6'!#REF!</definedName>
    <definedName name="Egresos" localSheetId="66">'[1]7.7.6'!#REF!</definedName>
    <definedName name="Egresos" localSheetId="74">'[1]7.7.6'!#REF!</definedName>
    <definedName name="Egresos" localSheetId="75">'[1]7.7.6'!#REF!</definedName>
    <definedName name="Egresos" localSheetId="95">'[1]7.7.6'!#REF!</definedName>
    <definedName name="Egresos" localSheetId="96">'[1]7.7.6'!#REF!</definedName>
    <definedName name="Egresos" localSheetId="98">'[1]7.7.6'!#REF!</definedName>
    <definedName name="Egresos">'[1]7.7.6'!#REF!</definedName>
    <definedName name="excel" localSheetId="5">#REF!</definedName>
    <definedName name="excel" localSheetId="8">#REF!</definedName>
    <definedName name="excel" localSheetId="9">#REF!</definedName>
    <definedName name="excel" localSheetId="6">#REF!</definedName>
    <definedName name="excel" localSheetId="16">#REF!</definedName>
    <definedName name="excel" localSheetId="60">#REF!</definedName>
    <definedName name="excel" localSheetId="63">#REF!</definedName>
    <definedName name="excel" localSheetId="4">#REF!</definedName>
    <definedName name="excel" localSheetId="74">#REF!</definedName>
    <definedName name="excel" localSheetId="75">#REF!</definedName>
    <definedName name="excel">#REF!</definedName>
    <definedName name="Exceso1" localSheetId="5">'[1]7.7.6'!#REF!</definedName>
    <definedName name="Exceso1" localSheetId="8">'[1]7.7.6'!#REF!</definedName>
    <definedName name="Exceso1" localSheetId="9">'[1]7.7.6'!#REF!</definedName>
    <definedName name="Exceso1" localSheetId="78">'[1]7.7.6'!#REF!</definedName>
    <definedName name="Exceso1" localSheetId="1">'[1]7.7.6'!#REF!</definedName>
    <definedName name="Exceso1" localSheetId="6">'[1]7.7.6'!#REF!</definedName>
    <definedName name="Exceso1" localSheetId="14">'[1]7.7.6'!#REF!</definedName>
    <definedName name="Exceso1" localSheetId="16">'[1]7.7.6'!#REF!</definedName>
    <definedName name="Exceso1" localSheetId="17">'[1]7.7.6'!#REF!</definedName>
    <definedName name="Exceso1" localSheetId="21">'[1]7.7.6'!#REF!</definedName>
    <definedName name="Exceso1" localSheetId="25">'[1]7.7.6'!#REF!</definedName>
    <definedName name="Exceso1" localSheetId="30">'[1]7.7.6'!#REF!</definedName>
    <definedName name="Exceso1" localSheetId="31">'[1]7.7.6'!#REF!</definedName>
    <definedName name="Exceso1" localSheetId="77">'[1]7.7.6'!#REF!</definedName>
    <definedName name="Exceso1" localSheetId="81">'[1]7.7.6'!#REF!</definedName>
    <definedName name="Exceso1" localSheetId="43">'[1]7.7.6'!#REF!</definedName>
    <definedName name="Exceso1" localSheetId="44">'[1]7.7.6'!#REF!</definedName>
    <definedName name="Exceso1" localSheetId="45">'[1]7.7.6'!#REF!</definedName>
    <definedName name="Exceso1" localSheetId="41">'[1]7.7.6'!#REF!</definedName>
    <definedName name="Exceso1" localSheetId="42">'[1]7.7.6'!#REF!</definedName>
    <definedName name="Exceso1" localSheetId="58">'[1]7.7.6'!#REF!</definedName>
    <definedName name="Exceso1" localSheetId="60">'[1]7.7.6'!#REF!</definedName>
    <definedName name="Exceso1" localSheetId="63">'[1]7.7.6'!#REF!</definedName>
    <definedName name="Exceso1" localSheetId="0">'[1]7.7.6'!#REF!</definedName>
    <definedName name="Exceso1" localSheetId="4">'[1]7.7.6'!#REF!</definedName>
    <definedName name="Exceso1" localSheetId="65">'[1]7.7.6'!#REF!</definedName>
    <definedName name="Exceso1" localSheetId="66">'[1]7.7.6'!#REF!</definedName>
    <definedName name="Exceso1" localSheetId="74">'[1]7.7.6'!#REF!</definedName>
    <definedName name="Exceso1" localSheetId="75">'[1]7.7.6'!#REF!</definedName>
    <definedName name="Exceso1" localSheetId="70">'[1]7.7.6'!#REF!</definedName>
    <definedName name="Exceso1" localSheetId="87">'[1]7.7.6'!#REF!</definedName>
    <definedName name="Exceso1" localSheetId="64">'[1]7.7.6'!#REF!</definedName>
    <definedName name="Exceso1" localSheetId="95">'[1]7.7.6'!#REF!</definedName>
    <definedName name="Exceso1" localSheetId="96">'[1]7.7.6'!#REF!</definedName>
    <definedName name="Exceso1" localSheetId="98">'[1]7.7.6'!#REF!</definedName>
    <definedName name="Exceso1">'[1]7.7.6'!#REF!</definedName>
    <definedName name="Exceso2" localSheetId="5">'[1]7.7.6'!#REF!</definedName>
    <definedName name="Exceso2" localSheetId="8">'[1]7.7.6'!#REF!</definedName>
    <definedName name="Exceso2" localSheetId="9">'[1]7.7.6'!#REF!</definedName>
    <definedName name="Exceso2" localSheetId="78">'[1]7.7.6'!#REF!</definedName>
    <definedName name="Exceso2" localSheetId="1">'[1]7.7.6'!#REF!</definedName>
    <definedName name="Exceso2" localSheetId="6">'[1]7.7.6'!#REF!</definedName>
    <definedName name="Exceso2" localSheetId="14">'[1]7.7.6'!#REF!</definedName>
    <definedName name="Exceso2" localSheetId="16">'[1]7.7.6'!#REF!</definedName>
    <definedName name="Exceso2" localSheetId="17">'[1]7.7.6'!#REF!</definedName>
    <definedName name="Exceso2" localSheetId="21">'[1]7.7.6'!#REF!</definedName>
    <definedName name="Exceso2" localSheetId="25">'[1]7.7.6'!#REF!</definedName>
    <definedName name="Exceso2" localSheetId="30">'[1]7.7.6'!#REF!</definedName>
    <definedName name="Exceso2" localSheetId="31">'[1]7.7.6'!#REF!</definedName>
    <definedName name="Exceso2" localSheetId="77">'[1]7.7.6'!#REF!</definedName>
    <definedName name="Exceso2" localSheetId="81">'[1]7.7.6'!#REF!</definedName>
    <definedName name="Exceso2" localSheetId="43">'[1]7.7.6'!#REF!</definedName>
    <definedName name="Exceso2" localSheetId="44">'[1]7.7.6'!#REF!</definedName>
    <definedName name="Exceso2" localSheetId="45">'[1]7.7.6'!#REF!</definedName>
    <definedName name="Exceso2" localSheetId="41">'[1]7.7.6'!#REF!</definedName>
    <definedName name="Exceso2" localSheetId="42">'[1]7.7.6'!#REF!</definedName>
    <definedName name="Exceso2" localSheetId="58">'[1]7.7.6'!#REF!</definedName>
    <definedName name="Exceso2" localSheetId="60">'[1]7.7.6'!#REF!</definedName>
    <definedName name="Exceso2" localSheetId="63">'[1]7.7.6'!#REF!</definedName>
    <definedName name="Exceso2" localSheetId="0">'[1]7.7.6'!#REF!</definedName>
    <definedName name="Exceso2" localSheetId="4">'[1]7.7.6'!#REF!</definedName>
    <definedName name="Exceso2" localSheetId="65">'[1]7.7.6'!#REF!</definedName>
    <definedName name="Exceso2" localSheetId="66">'[1]7.7.6'!#REF!</definedName>
    <definedName name="Exceso2" localSheetId="74">'[1]7.7.6'!#REF!</definedName>
    <definedName name="Exceso2" localSheetId="75">'[1]7.7.6'!#REF!</definedName>
    <definedName name="Exceso2" localSheetId="70">'[1]7.7.6'!#REF!</definedName>
    <definedName name="Exceso2" localSheetId="87">'[1]7.7.6'!#REF!</definedName>
    <definedName name="Exceso2" localSheetId="64">'[1]7.7.6'!#REF!</definedName>
    <definedName name="Exceso2" localSheetId="95">'[1]7.7.6'!#REF!</definedName>
    <definedName name="Exceso2" localSheetId="96">'[1]7.7.6'!#REF!</definedName>
    <definedName name="Exceso2" localSheetId="98">'[1]7.7.6'!#REF!</definedName>
    <definedName name="Exceso2">'[1]7.7.6'!#REF!</definedName>
    <definedName name="h">'[1]7.7.6'!$A$1:$AQ$58</definedName>
    <definedName name="INDICEPRECIO" localSheetId="5">#REF!</definedName>
    <definedName name="INDICEPRECIO" localSheetId="8">#REF!</definedName>
    <definedName name="INDICEPRECIO" localSheetId="9">#REF!</definedName>
    <definedName name="INDICEPRECIO" localSheetId="6">#REF!</definedName>
    <definedName name="INDICEPRECIO" localSheetId="16">#REF!</definedName>
    <definedName name="INDICEPRECIO" localSheetId="60">#REF!</definedName>
    <definedName name="INDICEPRECIO" localSheetId="63">#REF!</definedName>
    <definedName name="INDICEPRECIO" localSheetId="0">#REF!</definedName>
    <definedName name="INDICEPRECIO" localSheetId="4">#REF!</definedName>
    <definedName name="INDICEPRECIO" localSheetId="74">#REF!</definedName>
    <definedName name="INDICEPRECIO" localSheetId="75">#REF!</definedName>
    <definedName name="INDICEPRECIO">#REF!</definedName>
    <definedName name="INDICEPRECIOSA" localSheetId="5">#REF!</definedName>
    <definedName name="INDICEPRECIOSA" localSheetId="8">#REF!</definedName>
    <definedName name="INDICEPRECIOSA" localSheetId="9">#REF!</definedName>
    <definedName name="INDICEPRECIOSA" localSheetId="6">#REF!</definedName>
    <definedName name="INDICEPRECIOSA" localSheetId="16">#REF!</definedName>
    <definedName name="INDICEPRECIOSA" localSheetId="60">#REF!</definedName>
    <definedName name="INDICEPRECIOSA" localSheetId="63">#REF!</definedName>
    <definedName name="INDICEPRECIOSA" localSheetId="0">#REF!</definedName>
    <definedName name="INDICEPRECIOSA" localSheetId="4">#REF!</definedName>
    <definedName name="INDICEPRECIOSA" localSheetId="74">#REF!</definedName>
    <definedName name="INDICEPRECIOSA" localSheetId="75">#REF!</definedName>
    <definedName name="INDICEPRECIOSA">#REF!</definedName>
    <definedName name="INDICEVOLUMEN" localSheetId="5">#REF!</definedName>
    <definedName name="INDICEVOLUMEN" localSheetId="8">#REF!</definedName>
    <definedName name="INDICEVOLUMEN" localSheetId="9">#REF!</definedName>
    <definedName name="INDICEVOLUMEN" localSheetId="6">#REF!</definedName>
    <definedName name="INDICEVOLUMEN" localSheetId="16">#REF!</definedName>
    <definedName name="INDICEVOLUMEN" localSheetId="60">#REF!</definedName>
    <definedName name="INDICEVOLUMEN" localSheetId="63">#REF!</definedName>
    <definedName name="INDICEVOLUMEN" localSheetId="0">#REF!</definedName>
    <definedName name="INDICEVOLUMEN" localSheetId="4">#REF!</definedName>
    <definedName name="INDICEVOLUMEN" localSheetId="74">#REF!</definedName>
    <definedName name="INDICEVOLUMEN" localSheetId="75">#REF!</definedName>
    <definedName name="INDICEVOLUMEN">#REF!</definedName>
    <definedName name="INDICEVOLUMENSA" localSheetId="5">#REF!</definedName>
    <definedName name="INDICEVOLUMENSA" localSheetId="8">#REF!</definedName>
    <definedName name="INDICEVOLUMENSA" localSheetId="9">#REF!</definedName>
    <definedName name="INDICEVOLUMENSA" localSheetId="6">#REF!</definedName>
    <definedName name="INDICEVOLUMENSA" localSheetId="16">#REF!</definedName>
    <definedName name="INDICEVOLUMENSA" localSheetId="63">#REF!</definedName>
    <definedName name="INDICEVOLUMENSA" localSheetId="0">#REF!</definedName>
    <definedName name="INDICEVOLUMENSA" localSheetId="4">#REF!</definedName>
    <definedName name="INDICEVOLUMENSA" localSheetId="74">#REF!</definedName>
    <definedName name="INDICEVOLUMENSA" localSheetId="75">#REF!</definedName>
    <definedName name="INDICEVOLUMENSA">#REF!</definedName>
    <definedName name="Interval" localSheetId="5">'[3]Office Work Schedule'!#REF!</definedName>
    <definedName name="Interval" localSheetId="8">'[3]Office Work Schedule'!#REF!</definedName>
    <definedName name="Interval" localSheetId="9">'[3]Office Work Schedule'!#REF!</definedName>
    <definedName name="Interval" localSheetId="6">'[3]Office Work Schedule'!#REF!</definedName>
    <definedName name="Interval" localSheetId="16">'[3]Office Work Schedule'!#REF!</definedName>
    <definedName name="Interval" localSheetId="63">'[3]Office Work Schedule'!#REF!</definedName>
    <definedName name="Interval" localSheetId="0">'[3]Office Work Schedule'!#REF!</definedName>
    <definedName name="Interval" localSheetId="4">'[3]Office Work Schedule'!#REF!</definedName>
    <definedName name="Interval" localSheetId="74">'[3]Office Work Schedule'!#REF!</definedName>
    <definedName name="Interval" localSheetId="75">'[3]Office Work Schedule'!#REF!</definedName>
    <definedName name="Interval">'[3]Office Work Schedule'!#REF!</definedName>
    <definedName name="Mapa2" localSheetId="5">'[1]7.7.6'!#REF!</definedName>
    <definedName name="Mapa2" localSheetId="8">'[1]7.7.6'!#REF!</definedName>
    <definedName name="Mapa2" localSheetId="9">'[1]7.7.6'!#REF!</definedName>
    <definedName name="Mapa2" localSheetId="3">'[1]7.7.6'!#REF!</definedName>
    <definedName name="Mapa2" localSheetId="1">'[1]7.7.6'!#REF!</definedName>
    <definedName name="Mapa2" localSheetId="6">'[1]7.7.6'!#REF!</definedName>
    <definedName name="Mapa2" localSheetId="16">'[1]7.7.6'!#REF!</definedName>
    <definedName name="Mapa2" localSheetId="45">'[1]7.7.6'!#REF!</definedName>
    <definedName name="Mapa2" localSheetId="63">'[1]7.7.6'!#REF!</definedName>
    <definedName name="Mapa2" localSheetId="0">'[1]7.7.6'!#REF!</definedName>
    <definedName name="Mapa2" localSheetId="4">'[1]7.7.6'!#REF!</definedName>
    <definedName name="Mapa2" localSheetId="74">'[1]7.7.6'!#REF!</definedName>
    <definedName name="Mapa2" localSheetId="75">'[1]7.7.6'!#REF!</definedName>
    <definedName name="Mapa2" localSheetId="95">'[1]7.7.6'!#REF!</definedName>
    <definedName name="Mapa2" localSheetId="96">'[1]7.7.6'!#REF!</definedName>
    <definedName name="Mapa2" localSheetId="98">'[1]7.7.6'!#REF!</definedName>
    <definedName name="Mapa2">'[1]7.7.6'!#REF!</definedName>
    <definedName name="ocho" localSheetId="5">'[1]7.7.6'!#REF!</definedName>
    <definedName name="ocho" localSheetId="8">'[1]7.7.6'!#REF!</definedName>
    <definedName name="ocho" localSheetId="9">'[1]7.7.6'!#REF!</definedName>
    <definedName name="ocho" localSheetId="78">'[1]7.7.6'!#REF!</definedName>
    <definedName name="ocho" localSheetId="1">'[1]7.7.6'!#REF!</definedName>
    <definedName name="ocho" localSheetId="6">'[1]7.7.6'!#REF!</definedName>
    <definedName name="ocho" localSheetId="14">'[1]7.7.6'!#REF!</definedName>
    <definedName name="ocho" localSheetId="16">'[1]7.7.6'!#REF!</definedName>
    <definedName name="ocho" localSheetId="17">'[1]7.7.6'!#REF!</definedName>
    <definedName name="ocho" localSheetId="21">'[1]7.7.6'!#REF!</definedName>
    <definedName name="ocho" localSheetId="25">'[1]7.7.6'!#REF!</definedName>
    <definedName name="ocho" localSheetId="31">'[1]7.7.6'!#REF!</definedName>
    <definedName name="ocho" localSheetId="44">'[1]7.7.6'!#REF!</definedName>
    <definedName name="ocho" localSheetId="45">'[1]7.7.6'!#REF!</definedName>
    <definedName name="ocho" localSheetId="42">'[1]7.7.6'!#REF!</definedName>
    <definedName name="ocho" localSheetId="63">'[1]7.7.6'!#REF!</definedName>
    <definedName name="ocho" localSheetId="0">'[1]7.7.6'!#REF!</definedName>
    <definedName name="ocho" localSheetId="4">'[1]7.7.6'!#REF!</definedName>
    <definedName name="ocho" localSheetId="66">'[1]7.7.6'!#REF!</definedName>
    <definedName name="ocho" localSheetId="74">'[1]7.7.6'!#REF!</definedName>
    <definedName name="ocho" localSheetId="75">'[1]7.7.6'!#REF!</definedName>
    <definedName name="ocho" localSheetId="95">'[1]7.7.6'!#REF!</definedName>
    <definedName name="ocho" localSheetId="96">'[1]7.7.6'!#REF!</definedName>
    <definedName name="ocho" localSheetId="98">'[1]7.7.6'!#REF!</definedName>
    <definedName name="ocho">'[1]7.7.6'!#REF!</definedName>
    <definedName name="Print1">'[1]7.7.6'!$A$1:$AQ$58</definedName>
    <definedName name="Print2" localSheetId="5">'[1]7.7.6'!#REF!</definedName>
    <definedName name="Print2" localSheetId="8">'[1]7.7.6'!#REF!</definedName>
    <definedName name="Print2" localSheetId="9">'[1]7.7.6'!#REF!</definedName>
    <definedName name="Print2" localSheetId="78">'[1]7.7.6'!#REF!</definedName>
    <definedName name="Print2" localSheetId="1">'[1]7.7.6'!#REF!</definedName>
    <definedName name="Print2" localSheetId="6">'[1]7.7.6'!#REF!</definedName>
    <definedName name="Print2" localSheetId="14">'[1]7.7.6'!#REF!</definedName>
    <definedName name="Print2" localSheetId="16">'[1]7.7.6'!#REF!</definedName>
    <definedName name="Print2" localSheetId="17">'[1]7.7.6'!#REF!</definedName>
    <definedName name="Print2" localSheetId="21">'[1]7.7.6'!#REF!</definedName>
    <definedName name="Print2" localSheetId="25">'[1]7.7.6'!#REF!</definedName>
    <definedName name="Print2" localSheetId="30">'[1]7.7.6'!#REF!</definedName>
    <definedName name="Print2" localSheetId="31">'[1]7.7.6'!#REF!</definedName>
    <definedName name="Print2" localSheetId="77">'[1]7.7.6'!#REF!</definedName>
    <definedName name="Print2" localSheetId="81">'[1]7.7.6'!#REF!</definedName>
    <definedName name="Print2" localSheetId="43">'[1]7.7.6'!#REF!</definedName>
    <definedName name="Print2" localSheetId="44">'[1]7.7.6'!#REF!</definedName>
    <definedName name="Print2" localSheetId="45">'[1]7.7.6'!#REF!</definedName>
    <definedName name="Print2" localSheetId="41">'[1]7.7.6'!#REF!</definedName>
    <definedName name="Print2" localSheetId="42">'[1]7.7.6'!#REF!</definedName>
    <definedName name="Print2" localSheetId="58">'[1]7.7.6'!#REF!</definedName>
    <definedName name="Print2" localSheetId="60">'[1]7.7.6'!#REF!</definedName>
    <definedName name="Print2" localSheetId="63">'[1]7.7.6'!#REF!</definedName>
    <definedName name="Print2" localSheetId="0">'[1]7.7.6'!#REF!</definedName>
    <definedName name="Print2" localSheetId="4">'[1]7.7.6'!#REF!</definedName>
    <definedName name="Print2" localSheetId="65">'[1]7.7.6'!#REF!</definedName>
    <definedName name="Print2" localSheetId="66">'[1]7.7.6'!#REF!</definedName>
    <definedName name="Print2" localSheetId="74">'[1]7.7.6'!#REF!</definedName>
    <definedName name="Print2" localSheetId="75">'[1]7.7.6'!#REF!</definedName>
    <definedName name="Print2" localSheetId="70">'[1]7.7.6'!#REF!</definedName>
    <definedName name="Print2" localSheetId="87">'[1]7.7.6'!#REF!</definedName>
    <definedName name="Print2" localSheetId="64">'[1]7.7.6'!#REF!</definedName>
    <definedName name="Print2" localSheetId="95">'[1]7.7.6'!#REF!</definedName>
    <definedName name="Print2" localSheetId="96">'[1]7.7.6'!#REF!</definedName>
    <definedName name="Print2" localSheetId="98">'[1]7.7.6'!#REF!</definedName>
    <definedName name="Print2">'[1]7.7.6'!#REF!</definedName>
    <definedName name="Print3" localSheetId="5">'[1]7.7.6'!#REF!</definedName>
    <definedName name="Print3" localSheetId="8">'[1]7.7.6'!#REF!</definedName>
    <definedName name="Print3" localSheetId="9">'[1]7.7.6'!#REF!</definedName>
    <definedName name="Print3" localSheetId="1">'[1]7.7.6'!#REF!</definedName>
    <definedName name="Print3" localSheetId="6">'[1]7.7.6'!#REF!</definedName>
    <definedName name="Print3" localSheetId="16">'[1]7.7.6'!#REF!</definedName>
    <definedName name="Print3" localSheetId="45">'[1]7.7.6'!#REF!</definedName>
    <definedName name="Print3" localSheetId="60">'[1]7.7.6'!#REF!</definedName>
    <definedName name="Print3" localSheetId="63">'[1]7.7.6'!#REF!</definedName>
    <definedName name="Print3" localSheetId="0">'[1]7.7.6'!#REF!</definedName>
    <definedName name="Print3" localSheetId="4">'[1]7.7.6'!#REF!</definedName>
    <definedName name="Print3" localSheetId="66">'[1]7.7.6'!#REF!</definedName>
    <definedName name="Print3" localSheetId="74">'[1]7.7.6'!#REF!</definedName>
    <definedName name="Print3" localSheetId="75">'[1]7.7.6'!#REF!</definedName>
    <definedName name="Print3" localSheetId="95">'[1]7.7.6'!#REF!</definedName>
    <definedName name="Print3" localSheetId="96">'[1]7.7.6'!#REF!</definedName>
    <definedName name="Print3" localSheetId="98">'[1]7.7.6'!#REF!</definedName>
    <definedName name="Print3">'[1]7.7.6'!#REF!</definedName>
    <definedName name="RepFSS">'[1]7.7.6'!$T$1:$Y$57</definedName>
    <definedName name="rPT" localSheetId="16">OFFSET(DD,0,0,COUNTA('[2]Dias Festivos'!$A:$A)-COUNTA('[2]Dias Festivos'!$A$1:OFFSET(DD,-1,0,1,1)),COUNTA('[2]Dias Festivos'!$4:$4))</definedName>
    <definedName name="rPT" localSheetId="60">OFFSET(DD,0,0,COUNTA('[2]Dias Festivos'!$A:$A)-COUNTA('[2]Dias Festivos'!$A$1:OFFSET(DD,-1,0,1,1)),COUNTA('[2]Dias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8">'[3]Office Work Schedule'!#REF!</definedName>
    <definedName name="ScheduleStart" localSheetId="9">'[3]Office Work Schedule'!#REF!</definedName>
    <definedName name="ScheduleStart" localSheetId="6">'[3]Office Work Schedule'!#REF!</definedName>
    <definedName name="ScheduleStart" localSheetId="16">'[3]Office Work Schedule'!#REF!</definedName>
    <definedName name="ScheduleStart" localSheetId="60">'[3]Office Work Schedule'!#REF!</definedName>
    <definedName name="ScheduleStart" localSheetId="63">'[3]Office Work Schedule'!#REF!</definedName>
    <definedName name="ScheduleStart" localSheetId="2">'[3]Office Work Schedule'!#REF!</definedName>
    <definedName name="ScheduleStart" localSheetId="0">'[3]Office Work Schedule'!#REF!</definedName>
    <definedName name="ScheduleStart" localSheetId="4">'[3]Office Work Schedule'!#REF!</definedName>
    <definedName name="ScheduleStart" localSheetId="74">'[3]Office Work Schedule'!#REF!</definedName>
    <definedName name="ScheduleStart" localSheetId="75">'[3]Office Work Schedule'!#REF!</definedName>
    <definedName name="ScheduleStart">'[3]Office Work Schedule'!#REF!</definedName>
    <definedName name="Slicer_ENTIDAD">#N/A</definedName>
    <definedName name="Slicer_Tipo_de_fondo">#N/A</definedName>
    <definedName name="srl" localSheetId="5">'[1]7.7.6'!#REF!</definedName>
    <definedName name="srl" localSheetId="8">'[1]7.7.6'!#REF!</definedName>
    <definedName name="srl" localSheetId="9">'[1]7.7.6'!#REF!</definedName>
    <definedName name="srl" localSheetId="78">'[1]7.7.6'!#REF!</definedName>
    <definedName name="srl" localSheetId="1">'[1]7.7.6'!#REF!</definedName>
    <definedName name="srl" localSheetId="6">'[1]7.7.6'!#REF!</definedName>
    <definedName name="srl" localSheetId="14">'[1]7.7.6'!#REF!</definedName>
    <definedName name="srl" localSheetId="16">'[1]7.7.6'!#REF!</definedName>
    <definedName name="srl" localSheetId="17">'[1]7.7.6'!#REF!</definedName>
    <definedName name="srl" localSheetId="21">'[1]7.7.6'!#REF!</definedName>
    <definedName name="srl" localSheetId="25">'[1]7.7.6'!#REF!</definedName>
    <definedName name="srl" localSheetId="31">'[1]7.7.6'!#REF!</definedName>
    <definedName name="srl" localSheetId="44">'[1]7.7.6'!#REF!</definedName>
    <definedName name="srl" localSheetId="45">'[1]7.7.6'!#REF!</definedName>
    <definedName name="srl" localSheetId="42">'[1]7.7.6'!#REF!</definedName>
    <definedName name="srl" localSheetId="60">'[1]7.7.6'!#REF!</definedName>
    <definedName name="srl" localSheetId="63">'[1]7.7.6'!#REF!</definedName>
    <definedName name="srl" localSheetId="0">'[1]7.7.6'!#REF!</definedName>
    <definedName name="srl" localSheetId="4">'[1]7.7.6'!#REF!</definedName>
    <definedName name="srl" localSheetId="66">'[1]7.7.6'!#REF!</definedName>
    <definedName name="srl" localSheetId="74">'[1]7.7.6'!#REF!</definedName>
    <definedName name="srl" localSheetId="75">'[1]7.7.6'!#REF!</definedName>
    <definedName name="srl" localSheetId="95">'[1]7.7.6'!#REF!</definedName>
    <definedName name="srl" localSheetId="96">'[1]7.7.6'!#REF!</definedName>
    <definedName name="srl" localSheetId="98">'[1]7.7.6'!#REF!</definedName>
    <definedName name="srl">'[1]7.7.6'!#REF!</definedName>
    <definedName name="SVDS" localSheetId="5">'[1]7.7.6'!#REF!</definedName>
    <definedName name="SVDS" localSheetId="8">'[1]7.7.6'!#REF!</definedName>
    <definedName name="SVDS" localSheetId="9">'[1]7.7.6'!#REF!</definedName>
    <definedName name="SVDS" localSheetId="78">'[1]7.7.6'!#REF!</definedName>
    <definedName name="SVDS" localSheetId="1">'[1]7.7.6'!#REF!</definedName>
    <definedName name="SVDS" localSheetId="6">'[1]7.7.6'!#REF!</definedName>
    <definedName name="SVDS" localSheetId="14">'[1]7.7.6'!#REF!</definedName>
    <definedName name="SVDS" localSheetId="16">'[1]7.7.6'!#REF!</definedName>
    <definedName name="SVDS" localSheetId="17">'[1]7.7.6'!#REF!</definedName>
    <definedName name="SVDS" localSheetId="21">'[1]7.7.6'!#REF!</definedName>
    <definedName name="SVDS" localSheetId="25">'[1]7.7.6'!#REF!</definedName>
    <definedName name="SVDS" localSheetId="31">'[1]7.7.6'!#REF!</definedName>
    <definedName name="SVDS" localSheetId="44">'[1]7.7.6'!#REF!</definedName>
    <definedName name="SVDS" localSheetId="45">'[1]7.7.6'!#REF!</definedName>
    <definedName name="SVDS" localSheetId="42">'[1]7.7.6'!#REF!</definedName>
    <definedName name="SVDS" localSheetId="60">'[1]7.7.6'!#REF!</definedName>
    <definedName name="SVDS" localSheetId="63">'[1]7.7.6'!#REF!</definedName>
    <definedName name="SVDS" localSheetId="0">'[1]7.7.6'!#REF!</definedName>
    <definedName name="SVDS" localSheetId="4">'[1]7.7.6'!#REF!</definedName>
    <definedName name="SVDS" localSheetId="66">'[1]7.7.6'!#REF!</definedName>
    <definedName name="SVDS" localSheetId="74">'[1]7.7.6'!#REF!</definedName>
    <definedName name="SVDS" localSheetId="75">'[1]7.7.6'!#REF!</definedName>
    <definedName name="SVDS" localSheetId="87">'[1]7.7.6'!#REF!</definedName>
    <definedName name="SVDS" localSheetId="95">'[1]7.7.6'!#REF!</definedName>
    <definedName name="SVDS" localSheetId="96">'[1]7.7.6'!#REF!</definedName>
    <definedName name="SVDS" localSheetId="98">'[1]7.7.6'!#REF!</definedName>
    <definedName name="SVDS">'[1]7.7.6'!#REF!</definedName>
    <definedName name="Totales">'[1]7.7.6'!$A$1:$AP$58</definedName>
    <definedName name="Type" localSheetId="5">'[4]Maintenance Work Order'!#REF!</definedName>
    <definedName name="Type" localSheetId="8">'[4]Maintenance Work Order'!#REF!</definedName>
    <definedName name="Type" localSheetId="9">'[4]Maintenance Work Order'!#REF!</definedName>
    <definedName name="Type" localSheetId="6">'[4]Maintenance Work Order'!#REF!</definedName>
    <definedName name="Type" localSheetId="16">'[4]Maintenance Work Order'!#REF!</definedName>
    <definedName name="Type" localSheetId="60">'[4]Maintenance Work Order'!#REF!</definedName>
    <definedName name="Type" localSheetId="63">'[4]Maintenance Work Order'!#REF!</definedName>
    <definedName name="Type" localSheetId="2">'[4]Maintenance Work Order'!#REF!</definedName>
    <definedName name="Type" localSheetId="0">'[4]Maintenance Work Order'!#REF!</definedName>
    <definedName name="Type" localSheetId="4">'[4]Maintenance Work Order'!#REF!</definedName>
    <definedName name="Type" localSheetId="74">'[4]Maintenance Work Order'!#REF!</definedName>
    <definedName name="Type" localSheetId="75">'[4]Maintenance Work Order'!#REF!</definedName>
    <definedName name="Type">'[4]Maintenance Work Order'!#REF!</definedName>
    <definedName name="unnamed" localSheetId="5">#REF!</definedName>
    <definedName name="unnamed" localSheetId="8">#REF!</definedName>
    <definedName name="unnamed" localSheetId="9">#REF!</definedName>
    <definedName name="unnamed" localSheetId="6">#REF!</definedName>
    <definedName name="unnamed" localSheetId="16">#REF!</definedName>
    <definedName name="unnamed" localSheetId="60">#REF!</definedName>
    <definedName name="unnamed" localSheetId="63">#REF!</definedName>
    <definedName name="unnamed" localSheetId="2">#REF!</definedName>
    <definedName name="unnamed" localSheetId="0">#REF!</definedName>
    <definedName name="unnamed" localSheetId="4">#REF!</definedName>
    <definedName name="unnamed" localSheetId="74">#REF!</definedName>
    <definedName name="unnamed" localSheetId="75">#REF!</definedName>
    <definedName name="unnamed">#REF!</definedName>
    <definedName name="Urtea">[2]Calendario!$B$5</definedName>
    <definedName name="Vacaciones" localSheetId="16">OFFSET(VV,1,0,COUNTA([5]Vacaciones!$A:$A)-COUNTA([5]Vacaciones!$A$1:VV),1)</definedName>
    <definedName name="Vacaciones" localSheetId="60">OFFSET(VV,1,0,COUNTA([5]Vacaciones!$A:$A)-COUNTA([5]Vacaciones!$A$1:VV),1)</definedName>
    <definedName name="Vacaciones" localSheetId="2">OFFSET(VV,1,0,COUNTA([5]Vacaciones!$A:$A)-COUNTA([5]Vacaciones!$A$1:VV),1)</definedName>
    <definedName name="Vacaciones" localSheetId="0">OFFSET(VV,1,0,COUNTA([5]Vacaciones!$A:$A)-COUNTA([5]Vacaciones!$A$1:VV),1)</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C7" i="377" l="1"/>
  <c r="C8" i="377"/>
  <c r="C9" i="377"/>
  <c r="C10" i="377"/>
  <c r="C11" i="377"/>
  <c r="C12" i="377"/>
  <c r="C13" i="377"/>
  <c r="C14" i="377"/>
  <c r="C15" i="377"/>
  <c r="C16" i="377"/>
  <c r="C17" i="377"/>
  <c r="C18" i="377"/>
  <c r="C19" i="377"/>
  <c r="C20" i="377"/>
  <c r="C21" i="377"/>
  <c r="C6" i="377"/>
  <c r="I5" i="465" l="1"/>
  <c r="I13" i="465" s="1"/>
  <c r="I6" i="465"/>
  <c r="I7" i="465"/>
  <c r="I8" i="465"/>
  <c r="I9" i="465"/>
  <c r="I10" i="465"/>
  <c r="I11" i="465"/>
  <c r="I12" i="465"/>
  <c r="I4" i="465"/>
  <c r="D5" i="465"/>
  <c r="D6" i="465"/>
  <c r="D7" i="465"/>
  <c r="D8" i="465"/>
  <c r="D9" i="465"/>
  <c r="D10" i="465"/>
  <c r="D11" i="465"/>
  <c r="D12" i="465"/>
  <c r="G13" i="465"/>
  <c r="H13" i="465"/>
  <c r="B12" i="465"/>
  <c r="C12" i="465"/>
  <c r="L32" i="491" l="1"/>
  <c r="L34" i="491" s="1"/>
  <c r="M33" i="491"/>
  <c r="C36" i="510"/>
  <c r="D11" i="509"/>
  <c r="D10" i="509"/>
  <c r="D9" i="509"/>
  <c r="D8" i="509"/>
  <c r="D7" i="509"/>
  <c r="D6" i="509"/>
  <c r="D5" i="509"/>
  <c r="B12" i="509"/>
  <c r="D25" i="282"/>
  <c r="E25" i="282"/>
  <c r="B25" i="282"/>
  <c r="C25" i="282"/>
  <c r="D12" i="509" l="1"/>
  <c r="B12" i="283" l="1"/>
  <c r="J21" i="444"/>
  <c r="A2" i="276"/>
  <c r="A2" i="447"/>
  <c r="A2" i="72"/>
  <c r="J20" i="450"/>
  <c r="A2" i="450"/>
  <c r="C5" i="391"/>
  <c r="A2" i="391"/>
  <c r="A2" i="400"/>
  <c r="A2" i="449"/>
  <c r="D7" i="385"/>
  <c r="D8" i="385"/>
  <c r="D9" i="385"/>
  <c r="D10" i="385"/>
  <c r="D14" i="385"/>
  <c r="D15" i="385"/>
  <c r="D16" i="385"/>
  <c r="D17" i="385"/>
  <c r="D18" i="385"/>
  <c r="D19" i="385"/>
  <c r="D20" i="385"/>
  <c r="D21" i="385"/>
  <c r="D22" i="385"/>
  <c r="A22" i="385"/>
  <c r="A22" i="377" l="1"/>
  <c r="B22" i="333" l="1"/>
  <c r="C21" i="491"/>
  <c r="E89" i="491" l="1"/>
  <c r="I18" i="491"/>
  <c r="I17" i="491"/>
  <c r="I14" i="491"/>
  <c r="I11" i="491"/>
  <c r="E18" i="491" l="1"/>
  <c r="E19" i="491"/>
  <c r="E20" i="491"/>
  <c r="D20" i="491"/>
  <c r="D19" i="491"/>
  <c r="D18" i="491"/>
  <c r="D23" i="224" l="1"/>
  <c r="I21" i="382" l="1"/>
  <c r="H9" i="427" l="1"/>
  <c r="H10" i="427"/>
  <c r="H11" i="427"/>
  <c r="H12" i="427"/>
  <c r="H13" i="427"/>
  <c r="H14" i="427"/>
  <c r="H15" i="427"/>
  <c r="H16" i="427"/>
  <c r="H17" i="427"/>
  <c r="H18" i="427"/>
  <c r="H19" i="427"/>
  <c r="H20" i="427"/>
  <c r="H21" i="427"/>
  <c r="H22" i="427"/>
  <c r="H23" i="427"/>
  <c r="H8" i="427"/>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J8" i="427"/>
  <c r="I8" i="427"/>
  <c r="K8" i="427" s="1"/>
  <c r="L8" i="427" l="1"/>
  <c r="B13" i="486"/>
  <c r="D5" i="450" l="1"/>
  <c r="D23" i="222" l="1"/>
  <c r="F23" i="222" s="1"/>
  <c r="J22" i="217"/>
  <c r="C24" i="282"/>
  <c r="B24" i="282"/>
  <c r="N84" i="491"/>
  <c r="B94" i="491"/>
  <c r="B96" i="491" s="1"/>
  <c r="H4" i="465"/>
  <c r="D6" i="222"/>
  <c r="D7" i="222"/>
  <c r="D8" i="222"/>
  <c r="E8" i="222" s="1"/>
  <c r="D9" i="222"/>
  <c r="D10" i="222"/>
  <c r="E10" i="222" s="1"/>
  <c r="D11" i="222"/>
  <c r="E11" i="222" s="1"/>
  <c r="D12" i="222"/>
  <c r="D13" i="222"/>
  <c r="D14" i="222"/>
  <c r="F14" i="222" s="1"/>
  <c r="D15" i="222"/>
  <c r="E15" i="222" s="1"/>
  <c r="D16" i="222"/>
  <c r="E16" i="222" s="1"/>
  <c r="D17" i="222"/>
  <c r="E17" i="222" s="1"/>
  <c r="D18" i="222"/>
  <c r="D19" i="222"/>
  <c r="D20" i="222"/>
  <c r="F20" i="222" s="1"/>
  <c r="D21" i="222"/>
  <c r="D22" i="222"/>
  <c r="F22" i="222" s="1"/>
  <c r="E6" i="222"/>
  <c r="F6" i="222"/>
  <c r="E7" i="222"/>
  <c r="F7" i="222"/>
  <c r="E9" i="222"/>
  <c r="F9" i="222"/>
  <c r="E12" i="222"/>
  <c r="F12" i="222"/>
  <c r="E13" i="222"/>
  <c r="F13" i="222"/>
  <c r="E18" i="222"/>
  <c r="F18" i="222"/>
  <c r="E19" i="222"/>
  <c r="F19" i="222"/>
  <c r="E21" i="222"/>
  <c r="F21" i="222"/>
  <c r="E22" i="222"/>
  <c r="H7" i="78"/>
  <c r="H8" i="78"/>
  <c r="H9" i="78"/>
  <c r="H10" i="78"/>
  <c r="H11" i="78"/>
  <c r="H12" i="78"/>
  <c r="H13" i="78"/>
  <c r="H14" i="78"/>
  <c r="H15" i="78"/>
  <c r="H16" i="78"/>
  <c r="H17" i="78"/>
  <c r="H18" i="78"/>
  <c r="H19" i="78"/>
  <c r="H20" i="78"/>
  <c r="H21" i="78"/>
  <c r="H22" i="78"/>
  <c r="H23" i="78"/>
  <c r="C23" i="395"/>
  <c r="E9" i="29"/>
  <c r="E10" i="29"/>
  <c r="E11" i="29"/>
  <c r="E12" i="29"/>
  <c r="E13" i="29"/>
  <c r="E8" i="29"/>
  <c r="E7" i="29"/>
  <c r="E6" i="29"/>
  <c r="E5" i="29"/>
  <c r="F98" i="491"/>
  <c r="H92" i="491"/>
  <c r="E74" i="491"/>
  <c r="E88" i="491" s="1"/>
  <c r="E14" i="222" l="1"/>
  <c r="F8" i="222"/>
  <c r="E20" i="222"/>
  <c r="F11" i="222"/>
  <c r="E23" i="222"/>
  <c r="F17" i="222"/>
  <c r="F16" i="222"/>
  <c r="F10" i="222"/>
  <c r="F15" i="222"/>
  <c r="E103" i="491" l="1"/>
  <c r="E22" i="491"/>
  <c r="C26" i="491"/>
  <c r="B23" i="215" l="1"/>
  <c r="C23" i="215"/>
  <c r="A2" i="282"/>
  <c r="B14" i="29"/>
  <c r="C14" i="29"/>
  <c r="D14" i="29"/>
  <c r="E14" i="29"/>
  <c r="B15" i="276" s="1"/>
  <c r="F5" i="29"/>
  <c r="F6" i="29"/>
  <c r="F7" i="29"/>
  <c r="F8" i="29"/>
  <c r="F9" i="29"/>
  <c r="F10" i="29"/>
  <c r="F11" i="29"/>
  <c r="F12" i="29"/>
  <c r="F13" i="29"/>
  <c r="D5" i="391"/>
  <c r="E9" i="400"/>
  <c r="E10" i="400"/>
  <c r="E11" i="400"/>
  <c r="E12" i="400"/>
  <c r="E13" i="400"/>
  <c r="E14" i="400"/>
  <c r="E15" i="400"/>
  <c r="E8" i="400"/>
  <c r="E7" i="400"/>
  <c r="E6" i="400"/>
  <c r="E5" i="400"/>
  <c r="B16" i="400"/>
  <c r="B17" i="449"/>
  <c r="K7" i="449"/>
  <c r="K8" i="449"/>
  <c r="K9" i="449"/>
  <c r="K10" i="449"/>
  <c r="K11" i="449"/>
  <c r="K12" i="449"/>
  <c r="K13" i="449"/>
  <c r="K14" i="449"/>
  <c r="K15" i="449"/>
  <c r="K16" i="449"/>
  <c r="G10" i="449"/>
  <c r="G11" i="449"/>
  <c r="G12" i="449"/>
  <c r="G13" i="449"/>
  <c r="G14" i="449"/>
  <c r="G15" i="449"/>
  <c r="G16" i="449"/>
  <c r="F14" i="29" l="1"/>
  <c r="C22" i="374" l="1"/>
  <c r="D5" i="374"/>
  <c r="D6" i="374"/>
  <c r="D7" i="374"/>
  <c r="D8" i="374"/>
  <c r="D9" i="374"/>
  <c r="D10" i="374"/>
  <c r="D11" i="374"/>
  <c r="D12" i="374"/>
  <c r="D13" i="374"/>
  <c r="D14" i="374"/>
  <c r="D16" i="374"/>
  <c r="D17" i="374"/>
  <c r="D18" i="374"/>
  <c r="D19" i="374"/>
  <c r="D21" i="374"/>
  <c r="H23" i="226" l="1"/>
  <c r="D5" i="459"/>
  <c r="D6" i="459"/>
  <c r="D7" i="459"/>
  <c r="D8" i="459"/>
  <c r="A23" i="226"/>
  <c r="A23" i="224"/>
  <c r="A23" i="222"/>
  <c r="A22" i="217"/>
  <c r="A23" i="215"/>
  <c r="A2" i="308"/>
  <c r="F24" i="78"/>
  <c r="D24" i="78"/>
  <c r="B24" i="78"/>
  <c r="A24" i="78"/>
  <c r="C41" i="394"/>
  <c r="B23" i="395" s="1"/>
  <c r="B41" i="394"/>
  <c r="A1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A15" i="447"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8" i="391"/>
  <c r="D8" i="391" s="1"/>
  <c r="C7" i="391"/>
  <c r="D7" i="391" s="1"/>
  <c r="C6" i="391"/>
  <c r="D6" i="391" s="1"/>
  <c r="H24" i="78" l="1"/>
  <c r="D9" i="391"/>
  <c r="D23" i="395"/>
  <c r="E20" i="444"/>
  <c r="F5" i="444"/>
  <c r="A15" i="400" l="1"/>
  <c r="A16" i="449"/>
  <c r="A22" i="389"/>
  <c r="A21" i="382"/>
  <c r="A2" i="381"/>
  <c r="A22" i="381"/>
  <c r="B22" i="380"/>
  <c r="A22" i="407"/>
  <c r="B22" i="435"/>
  <c r="B22" i="342"/>
  <c r="A22" i="434"/>
  <c r="A22" i="402"/>
  <c r="A23" i="427"/>
  <c r="A22" i="489"/>
  <c r="A22" i="333"/>
  <c r="B5" i="336"/>
  <c r="I22" i="335"/>
  <c r="H22" i="335"/>
  <c r="G22" i="335"/>
  <c r="D22" i="335"/>
  <c r="C22" i="335"/>
  <c r="B22" i="335"/>
  <c r="A22" i="335"/>
  <c r="H22" i="226" l="1"/>
  <c r="B24" i="224"/>
  <c r="E22" i="224"/>
  <c r="F22" i="224"/>
  <c r="D22" i="215"/>
  <c r="E23" i="282"/>
  <c r="G23" i="282" s="1"/>
  <c r="E24" i="282"/>
  <c r="F24" i="282" s="1"/>
  <c r="C23" i="78"/>
  <c r="E23" i="78"/>
  <c r="G23" i="78"/>
  <c r="E11" i="283"/>
  <c r="C11" i="283"/>
  <c r="C9" i="391" l="1"/>
  <c r="E22" i="215"/>
  <c r="F22" i="215"/>
  <c r="G24" i="282"/>
  <c r="F23" i="282"/>
  <c r="C14" i="72" l="1"/>
  <c r="B14" i="72"/>
  <c r="D14" i="72"/>
  <c r="E14" i="72" s="1"/>
  <c r="D30" i="450"/>
  <c r="E30" i="450"/>
  <c r="B9" i="391"/>
  <c r="E20" i="389"/>
  <c r="E21" i="389"/>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O21" i="427"/>
  <c r="M22" i="427"/>
  <c r="F21" i="489"/>
  <c r="G21" i="489"/>
  <c r="H21" i="489"/>
  <c r="N22" i="427" l="1"/>
  <c r="L22" i="427"/>
  <c r="L21" i="427"/>
  <c r="N21" i="427"/>
  <c r="P21" i="427"/>
  <c r="H21" i="402"/>
  <c r="I21" i="402"/>
  <c r="I21" i="435"/>
  <c r="L21" i="434"/>
  <c r="K22" i="427"/>
  <c r="E21" i="333"/>
  <c r="D21" i="333"/>
  <c r="O22" i="427" l="1"/>
  <c r="P22" i="427"/>
  <c r="B15" i="72" l="1"/>
  <c r="B22" i="401"/>
  <c r="E12" i="389"/>
  <c r="E13" i="389"/>
  <c r="E14" i="389"/>
  <c r="E15" i="389"/>
  <c r="E16" i="389"/>
  <c r="E17" i="389"/>
  <c r="E18" i="389"/>
  <c r="E19" i="389"/>
  <c r="D12" i="389"/>
  <c r="D13" i="389"/>
  <c r="D14" i="389"/>
  <c r="D15" i="389"/>
  <c r="D16" i="389"/>
  <c r="D17" i="389"/>
  <c r="D18" i="389"/>
  <c r="D19" i="389"/>
  <c r="D20" i="389"/>
  <c r="B22" i="385" l="1"/>
  <c r="B64" i="491"/>
  <c r="C22" i="333" l="1"/>
  <c r="C18" i="491" l="1"/>
  <c r="I44" i="491" l="1"/>
  <c r="J36" i="491" l="1"/>
  <c r="J43" i="491"/>
  <c r="J37" i="491"/>
  <c r="J38" i="491"/>
  <c r="J40" i="491"/>
  <c r="J41" i="491"/>
  <c r="J42" i="491"/>
  <c r="J35" i="491"/>
  <c r="J39" i="491"/>
  <c r="J21" i="384"/>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C15" i="72" l="1"/>
  <c r="B30" i="491" l="1"/>
  <c r="H8" i="491" l="1"/>
  <c r="C4" i="491" l="1"/>
  <c r="E85" i="491" l="1"/>
  <c r="F50" i="491" l="1"/>
  <c r="F47" i="491" l="1"/>
  <c r="E18" i="489" l="1"/>
  <c r="J44" i="491" l="1"/>
  <c r="H100" i="491" l="1"/>
  <c r="M104" i="491"/>
  <c r="M105" i="491" s="1"/>
  <c r="E95" i="491"/>
  <c r="E105" i="491" s="1"/>
  <c r="H96" i="491"/>
  <c r="E66" i="491"/>
  <c r="E65" i="491"/>
  <c r="E64" i="491"/>
  <c r="E63" i="491"/>
  <c r="M65" i="491"/>
  <c r="L65" i="491"/>
  <c r="E62" i="491"/>
  <c r="E61" i="491"/>
  <c r="E60" i="491"/>
  <c r="E59" i="491"/>
  <c r="E58" i="491"/>
  <c r="E57" i="491"/>
  <c r="E56" i="491"/>
  <c r="E55" i="491"/>
  <c r="E54" i="491"/>
  <c r="E53" i="491"/>
  <c r="M55" i="491"/>
  <c r="L55" i="491"/>
  <c r="E52" i="491"/>
  <c r="E51" i="491"/>
  <c r="G50" i="491"/>
  <c r="D45" i="491"/>
  <c r="B45" i="491"/>
  <c r="C22" i="407" s="1"/>
  <c r="E39" i="491"/>
  <c r="C23" i="427" s="1"/>
  <c r="D39" i="491"/>
  <c r="B23" i="427" s="1"/>
  <c r="C38" i="491"/>
  <c r="C37" i="491"/>
  <c r="E30" i="491"/>
  <c r="E23" i="427" s="1"/>
  <c r="D30" i="491"/>
  <c r="D23" i="427" s="1"/>
  <c r="I31" i="491"/>
  <c r="C28" i="491"/>
  <c r="C27" i="491"/>
  <c r="C19" i="491"/>
  <c r="D14" i="491"/>
  <c r="B14" i="491"/>
  <c r="D7" i="491"/>
  <c r="C22" i="389" s="1"/>
  <c r="J28" i="491" l="1"/>
  <c r="J30" i="491"/>
  <c r="J22" i="491"/>
  <c r="J23" i="491"/>
  <c r="J24" i="491"/>
  <c r="J25" i="491"/>
  <c r="J26" i="491"/>
  <c r="J27" i="491"/>
  <c r="J29" i="491"/>
  <c r="J21" i="491"/>
  <c r="J23" i="427"/>
  <c r="I23" i="427"/>
  <c r="H74" i="491"/>
  <c r="M74" i="491" s="1"/>
  <c r="K45" i="491"/>
  <c r="B22" i="407"/>
  <c r="B22" i="389"/>
  <c r="C22" i="385"/>
  <c r="E22" i="389"/>
  <c r="D22" i="389"/>
  <c r="C20" i="491"/>
  <c r="C22" i="491" s="1"/>
  <c r="G47" i="491"/>
  <c r="J31" i="491"/>
  <c r="C30" i="491"/>
  <c r="C39" i="491"/>
  <c r="E50" i="491"/>
  <c r="F14" i="491"/>
  <c r="N62" i="491" s="1"/>
  <c r="L66" i="491"/>
  <c r="I32" i="491"/>
  <c r="D22" i="491"/>
  <c r="G67" i="491" l="1"/>
  <c r="B22" i="374"/>
  <c r="D22" i="374" s="1"/>
  <c r="D4" i="491"/>
  <c r="F15" i="491"/>
  <c r="M66" i="491"/>
  <c r="D22" i="333" l="1"/>
  <c r="A23" i="384"/>
  <c r="F30" i="450" l="1"/>
  <c r="B10" i="490" l="1"/>
  <c r="C8" i="490" l="1"/>
  <c r="C9" i="490"/>
  <c r="C10" i="490"/>
  <c r="C7" i="490"/>
  <c r="C6" i="490"/>
  <c r="C5" i="490"/>
  <c r="C24" i="226" l="1"/>
  <c r="D24" i="226"/>
  <c r="E24" i="226"/>
  <c r="F24" i="226"/>
  <c r="B24" i="226"/>
  <c r="H21" i="226"/>
  <c r="A21" i="226"/>
  <c r="D21" i="224"/>
  <c r="F21" i="224" s="1"/>
  <c r="J21" i="217"/>
  <c r="A2" i="217"/>
  <c r="D21" i="215"/>
  <c r="A2" i="215"/>
  <c r="F21" i="215" l="1"/>
  <c r="E21" i="224"/>
  <c r="L21" i="217"/>
  <c r="Q21" i="217"/>
  <c r="K21" i="217"/>
  <c r="M21" i="217"/>
  <c r="O21" i="217"/>
  <c r="R21" i="217"/>
  <c r="N21" i="217"/>
  <c r="P21" i="217"/>
  <c r="E21" i="215"/>
  <c r="A24" i="282"/>
  <c r="E21" i="282"/>
  <c r="F21" i="282" s="1"/>
  <c r="E22" i="282"/>
  <c r="F22" i="282" s="1"/>
  <c r="G21" i="78"/>
  <c r="G22" i="78"/>
  <c r="E21" i="78"/>
  <c r="E22" i="78"/>
  <c r="C22" i="78"/>
  <c r="A2" i="78"/>
  <c r="A2" i="490"/>
  <c r="A2" i="395"/>
  <c r="E8" i="283"/>
  <c r="E9" i="283"/>
  <c r="E10" i="283"/>
  <c r="C9" i="283"/>
  <c r="C10" i="283"/>
  <c r="C20" i="444"/>
  <c r="A2" i="444"/>
  <c r="B13" i="447"/>
  <c r="C13" i="72"/>
  <c r="B13" i="72"/>
  <c r="D13" i="72"/>
  <c r="A2" i="177"/>
  <c r="A2" i="179"/>
  <c r="E13" i="72" l="1"/>
  <c r="E12" i="283"/>
  <c r="G22" i="282"/>
  <c r="C5" i="450"/>
  <c r="G21" i="282"/>
  <c r="G19" i="401" l="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A2" i="407"/>
  <c r="D20" i="407"/>
  <c r="A2" i="377"/>
  <c r="H22" i="377"/>
  <c r="G22" i="377"/>
  <c r="F22" i="377"/>
  <c r="E22" i="377"/>
  <c r="D22" i="377"/>
  <c r="B19" i="377"/>
  <c r="B20" i="377"/>
  <c r="B18" i="377"/>
  <c r="C22" i="377" l="1"/>
  <c r="B22" i="377"/>
  <c r="N19" i="384"/>
  <c r="I19" i="384"/>
  <c r="O17" i="383"/>
  <c r="O16" i="383"/>
  <c r="O18" i="383"/>
  <c r="O15" i="383"/>
  <c r="B15" i="272"/>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M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L18" i="434"/>
  <c r="L16" i="434"/>
  <c r="I6" i="435"/>
  <c r="I20" i="435"/>
  <c r="I16" i="435"/>
  <c r="I14" i="435"/>
  <c r="I13" i="435"/>
  <c r="I10" i="435"/>
  <c r="I9" i="435"/>
  <c r="L20" i="434"/>
  <c r="L19" i="434"/>
  <c r="H22" i="342"/>
  <c r="L20" i="335"/>
  <c r="F22" i="434"/>
  <c r="K22" i="434"/>
  <c r="H22" i="435"/>
  <c r="D22" i="489"/>
  <c r="D22" i="407"/>
  <c r="E22" i="435"/>
  <c r="B22" i="489"/>
  <c r="C22" i="402"/>
  <c r="F22" i="402"/>
  <c r="G22" i="402" s="1"/>
  <c r="I22" i="402" l="1"/>
  <c r="H22" i="402"/>
  <c r="L22" i="434"/>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C17" i="449" l="1"/>
  <c r="D17" i="449"/>
  <c r="E17" i="449"/>
  <c r="F17" i="449"/>
  <c r="H17" i="449"/>
  <c r="I17" i="449"/>
  <c r="J17" i="449"/>
  <c r="D7" i="395" l="1"/>
  <c r="D8" i="395"/>
  <c r="D9" i="395"/>
  <c r="D10" i="395"/>
  <c r="D11" i="395"/>
  <c r="D12" i="395"/>
  <c r="D13" i="395"/>
  <c r="D14" i="395"/>
  <c r="D15" i="395"/>
  <c r="D16" i="395"/>
  <c r="D17" i="395"/>
  <c r="D18" i="395"/>
  <c r="D19" i="395"/>
  <c r="D20" i="395"/>
  <c r="B9" i="179" l="1"/>
  <c r="B5" i="177" l="1"/>
  <c r="B11" i="177" s="1"/>
  <c r="C8" i="179"/>
  <c r="C6" i="179"/>
  <c r="C7" i="179"/>
  <c r="C10" i="177" l="1"/>
  <c r="C6" i="177"/>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C8" i="283"/>
  <c r="E7" i="283"/>
  <c r="B6" i="283"/>
  <c r="E5" i="283"/>
  <c r="B20" i="444"/>
  <c r="B12" i="447"/>
  <c r="B11" i="447"/>
  <c r="B10" i="447"/>
  <c r="B9" i="447"/>
  <c r="B8" i="447"/>
  <c r="B7" i="447"/>
  <c r="B6" i="447"/>
  <c r="B5" i="447"/>
  <c r="D16" i="72"/>
  <c r="D15" i="72"/>
  <c r="D12" i="72"/>
  <c r="B12" i="72"/>
  <c r="E12" i="72" s="1"/>
  <c r="D11" i="72"/>
  <c r="B11" i="72"/>
  <c r="E11" i="72" s="1"/>
  <c r="D10" i="72"/>
  <c r="C10" i="72"/>
  <c r="B10" i="72"/>
  <c r="D9" i="72"/>
  <c r="C9" i="72"/>
  <c r="B9" i="72"/>
  <c r="E9" i="72" s="1"/>
  <c r="D8" i="72"/>
  <c r="C8" i="72"/>
  <c r="B8" i="72"/>
  <c r="D7" i="72"/>
  <c r="C7" i="72"/>
  <c r="B7" i="72"/>
  <c r="D6" i="72"/>
  <c r="C6" i="72"/>
  <c r="B6" i="72"/>
  <c r="D5" i="72"/>
  <c r="C5" i="72"/>
  <c r="B5" i="72"/>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A21" i="401"/>
  <c r="G9" i="449"/>
  <c r="G8" i="449"/>
  <c r="G7" i="449"/>
  <c r="K6" i="449"/>
  <c r="G6" i="449"/>
  <c r="C11" i="389"/>
  <c r="C10" i="389"/>
  <c r="C9" i="389"/>
  <c r="C8" i="389"/>
  <c r="C7" i="389"/>
  <c r="C6" i="389"/>
  <c r="C5" i="389"/>
  <c r="D5" i="389" s="1"/>
  <c r="U22" i="386"/>
  <c r="W21" i="386"/>
  <c r="W20" i="386"/>
  <c r="W19" i="386"/>
  <c r="D47" i="386"/>
  <c r="W18" i="386"/>
  <c r="W17" i="386"/>
  <c r="D45" i="386"/>
  <c r="E45" i="386"/>
  <c r="W16" i="386"/>
  <c r="E44" i="386"/>
  <c r="W15" i="386"/>
  <c r="D43" i="386"/>
  <c r="E43" i="386"/>
  <c r="W14" i="386"/>
  <c r="D42" i="386"/>
  <c r="W13" i="386"/>
  <c r="D41" i="386"/>
  <c r="W12" i="386"/>
  <c r="D40" i="386"/>
  <c r="W11" i="386"/>
  <c r="D39" i="386"/>
  <c r="W10" i="386"/>
  <c r="D38" i="386"/>
  <c r="E38" i="386"/>
  <c r="W9" i="386"/>
  <c r="E37" i="386"/>
  <c r="V8" i="386"/>
  <c r="D36" i="386"/>
  <c r="E36" i="386"/>
  <c r="V7" i="386"/>
  <c r="V22" i="386" s="1"/>
  <c r="D35" i="386"/>
  <c r="D34" i="386"/>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M19" i="427"/>
  <c r="M18" i="427"/>
  <c r="M17" i="427"/>
  <c r="M16" i="427"/>
  <c r="M15" i="427"/>
  <c r="M14" i="427"/>
  <c r="M13" i="427"/>
  <c r="M12" i="427"/>
  <c r="M11" i="427"/>
  <c r="M10" i="427"/>
  <c r="M9" i="427"/>
  <c r="M8" i="427"/>
  <c r="J7" i="427"/>
  <c r="I7" i="427"/>
  <c r="J6" i="427"/>
  <c r="I6" i="427"/>
  <c r="I5" i="427"/>
  <c r="K5" i="427" s="1"/>
  <c r="E19" i="333"/>
  <c r="D19" i="333"/>
  <c r="E18" i="333"/>
  <c r="D18" i="333"/>
  <c r="E17" i="333"/>
  <c r="D17" i="333"/>
  <c r="D16" i="333"/>
  <c r="D14" i="333"/>
  <c r="K22"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K5" i="335"/>
  <c r="J5" i="335" s="1"/>
  <c r="F5" i="335"/>
  <c r="D40" i="474"/>
  <c r="D4" i="474"/>
  <c r="K6" i="427" l="1"/>
  <c r="E10" i="72"/>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E12" i="78"/>
  <c r="C17" i="78"/>
  <c r="E5" i="72"/>
  <c r="E17" i="78"/>
  <c r="L6" i="434"/>
  <c r="L10" i="434"/>
  <c r="C9" i="78"/>
  <c r="E6" i="72"/>
  <c r="E7" i="72"/>
  <c r="K7" i="427"/>
  <c r="C15" i="78"/>
  <c r="C19" i="78"/>
  <c r="O9" i="383"/>
  <c r="I21" i="383"/>
  <c r="N21" i="383"/>
  <c r="L5" i="434"/>
  <c r="L8" i="434"/>
  <c r="L11" i="434"/>
  <c r="L18" i="335"/>
  <c r="L19" i="335"/>
  <c r="N8" i="427"/>
  <c r="G20" i="78"/>
  <c r="E20" i="78"/>
  <c r="N22" i="217"/>
  <c r="L5" i="335"/>
  <c r="L6" i="335"/>
  <c r="L7" i="335"/>
  <c r="L8" i="335"/>
  <c r="L9" i="335"/>
  <c r="L10" i="335"/>
  <c r="C11" i="385"/>
  <c r="D11" i="385" s="1"/>
  <c r="L11" i="335"/>
  <c r="C12" i="385"/>
  <c r="L12" i="335"/>
  <c r="L13" i="335"/>
  <c r="L14" i="335"/>
  <c r="L15" i="335"/>
  <c r="L16" i="335"/>
  <c r="L17" i="335"/>
  <c r="D12" i="333"/>
  <c r="E14" i="333"/>
  <c r="E13" i="333"/>
  <c r="D13" i="333"/>
  <c r="E16" i="333"/>
  <c r="E15" i="333"/>
  <c r="D15" i="333"/>
  <c r="P8" i="427"/>
  <c r="O8" i="427"/>
  <c r="K9" i="427"/>
  <c r="K10" i="427"/>
  <c r="K11" i="427"/>
  <c r="K12" i="427"/>
  <c r="K13" i="427"/>
  <c r="K14" i="427"/>
  <c r="K15" i="427"/>
  <c r="K16" i="427"/>
  <c r="K17" i="427"/>
  <c r="K18" i="427"/>
  <c r="K19" i="427"/>
  <c r="K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7" i="283"/>
  <c r="E6" i="283"/>
  <c r="C6" i="283"/>
  <c r="G6" i="282"/>
  <c r="F6" i="282"/>
  <c r="F25" i="282" s="1"/>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O12" i="217"/>
  <c r="R7" i="217"/>
  <c r="P13" i="217"/>
  <c r="L9" i="217"/>
  <c r="R9" i="217"/>
  <c r="M15" i="217"/>
  <c r="O6" i="217"/>
  <c r="F23" i="215"/>
  <c r="B16" i="447"/>
  <c r="K17" i="449"/>
  <c r="C16" i="72"/>
  <c r="B14" i="273"/>
  <c r="B18" i="386"/>
  <c r="G18" i="386" s="1"/>
  <c r="B7" i="386"/>
  <c r="G7" i="386" s="1"/>
  <c r="A22" i="374"/>
  <c r="F20" i="444"/>
  <c r="F25" i="78"/>
  <c r="B9" i="386"/>
  <c r="G9" i="386" s="1"/>
  <c r="D44" i="386"/>
  <c r="J22" i="434"/>
  <c r="F22" i="335"/>
  <c r="C5" i="179"/>
  <c r="C9" i="179" s="1"/>
  <c r="C5" i="177"/>
  <c r="C11" i="177" s="1"/>
  <c r="J21" i="401"/>
  <c r="B16" i="72"/>
  <c r="E15" i="72"/>
  <c r="G17" i="449"/>
  <c r="I12" i="384"/>
  <c r="O10" i="383"/>
  <c r="I7" i="384"/>
  <c r="O8" i="383"/>
  <c r="N10" i="384"/>
  <c r="N12" i="384"/>
  <c r="N9" i="384"/>
  <c r="N6" i="384"/>
  <c r="N7" i="384"/>
  <c r="N11" i="384"/>
  <c r="N8" i="384"/>
  <c r="O21" i="382"/>
  <c r="O5" i="383"/>
  <c r="I6" i="384"/>
  <c r="I22" i="384" s="1"/>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2" i="335"/>
  <c r="M23" i="427"/>
  <c r="E22" i="434"/>
  <c r="H5" i="226"/>
  <c r="H24" i="226" s="1"/>
  <c r="F5" i="224"/>
  <c r="F13" i="224"/>
  <c r="E15" i="224"/>
  <c r="E19" i="224"/>
  <c r="E11" i="224"/>
  <c r="F9" i="224"/>
  <c r="F17" i="224"/>
  <c r="E6" i="224"/>
  <c r="E10" i="224"/>
  <c r="E14" i="224"/>
  <c r="E18" i="224"/>
  <c r="E23" i="224"/>
  <c r="F23" i="224"/>
  <c r="D24" i="224"/>
  <c r="E24" i="224" s="1"/>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L7" i="217"/>
  <c r="N8" i="217"/>
  <c r="P9" i="217"/>
  <c r="R10" i="217"/>
  <c r="L13" i="217"/>
  <c r="N14" i="217"/>
  <c r="P15" i="217"/>
  <c r="R16" i="217"/>
  <c r="L19" i="217"/>
  <c r="M22" i="217"/>
  <c r="E23" i="215"/>
  <c r="E22" i="380"/>
  <c r="D12" i="385" l="1"/>
  <c r="D13" i="385"/>
  <c r="G25" i="282"/>
  <c r="L22" i="335"/>
  <c r="K23" i="427"/>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6" i="273"/>
  <c r="E11" i="336"/>
  <c r="E24" i="215"/>
  <c r="B22" i="381"/>
  <c r="G22" i="342"/>
  <c r="F22" i="342"/>
  <c r="G24" i="78"/>
  <c r="E24" i="78"/>
  <c r="B16" i="276"/>
  <c r="E16" i="386"/>
  <c r="O22" i="382"/>
  <c r="F24" i="215"/>
  <c r="D5" i="333"/>
  <c r="C13" i="273"/>
  <c r="E7" i="386"/>
  <c r="F24" i="222"/>
  <c r="C5" i="273"/>
  <c r="C8" i="273"/>
  <c r="C9" i="273"/>
  <c r="C10" i="273"/>
  <c r="C12" i="273"/>
  <c r="C11" i="273"/>
  <c r="C7" i="273"/>
  <c r="E18" i="386"/>
  <c r="G14" i="386"/>
  <c r="E10" i="386"/>
  <c r="E9" i="386"/>
  <c r="E5" i="386"/>
  <c r="H25" i="78"/>
  <c r="C24" i="78"/>
  <c r="C13" i="272"/>
  <c r="C7" i="272"/>
  <c r="C12" i="272"/>
  <c r="C11" i="272"/>
  <c r="C6" i="272"/>
  <c r="C10" i="272"/>
  <c r="C5" i="272"/>
  <c r="C9" i="272"/>
  <c r="C14" i="272"/>
  <c r="C8" i="272"/>
  <c r="E19" i="386"/>
  <c r="E16" i="72"/>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E8" i="386"/>
  <c r="B21" i="386"/>
  <c r="F25" i="226"/>
  <c r="E25" i="226"/>
  <c r="B25" i="226"/>
  <c r="D25" i="226"/>
  <c r="C25" i="226"/>
  <c r="G25" i="226"/>
  <c r="H25" i="226"/>
  <c r="F24" i="224"/>
  <c r="E24" i="222"/>
  <c r="O23" i="217"/>
  <c r="N23" i="217"/>
  <c r="M23" i="217"/>
  <c r="R23" i="217"/>
  <c r="J36" i="217"/>
  <c r="P23" i="217"/>
  <c r="Q23" i="217"/>
  <c r="L23" i="217"/>
  <c r="K23" i="217"/>
  <c r="C5" i="386" l="1"/>
  <c r="P23" i="427"/>
  <c r="O23" i="427"/>
  <c r="B23" i="381"/>
  <c r="E6" i="333"/>
  <c r="D6" i="333"/>
  <c r="E7" i="333"/>
  <c r="D7" i="333"/>
  <c r="E8" i="333"/>
  <c r="D8" i="333"/>
  <c r="E9" i="333"/>
  <c r="D9" i="333"/>
  <c r="E10" i="333"/>
  <c r="D10" i="333"/>
  <c r="E11" i="333"/>
  <c r="D11" i="333"/>
  <c r="E12" i="333"/>
  <c r="C14" i="273"/>
  <c r="E25" i="78"/>
  <c r="G25" i="78"/>
  <c r="C25" i="78"/>
  <c r="E14" i="336"/>
  <c r="C14" i="336"/>
  <c r="G21" i="386"/>
  <c r="C8" i="386"/>
  <c r="C15" i="386"/>
  <c r="C9" i="386"/>
  <c r="C19" i="386"/>
  <c r="C17" i="386"/>
  <c r="C14" i="386"/>
  <c r="C12" i="386"/>
  <c r="C20" i="386"/>
  <c r="C7" i="386"/>
  <c r="C11" i="386"/>
  <c r="C18" i="386"/>
  <c r="C6" i="386"/>
  <c r="C10" i="386"/>
  <c r="C16" i="386"/>
  <c r="C13" i="386"/>
  <c r="E21" i="386"/>
  <c r="C21" i="3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<sst xmlns="http://schemas.openxmlformats.org/spreadsheetml/2006/main" count="17914" uniqueCount="961">
  <si>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</si>
  <si>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</si>
  <si>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</si>
  <si>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</si>
  <si>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</si>
  <si>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</si>
  <si>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</si>
  <si>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</si>
  <si>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</si>
  <si>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</si>
  <si>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</si>
  <si>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</si>
  <si>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</si>
  <si>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</si>
  <si>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</si>
  <si>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</si>
  <si>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</si>
  <si>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</si>
  <si>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</si>
  <si>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</si>
  <si>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</si>
  <si>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</si>
  <si>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</si>
  <si>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</si>
  <si>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</si>
  <si>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</si>
  <si>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</si>
  <si>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</si>
  <si>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</si>
  <si>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</si>
  <si>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</si>
  <si>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</si>
  <si>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</si>
  <si>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</si>
  <si>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</si>
  <si>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</si>
  <si>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</si>
  <si>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</si>
  <si>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</si>
  <si>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</si>
  <si>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</si>
  <si>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</si>
  <si>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</si>
  <si>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</si>
  <si>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</si>
  <si>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</si>
  <si>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</si>
  <si>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</si>
  <si>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</si>
  <si>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</si>
  <si>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</si>
  <si>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</si>
  <si>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</si>
  <si>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</si>
  <si>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</si>
  <si>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</si>
  <si>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</si>
  <si>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</si>
  <si>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</si>
  <si>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</si>
  <si>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</si>
  <si>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</si>
  <si>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</si>
  <si>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</si>
  <si>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</si>
  <si>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</si>
  <si>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</si>
  <si>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</si>
  <si>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</si>
  <si>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</si>
  <si>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</si>
  <si>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</si>
  <si>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</si>
  <si>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</si>
  <si>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</si>
  <si>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</si>
  <si>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</si>
  <si>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</si>
  <si>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</si>
  <si>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</si>
  <si>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</si>
  <si>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</si>
  <si>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</si>
  <si>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</si>
  <si>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</si>
  <si>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</si>
  <si>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</si>
  <si>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</si>
  <si>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</si>
  <si>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</si>
  <si>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</si>
  <si>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</si>
  <si>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</si>
  <si>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</si>
  <si>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</si>
  <si>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</si>
  <si>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</si>
  <si>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</si>
  <si>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</si>
  <si>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</si>
  <si>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</si>
  <si>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</si>
  <si>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</si>
  <si>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</si>
  <si>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</si>
  <si>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</si>
  <si>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</si>
  <si>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</si>
  <si>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</si>
  <si>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</si>
  <si>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</si>
  <si>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</si>
  <si>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</si>
  <si>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</si>
  <si>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</si>
  <si>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</si>
  <si>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</si>
  <si>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</si>
  <si>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</si>
  <si>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</si>
  <si>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</si>
  <si>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</si>
  <si>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</si>
  <si>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</si>
  <si>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</si>
  <si>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</si>
  <si>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</si>
  <si>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</si>
  <si>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</si>
  <si>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</si>
  <si>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</si>
  <si>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</si>
  <si>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</si>
  <si>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</si>
  <si>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</si>
  <si>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</si>
  <si>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</si>
  <si>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</si>
  <si>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</si>
  <si>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</si>
  <si>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</si>
  <si>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</si>
  <si>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</si>
  <si>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</si>
  <si>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</si>
  <si>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</si>
  <si>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</si>
  <si>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</si>
  <si>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</si>
  <si>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</si>
  <si>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</si>
  <si>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</si>
  <si>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</si>
  <si>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</si>
  <si>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</si>
  <si>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</si>
  <si>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</si>
  <si>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</si>
  <si>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</si>
  <si>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</si>
  <si>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</si>
  <si>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</si>
  <si>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</si>
  <si>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</si>
  <si>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</si>
  <si>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</si>
  <si>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</si>
  <si>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</si>
  <si>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</si>
  <si>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y Tramitaciones Concluidas</t>
  </si>
  <si>
    <t>VII.3 Cantidad de Solicitudes por Año y  Tipo de Beneficio</t>
  </si>
  <si>
    <t>TABLA RESUMEN_JULIO 2025</t>
  </si>
  <si>
    <t>Período:  Diciembre 2009 - Julio 2025</t>
  </si>
  <si>
    <t>Período:  Diciembre 2007 - Julio 2025</t>
  </si>
  <si>
    <t>Capita</t>
  </si>
  <si>
    <t>Afiliados</t>
  </si>
  <si>
    <t>Período: Julio 2025</t>
  </si>
  <si>
    <t>Población</t>
  </si>
  <si>
    <t>Período:  Diciembre 2008 - Julio 2025</t>
  </si>
  <si>
    <t xml:space="preserve">Planes Especiales de Salud para Pensionados y Jubilados </t>
  </si>
  <si>
    <t>Jul.25</t>
  </si>
  <si>
    <t>Meses</t>
  </si>
  <si>
    <t>ARL</t>
  </si>
  <si>
    <t>AT</t>
  </si>
  <si>
    <t>EP</t>
  </si>
  <si>
    <t>Total</t>
  </si>
  <si>
    <t>Total Planes Especiales de Salud para Pensionados y Jubilados</t>
  </si>
  <si>
    <t xml:space="preserve">Ministerio de Hacienda </t>
  </si>
  <si>
    <t>Del Sector Salud (SS)</t>
  </si>
  <si>
    <t>De Fuerzas Armadas (FFAA)</t>
  </si>
  <si>
    <t>De Policía Nacional (PN)</t>
  </si>
  <si>
    <t>Jul.2025</t>
  </si>
  <si>
    <t>Año</t>
  </si>
  <si>
    <t>Decreto No. 342-09</t>
  </si>
  <si>
    <t>Decreto No.18-19</t>
  </si>
  <si>
    <t>Decreto 
No. 371-16</t>
  </si>
  <si>
    <t>Decreto 
No. 159-17</t>
  </si>
  <si>
    <t>Res. SISALRIL No. 207-2016</t>
  </si>
  <si>
    <t>Período:  Diciembre 2010 - Julio 2025</t>
  </si>
  <si>
    <t>2025</t>
  </si>
  <si>
    <t>Empresas</t>
  </si>
  <si>
    <t>Empleados</t>
  </si>
  <si>
    <t>Riesgos laborales</t>
  </si>
  <si>
    <t>Julio 2025</t>
  </si>
  <si>
    <t>Privada</t>
  </si>
  <si>
    <t xml:space="preserve">Masculino </t>
  </si>
  <si>
    <t>Pensionados</t>
  </si>
  <si>
    <t>Hombres</t>
  </si>
  <si>
    <t>Mujeres</t>
  </si>
  <si>
    <t>Fijo</t>
  </si>
  <si>
    <t>Publica</t>
  </si>
  <si>
    <t xml:space="preserve">Femenino </t>
  </si>
  <si>
    <t>Período: 2020 - Julio 2025</t>
  </si>
  <si>
    <t>Centralizada</t>
  </si>
  <si>
    <t>Período:  Diciembre 2003 - Julio 2025</t>
  </si>
  <si>
    <t>Pendiente a Clasificar</t>
  </si>
  <si>
    <t>Pensionados/Empresas</t>
  </si>
  <si>
    <t xml:space="preserve">Publicas </t>
  </si>
  <si>
    <t>Privadas</t>
  </si>
  <si>
    <t>Autogestionadas</t>
  </si>
  <si>
    <t>Ene- Jul 2025</t>
  </si>
  <si>
    <t>Total de empresas</t>
  </si>
  <si>
    <t>Total de empleados</t>
  </si>
  <si>
    <t>Período:  Diciembre 2015 - Julio 2025</t>
  </si>
  <si>
    <t>Seguro Familiar de Salud (SFS)</t>
  </si>
  <si>
    <t>Pensionados/ Regimen de Financiamiento</t>
  </si>
  <si>
    <t>Titutar</t>
  </si>
  <si>
    <t>Dependientes</t>
  </si>
  <si>
    <t>Período: 2024 - Julio 2025</t>
  </si>
  <si>
    <t>Afil. SISALRIL RC</t>
  </si>
  <si>
    <t>Hombres  RC</t>
  </si>
  <si>
    <t>Mujeres RC</t>
  </si>
  <si>
    <t>Período: 2022 - Julio 2025</t>
  </si>
  <si>
    <t>Titulares</t>
  </si>
  <si>
    <t>Monto Dispersado (Millones)</t>
  </si>
  <si>
    <t>Dependientes directos</t>
  </si>
  <si>
    <t>Dependientes adicionales</t>
  </si>
  <si>
    <t>Edad</t>
  </si>
  <si>
    <t>Cotizantes</t>
  </si>
  <si>
    <t>%</t>
  </si>
  <si>
    <t>Hasta 19</t>
  </si>
  <si>
    <t>20-24</t>
  </si>
  <si>
    <t>25-29</t>
  </si>
  <si>
    <t>Regimen Contributivo</t>
  </si>
  <si>
    <t>30-34</t>
  </si>
  <si>
    <t>35-39</t>
  </si>
  <si>
    <t>40-44</t>
  </si>
  <si>
    <t>45-49</t>
  </si>
  <si>
    <t>50-54</t>
  </si>
  <si>
    <t>55-59</t>
  </si>
  <si>
    <t>60 y más</t>
  </si>
  <si>
    <t>TOTAL</t>
  </si>
  <si>
    <t xml:space="preserve">Cantidad de Salarios Mínimos  </t>
  </si>
  <si>
    <t>Regimen Subsidiado</t>
  </si>
  <si>
    <t>0-1</t>
  </si>
  <si>
    <t>Afi. SISALRIL  RS</t>
  </si>
  <si>
    <t>Hombres RS</t>
  </si>
  <si>
    <t>Mujeres RS</t>
  </si>
  <si>
    <t>1-2</t>
  </si>
  <si>
    <t>2-3</t>
  </si>
  <si>
    <t xml:space="preserve">Dependientes </t>
  </si>
  <si>
    <t>3-4</t>
  </si>
  <si>
    <t>4-6</t>
  </si>
  <si>
    <t>6-8</t>
  </si>
  <si>
    <t>SIPEN</t>
  </si>
  <si>
    <t>8-10</t>
  </si>
  <si>
    <t>10-15</t>
  </si>
  <si>
    <t>Masculino</t>
  </si>
  <si>
    <t>15 y más</t>
  </si>
  <si>
    <t>Femenino</t>
  </si>
  <si>
    <t>Rentabilidad SVDS</t>
  </si>
  <si>
    <t xml:space="preserve"> Afiliados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</si>
  <si>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</si>
  <si>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</si>
  <si>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</si>
  <si>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</si>
  <si>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</si>
  <si>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</si>
  <si>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</si>
  <si>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</si>
  <si>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Traspasos</t>
  </si>
  <si>
    <t xml:space="preserve">25-29   </t>
  </si>
  <si>
    <t xml:space="preserve">30-34   </t>
  </si>
  <si>
    <t>Mes</t>
  </si>
  <si>
    <t xml:space="preserve"> Empleados</t>
  </si>
  <si>
    <t>Empresa</t>
  </si>
  <si>
    <t xml:space="preserve">Empleados </t>
  </si>
  <si>
    <t>Pensiones SVDS</t>
  </si>
  <si>
    <t xml:space="preserve">35-39   </t>
  </si>
  <si>
    <t>Discapacidad</t>
  </si>
  <si>
    <t xml:space="preserve">40-44   </t>
  </si>
  <si>
    <t xml:space="preserve">   01 y 05    </t>
  </si>
  <si>
    <t>Sobrevivencia</t>
  </si>
  <si>
    <t xml:space="preserve">45-49   </t>
  </si>
  <si>
    <t xml:space="preserve">   06 y 10    </t>
  </si>
  <si>
    <t>Retiro Programado</t>
  </si>
  <si>
    <t xml:space="preserve">50-54   </t>
  </si>
  <si>
    <t xml:space="preserve">   11 y 20    </t>
  </si>
  <si>
    <t>Pensiones Solidadrias</t>
  </si>
  <si>
    <t xml:space="preserve">55-59   </t>
  </si>
  <si>
    <t xml:space="preserve">   21 y 50    </t>
  </si>
  <si>
    <t xml:space="preserve">Pension </t>
  </si>
  <si>
    <t xml:space="preserve">60-64   </t>
  </si>
  <si>
    <t xml:space="preserve">   51 y 100   </t>
  </si>
  <si>
    <t>Fondo estimado</t>
  </si>
  <si>
    <t xml:space="preserve">65-69   </t>
  </si>
  <si>
    <t xml:space="preserve">  101 y 500   </t>
  </si>
  <si>
    <t xml:space="preserve">Patrimonio </t>
  </si>
  <si>
    <t xml:space="preserve">70-74   </t>
  </si>
  <si>
    <t xml:space="preserve">  501 y 1000  </t>
  </si>
  <si>
    <t>PIB 2023 **</t>
  </si>
  <si>
    <t xml:space="preserve">75-79   </t>
  </si>
  <si>
    <t xml:space="preserve"> 1001 y 10000 </t>
  </si>
  <si>
    <t xml:space="preserve">80-84   </t>
  </si>
  <si>
    <t xml:space="preserve">Mas de 10000  </t>
  </si>
  <si>
    <t>85 y Mas</t>
  </si>
  <si>
    <t>No Espec.</t>
  </si>
  <si>
    <t>Banco Central RD 2025</t>
  </si>
  <si>
    <t>ENFT formal</t>
  </si>
  <si>
    <t>ENFT informal</t>
  </si>
  <si>
    <t>Población en Edad de Trabajar (PET)</t>
  </si>
  <si>
    <t>Fuerza de Trabajo PEA</t>
  </si>
  <si>
    <t>PEA- Hombre</t>
  </si>
  <si>
    <t>PEA- Mujer</t>
  </si>
  <si>
    <t>Dispersado ARS</t>
  </si>
  <si>
    <t>SVDS-DISPERSION</t>
  </si>
  <si>
    <t xml:space="preserve">SVDS_Pago por Entidades </t>
  </si>
  <si>
    <t>ARS</t>
  </si>
  <si>
    <t xml:space="preserve"> CCI</t>
  </si>
  <si>
    <t xml:space="preserve">AFP Popular </t>
  </si>
  <si>
    <t>Primera ARS de Humano</t>
  </si>
  <si>
    <t>Reparto</t>
  </si>
  <si>
    <t>Scotia Crecer AFP</t>
  </si>
  <si>
    <t>SENASA RC</t>
  </si>
  <si>
    <t>TSS-INABIMA</t>
  </si>
  <si>
    <t>AFP Siembra</t>
  </si>
  <si>
    <t>MAPFRE Salud ARS (Palic Salud)</t>
  </si>
  <si>
    <t>Seguro Vida</t>
  </si>
  <si>
    <t>AFP Reservas</t>
  </si>
  <si>
    <t>Universal</t>
  </si>
  <si>
    <t>Autoseguro IDSS</t>
  </si>
  <si>
    <t>Fondo INABIMA</t>
  </si>
  <si>
    <t>SEMMA</t>
  </si>
  <si>
    <t>Comisión AFP</t>
  </si>
  <si>
    <t>Ministerio de Hacienda</t>
  </si>
  <si>
    <t>Futuro</t>
  </si>
  <si>
    <t>Comisión SIPEN</t>
  </si>
  <si>
    <t>AFP Atlántico</t>
  </si>
  <si>
    <t>Salud Segura</t>
  </si>
  <si>
    <t xml:space="preserve"> FSS</t>
  </si>
  <si>
    <t>Comisión TSS</t>
  </si>
  <si>
    <t>Serv. de Igualas Méd. Dr. Abel G.</t>
  </si>
  <si>
    <t>Dr. Yunen</t>
  </si>
  <si>
    <t>Comisión DIDA</t>
  </si>
  <si>
    <t>AFP JMMB BDI, SA</t>
  </si>
  <si>
    <t>Renacer</t>
  </si>
  <si>
    <t>AFP Romana</t>
  </si>
  <si>
    <t xml:space="preserve">Monumental </t>
  </si>
  <si>
    <t>Asoc. de Profesionales de la Salud</t>
  </si>
  <si>
    <t>Patrimonio por Fondo</t>
  </si>
  <si>
    <t>Autoseguro (IDSS)</t>
  </si>
  <si>
    <t>Grupo Med. Asociado</t>
  </si>
  <si>
    <t>Fondos</t>
  </si>
  <si>
    <t>SFS-DISPERSION</t>
  </si>
  <si>
    <t>Fondo BC</t>
  </si>
  <si>
    <t>Adm. Serv. Médicos Amor y Paz</t>
  </si>
  <si>
    <t>Cuentas de Capitalización Individual</t>
  </si>
  <si>
    <t>Cuidado de la Salud + ADA</t>
  </si>
  <si>
    <t>Fondo BR</t>
  </si>
  <si>
    <t>Reservas</t>
  </si>
  <si>
    <t>Fondo de Solidaridad Social</t>
  </si>
  <si>
    <t xml:space="preserve">FONAMAT </t>
  </si>
  <si>
    <t>AFP LEON</t>
  </si>
  <si>
    <t>METASALUD</t>
  </si>
  <si>
    <t>Fondos de Reparto Individualizado*</t>
  </si>
  <si>
    <t xml:space="preserve">Subsidios </t>
  </si>
  <si>
    <t>AFP CARIBALICO</t>
  </si>
  <si>
    <t>Serv. Dominicano de Salud</t>
  </si>
  <si>
    <t>Fondos Complementarios</t>
  </si>
  <si>
    <t>Comisión SISALRIL</t>
  </si>
  <si>
    <t>Totales Generales</t>
  </si>
  <si>
    <t>CMD</t>
  </si>
  <si>
    <t>INABIMA</t>
  </si>
  <si>
    <t>Estancias Infantiles (EI)</t>
  </si>
  <si>
    <t>La Colonial</t>
  </si>
  <si>
    <t>Pago de CONDEI</t>
  </si>
  <si>
    <t>ASISTANET (Constitución)</t>
  </si>
  <si>
    <t>Totales</t>
  </si>
  <si>
    <t xml:space="preserve">Plan Salud </t>
  </si>
  <si>
    <t>SRL-DISPERSION</t>
  </si>
  <si>
    <t>FFAA</t>
  </si>
  <si>
    <t>Ene- Marzo 2025</t>
  </si>
  <si>
    <t xml:space="preserve"> Prestaciones de Beneficios</t>
  </si>
  <si>
    <t>ISSPOL</t>
  </si>
  <si>
    <t>SFS-Pensionados Hacienda</t>
  </si>
  <si>
    <t>IGMAM</t>
  </si>
  <si>
    <t>SFS-Pensionados Policia Nacional</t>
  </si>
  <si>
    <t>Fondos de Solidaridad FSS (SRL)</t>
  </si>
  <si>
    <t>SEMUNASED</t>
  </si>
  <si>
    <t>SFS-Pensionados S. Salud</t>
  </si>
  <si>
    <t>Galeno</t>
  </si>
  <si>
    <t>SFS-Pensionados FFAA</t>
  </si>
  <si>
    <t xml:space="preserve">BMI </t>
  </si>
  <si>
    <t>SFS-Pensionados Estado</t>
  </si>
  <si>
    <t>UCEMED</t>
  </si>
  <si>
    <t>Plamedin</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</si>
  <si>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</si>
  <si>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</si>
  <si>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</si>
  <si>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</si>
  <si>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</si>
  <si>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</si>
  <si>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</si>
  <si>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crecimiento en afiliación del Sistema Dominicano de la Seguridad Social (SDSS) a nivel nacional a sido exponencialmente evidenciada, reflejándose para el mes de julio 2025 es de 8.6%, y la afiliación estimada nacional del Seguro Familiar de Salud (SFS) es de 97.4% a nivel nacional, siendo este 10,884,608 personas.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julio 2025 es de 50.3%  femenino y  49.7% masculino, esto debido al mayor peso que tienen las mujeres en la afiliación del Régimen Subsidiado (RS).  El índice de masculinidad del Régimen Contributivo es de 0.99, (o sea, cada 100 mujeres, hay 99 hombres), mientras en el Régimen Subsidiado, el índice de feminidad es de 1.01  (o sea, por cada 100 hombres, hay 101 mujeres) con cobertura al SFS.   </t>
  </si>
  <si>
    <t>Seguro Familiar de Salud  
Afiliación del SFS a la Población Nacional</t>
  </si>
  <si>
    <t>Años</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</si>
  <si>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</si>
  <si>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</si>
  <si>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</si>
  <si>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</si>
  <si>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</si>
  <si>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</si>
  <si>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</si>
  <si>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</si>
  <si>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</si>
  <si>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</si>
  <si>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</si>
  <si>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</si>
  <si>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</si>
  <si>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</si>
  <si>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</si>
  <si>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</si>
  <si>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</si>
  <si>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</si>
  <si>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</si>
  <si>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</si>
  <si>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</si>
  <si>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</si>
  <si>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</si>
  <si>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</si>
  <si>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</si>
  <si>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</si>
  <si>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</si>
  <si>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</si>
  <si>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</si>
  <si>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</si>
  <si>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</si>
  <si>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</si>
  <si>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</si>
  <si>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</si>
  <si>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</si>
  <si>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</si>
  <si>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</si>
  <si>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</si>
  <si>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</si>
  <si>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</si>
  <si>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</si>
  <si>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</si>
  <si>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</si>
  <si>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</si>
  <si>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</si>
  <si>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</si>
  <si>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</si>
  <si>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</si>
  <si>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</si>
  <si>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</si>
  <si>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</si>
  <si>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</si>
  <si>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</si>
  <si>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</si>
  <si>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</si>
  <si>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</si>
  <si>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</si>
  <si>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</si>
  <si>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</si>
  <si>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</si>
  <si>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</si>
  <si>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</si>
  <si>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</si>
  <si>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</si>
  <si>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</si>
  <si>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julio 2025 la población total afiliada al RC asciende a 4,789,768 de los cuales 2,211,052 son titulares; 2,578,716 dependientes directos y 266,111 dependientes adicionales.   
Los afiliados titulares representan el 46.2% de la población total registrada en el SFS- RC; los dependientes totales representan el 53.8% (los dependientes directos 48.3% y los dependientes adicionales 5.6%). 
En cuanto a los afiliados titulares tienen un índice de dependencia total de 1.17 (117 afiliados dependientes por cada 100 afiliados titulares) y de 1.12 para el índice de dependencia directa (112 dependientes directos por cada 100 titulares) al mes de julio 2025. 
La afiliación registradas por sexo, se observa, que la población masculina inscrita al mes de julio 2025 fue de 2,376,402 y la femenina de 2,413,366 para una participación de 49.61% y 50.39% respectivamente.   
</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</si>
  <si>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</si>
  <si>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</si>
  <si>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</si>
  <si>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</si>
  <si>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</si>
  <si>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</si>
  <si>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</si>
  <si>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</si>
  <si>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</si>
  <si>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</si>
  <si>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</si>
  <si>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</si>
  <si>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</si>
  <si>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</si>
  <si>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</si>
  <si>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</si>
  <si>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</si>
  <si>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</si>
  <si>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</si>
  <si>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</si>
  <si>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</si>
  <si>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</si>
  <si>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</si>
  <si>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</si>
  <si>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</si>
  <si>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</si>
  <si>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</si>
  <si>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</si>
  <si>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</si>
  <si>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</si>
  <si>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</si>
  <si>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</si>
  <si>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</si>
  <si>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</si>
  <si>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</si>
  <si>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</si>
  <si>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</si>
  <si>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5,691,384 al mes de julio 2025,  de los cuales 4,826,474 son titulares y 864,910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50.2%, llegando a un total de 2,859,239 y un 85.6% son  titulares, reflejandose un indice de dependencia de 0.17 (por cada 100 mujeres titulares hay 17 mujeres son dependientes).  Mientras, la afiliación </t>
    </r>
    <r>
      <rPr>
        <b/>
        <i/>
        <sz val="30"/>
        <rFont val="Arial"/>
        <family val="2"/>
      </rPr>
      <t>masculina</t>
    </r>
    <r>
      <rPr>
        <sz val="30"/>
        <rFont val="Arial"/>
        <family val="2"/>
      </rPr>
      <t xml:space="preserve"> es de 49.8% con un total de 2,832,145 con un 84.0% titulares y un indice de dependencia de 0.19 (por cada 100 hombres titulares hay 19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</si>
  <si>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</si>
  <si>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</si>
  <si>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</si>
  <si>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</si>
  <si>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</si>
  <si>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</si>
  <si>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</si>
  <si>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</si>
  <si>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</si>
  <si>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</si>
  <si>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</si>
  <si>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</si>
  <si>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</si>
  <si>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</si>
  <si>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</si>
  <si>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</si>
  <si>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</si>
  <si>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</si>
  <si>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</si>
  <si>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</si>
  <si>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</si>
  <si>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</si>
  <si>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</si>
  <si>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</si>
  <si>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</si>
  <si>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</si>
  <si>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</si>
  <si>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</si>
  <si>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</si>
  <si>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</si>
  <si>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</si>
  <si>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</si>
  <si>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</si>
  <si>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</si>
  <si>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</si>
  <si>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 xml:space="preserve">La implementación del Régimen Especial Transitorio (RET), en el 2009 a partir del Decreto 342-09, representa un avance significativo en la protección social para pensionados y jubilados en República Dominicana. Este régimen, orientado inicialmente a pensionados gestionados por el Ministerio de Hacienda (Decreto No. 342-09 y 18-19), marca un precedente en la formalización y acceso a servicios de salud.  Esta estructura contribuye a la sostenibilidad del sistema y a la inclusión de una población vulnerable, que hasta ese momento tenía limitada o nula cobertura sanitaria.
Entre los años 2009 y julio de 2025 se observa una evolución sostenida en la cantidad de personas pensionadas afiliadas al seguro de salud bajo regímenes especiales transitorios. En 2009, el total de afiliados era de 18,748, todos gestionados por el Ministerio de Hacienda mediante los Decretos No. 342-09 y No. 18-19, hasta 2016, fue el único decreto reportado, con un crecimiento moderado, alcanzando un pico de 30,703 afiliados en 2012 y manteniéndose alrededor de esa cifra hasta 2016. A partir de 2017, se integran otros grupos institucionales mediante decretos específicos, lo que provoca un salto significativo en el número de afiliados, elevando el total de 27,409 en 2016 a 72,326 en 2017.
Desde la inclusión del Sector Salud (Decreto 371-16), las Fuerzas Armadas (Decreto 159-17) y la Policía Nacional (Resolución SISALRIL No. 207-2016), se mantiene un crecimiento continuo y sostenido en la cobertura al SFS. 
Los afiliados del sector salud se incrementaron de 4,623 en 2017 a 5,646 en julio de 2025, mientras que las Fuerzas Armadas pasaron de 19,613 a 31,940 en ese mismo período. La Policía Nacional también mostró un crecimiento notable, pasando de 21,752 afiliados en 2017 a 34,115 a julio 2025. A lo largo del tiempo, el Ministerio de Hacienda ha continuado aumentando sus cifras, llegando a representar el 39.9 % del total de afiliados en 2025, con 47,599 planes activos.
La evolución refleja un proceso estructurado y consistente de expansión del sistema de salud para pensionados. El total de afiliados pensionados al SFS pasó de 18,748 en 2009 a 119,300 a julio 2025, lo que representa un crecimiento significativo en el tiempo. 
Esta tendencia evidencia una clara intención del Estado de incluir progresivamente a todos los sectores institucionales en un esquema de seguridad social más integral. La estabilidad en el crecimiento anual desde 2017 sugiere que las políticas aplicadas han sido efectivas en asegurar cobertura sostenida para los grupos pensionados bajo estos Regímenes Especiales Transitorios.
</t>
  </si>
  <si>
    <t>Régimen Especial Transitorio y Plan de Servicios de Salud para Pensionados 
Afiliación Anual de Pensionados al SFS</t>
  </si>
  <si>
    <t>De Policía Nacional
 (PN)</t>
  </si>
  <si>
    <t xml:space="preserve">Total Planes </t>
  </si>
  <si>
    <t>Total MH</t>
  </si>
  <si>
    <t>Decreto No. 371-16</t>
  </si>
  <si>
    <t>Decreto No. 159-17</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</si>
  <si>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</si>
  <si>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</si>
  <si>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</si>
  <si>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</si>
  <si>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</si>
  <si>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</si>
  <si>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r>
      <t xml:space="preserve">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2025 de un 6.2%,  situándose en 5,463,430 en la actualidad.  El crecimiento promedio anual de los afiliados cotizantes activos fue de 5.4% pasando de 929,743 en diciembre de 2008 a 2,260,926 al mes de julio 2025, multiplicandose 2.4 veces.
Para el mes de julio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julio 2025, el 1.59% de los cotizantes eran menores de 19 años: estando la mayor agrupación de cotizantes entre las edad es de 20 a 49 años que representan el 75.5%.  Es importante considerar la contribución en estos grupos de edad, ya que tendrán más tiempo para acumular fondos y generando mayores rendimientos.   Mientras, el 13.9% que corresponde al grupo etario  de edades  entre 50 a 59 años y el 9.0%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t>
    </r>
    <r>
      <rPr>
        <b/>
        <sz val="24"/>
        <rFont val="Arial"/>
        <family val="2"/>
      </rPr>
      <t>cotizantes</t>
    </r>
    <r>
      <rPr>
        <sz val="24"/>
        <rFont val="Arial"/>
        <family val="2"/>
      </rPr>
      <t xml:space="preserve"> por género, esta justificada con una participacion activa del sexo masculino con el 51.4%, seguido del 48.6% femenino, lo se determina que hay mayor acceso en los hombres para el sector formal y/o oportunidades laborales; destacandose una pequeña brecha de género, ya que la mujer tendria menos oportunidades para acumular más fondos y no poder asegurse financieramente mejor para la jubilación o pensión en comparación de los hombres.  Los </t>
    </r>
    <r>
      <rPr>
        <b/>
        <sz val="24"/>
        <rFont val="Arial"/>
        <family val="2"/>
      </rPr>
      <t>afiliado</t>
    </r>
    <r>
      <rPr>
        <sz val="24"/>
        <rFont val="Arial"/>
        <family val="2"/>
      </rPr>
      <t xml:space="preserve">s se comportan de la misma manera, masculinos es de 54.3% y los femeninos 45.7%.
En cuanto al salario de los cotizantes, ya que influye directamente con las cotribuciones del sistema de pensiones, el  88.4% de los cotizantes del sistema están dentro del rango de salario mínimos cotizables de 0-3 salarios minimos cotizables; en consecuencia las aportaciones mínimas en los fondos de pensiones,afectaran significativamente su pension futura.  Así mismo, el 10.1% entre  3-8 salarios mínimos y el 1.5% más de 8 salarios mínimos.  
En relación con los traspasos, se puede observar que una gran cantidad de afiliados han decidido realizar un proceso de cambio de AFP, ya sea por mejores rendimientos o comisiones, evidenciandose que desde el año 2010 hasta julio 2025, se efectuaron un total de traspasos de 784,830 de los cuales 78,181 corresponde a los traspasos de los docentes de la Secretaría de Estado de Educación afiliados a las AFP’s, al Instituto Nacional de Bienestar Magisterial (INABIMA).  Entre el enero 2010 al mes de julio 2025, las AFP cedieron 781,254 traspasos de afiliados.   Cabe desatacar, que los afiliados pueden traspasarse de una AFP a otra,  una vez cumplan con el requisito mínimo de seis meses de cotización en su AFP actual.  El afiliado puede traspasarse máximo dos veces al año. </t>
    </r>
  </si>
  <si>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</si>
  <si>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</si>
  <si>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</si>
  <si>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</si>
  <si>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</si>
  <si>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</si>
  <si>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</si>
  <si>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</si>
  <si>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</si>
  <si>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</si>
  <si>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</si>
  <si>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</si>
  <si>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</si>
  <si>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</si>
  <si>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</si>
  <si>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</si>
  <si>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</si>
  <si>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</si>
  <si>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</si>
  <si>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</si>
  <si>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</si>
  <si>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</si>
  <si>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</si>
  <si>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</si>
  <si>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</si>
  <si>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</si>
  <si>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</si>
  <si>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</si>
  <si>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</si>
  <si>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</si>
  <si>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</si>
  <si>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</si>
  <si>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</si>
  <si>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</si>
  <si>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</si>
  <si>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</si>
  <si>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</si>
  <si>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</si>
  <si>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</si>
  <si>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</si>
  <si>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</si>
  <si>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</si>
  <si>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</si>
  <si>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</si>
  <si>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</si>
  <si>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</si>
  <si>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</si>
  <si>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</si>
  <si>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</si>
  <si>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</si>
  <si>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</si>
  <si>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</si>
  <si>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</si>
  <si>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</si>
  <si>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</si>
  <si>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</si>
  <si>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</si>
  <si>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</si>
  <si>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</si>
  <si>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</si>
  <si>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</si>
  <si>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</si>
  <si>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</si>
  <si>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</si>
  <si>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</si>
  <si>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</si>
  <si>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</si>
  <si>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</si>
  <si>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</si>
  <si>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</si>
  <si>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</si>
  <si>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</si>
  <si>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</si>
  <si>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</si>
  <si>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</si>
  <si>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</si>
  <si>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julio 2025 ha ingresado al Sistema Dominicano de la Seguridad Social (SDSS) por concepto de recaudo (incluyendo intereses, recargo y multas),  aportes del Gobierno Central y rendimiento de inversiones, la suma de RD$1,625,206,453,973.54. De los cuales el 90.2% (RD$1,465,926,581,141.86) pertenece al recaudo del solo del Régimen Contributivo (RC); el 8.6% (RD$139,296,366,897.55) son aportes del gobierno central para cubrir a los afiliados del Seguro Familiar de Salud del Régimen Subsidiado (RS) y el 1.2% (RD$19,983,505,934.13) por rendimientos de las diferentes inversiones del SFS y aportes.
Del total recaudado desde 2015 al mes de julio 2025, un 62.4%  (RD$914,235,621,377.14) proviene del sector privado y el 37.6% (RD$551,466,614,774.14) del sector público. Cabe destacar, que todos las empresas privadas deben realizar las contribuciones financieras al SDSS según lo establecido por ley 87-01.
Del recaudo proviene por diferentes orígenes, y dentro de ellos están los aportes de los trabajadores, que para el mismo período, es del 28.5% (el 10.5% sectores público y el 18.0% privados) y por el sector empleador es de un 71.5% (26.4% público y el 45.1% privado), para el mismo período.
Para enero - julio 2025 del RC los fondos ingresados al Sistema Dominicano de Seguridad Social (SDSS) por concepto de recaudo ascendieron a RD$146,442,830,729.66 y los pagos a las diferentes entidades que lo componen para cubrir los diferentes seguros alcanzaron un monto total de RD$144,052,514,791.34.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</si>
  <si>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</si>
  <si>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</si>
  <si>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</si>
  <si>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</si>
  <si>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</si>
  <si>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</si>
  <si>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</si>
  <si>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</si>
  <si>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</si>
  <si>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</si>
  <si>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</si>
  <si>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</si>
  <si>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</si>
  <si>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</si>
  <si>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</si>
  <si>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</si>
  <si>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</si>
  <si>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</si>
  <si>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</si>
  <si>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</si>
  <si>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</si>
  <si>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</si>
  <si>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</si>
  <si>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</si>
  <si>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</si>
  <si>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</si>
  <si>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</si>
  <si>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</si>
  <si>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</si>
  <si>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</si>
  <si>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</si>
  <si>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 xml:space="preserve">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julio 2025 fue de RD$58,118,024,357.72. El monto total dispersado a las ARS desde 2022 al mes de julio 2025 alcanza la suma de RD$322,040,163,784.73,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julio 2025 en RD$3,810,429,070.14, estos están invertidos diferentes instrumentos financieros. Con relación al Seguro Familiar de Salud del Régimen Subsidiado, la Ley 87-01 establece en su artículo 7 debe ser financiado fundamentalmente por el Estado Dominicano.
Desde 2015 hasta el mes de julio 2025 el gobierno ha transferido al sistema, según lo presupuestado anualmente la suma de RD$139,296,366,897.55, para cubrir la afiliación al Seguro Familiar de Salud de los ciudadanos con menos ingresos del país, así como las personas que viven con discapacidad, personas VIH positivas y trabajadores por cuenta propia con ingresos inestables e inferiores al salario mínimo nacional; y RD$143,243,976,953.70, ha sido desembolsado a la Administradora de Riesgo de Salud  SENASA (ARS estatal que afilia a las personas que pertenecen al Régimen Subsidiado). 
El gobierno central ha realizado diferentes aportes extraordinarios, dentro de los cuales están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otro aporte extraordinario de RD$101,715,324.00. Para el mes de enero 2023, se realizó un aporte extraordinario de RD$50,582,897.68, entre otros aportes por COVID-19 a partir del 2020; para el mes de abril 2025 se realizó un aporte de RD$1,554,020,992.31, entre otros aportes.
Desde el 2015 hasta la fecha, el gobierno central ha realizado aportes a los Regímenes Especiales Transitorios de Salud  para los pensionados de RD$12,310,887,140.00 y se han pagado a las ARS correspondientes RD$10,955,640,693.00.
</t>
  </si>
  <si>
    <t>Seguro Familiar de Salud (SFS) del Régimen Contributivo (RC)
Fondos Pagados Anualmente por Cuentas al SFS del RC</t>
  </si>
  <si>
    <t>Cuentas</t>
  </si>
  <si>
    <t>Ene- Jul. 2025</t>
  </si>
  <si>
    <t>Cuidado de la Salud</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</si>
  <si>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</si>
  <si>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</si>
  <si>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Total General
2022- Jul.25</t>
  </si>
  <si>
    <t>Ene-Jul. 2025</t>
  </si>
  <si>
    <t>2022-2023</t>
  </si>
  <si>
    <t>MAPFRE Salud ARS</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</si>
  <si>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</si>
  <si>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</si>
  <si>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</si>
  <si>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</si>
  <si>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</si>
  <si>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</si>
  <si>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</si>
  <si>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</si>
  <si>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</si>
  <si>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</si>
  <si>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</si>
  <si>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</si>
  <si>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</si>
  <si>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</si>
  <si>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</si>
  <si>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</si>
  <si>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</si>
  <si>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</si>
  <si>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</si>
  <si>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t>
  </si>
  <si>
    <t>Pagos a Pensionados</t>
  </si>
  <si>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y Cuenta Fondo de Solidaridad Social (FSS).
Los fondos desembolsado al Seguro de Vejez, Discapacidad y Sobrevivencia (SVDS) por cuentas, durante el período 2022 hasta julio 2025 ascienden a un monto total de RD331,113,613,082.39 de los cuales RD$268,849,283,762.48 (81.2%) Capitalización Individual; Reparto RD$12,051,666,233.35 (3.6%); Comisión AFP RD$2,093,738,680.24 (0.6%); Comisión SIPEN RD$2,220,488,418.24 (0.7%); el Seguro de Vida RD$27,874,709,602.24 (8.4%) y por último RD$12,688,352,831.29 desembolsado al Fondo de Solidaridad Social (FSS), equivalente al 3.8% del total de la recaudación individualizada, FSS representa el 0.8%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julio 2025 el patrimonio de los fondos de pensiones ha alcanzó un monto acumulado de RD$1,486,380.58 millones, representando el un 20.1% del Producto Interno Bruto (PIB). Para el mes de julio 2025, CCI tiene el 79.4%, INABIMA un 11.2%, FSS un 5.9%, reparto individualizado un 3.4% de la composición de los fondos de pensiones.
La Cartera total de Inversión de los fondos de pensiones  al mes a marzo 2025,  RD1,288,185,614,228.15. La composición por tipo de emisor de instrumento de inversión, se observa que el 68.07% está colocada en dos tipos de emisores  principales: Banco Central contiene el 19.24%; el 48.83% en la cartera del Ministerio de Hacienda y el restante 31.93% distribuidos en otros fondos de inversión. 
Desde diciembre 2003 hasta julio 2025, la rentabilidad nominal promedio de los fondos de pensiones tanto de la Cuenta de Capitalización Individual como del sistema en general, ha tenido un comportamiento similar, acorde a los cambios de las tasas de interés en la economía . Para el mes de julio 2025 la tasa promedio del sistema es de 8.7% y la tasa promedio de la CCI es de 8.4%. Utilizando la inflación acumulada disponible en el Banco Central de la República Dominicana, se estima una rentabilidad real es de un 5.3%.
</t>
  </si>
  <si>
    <t>Seguro de Vejez, Discapacidad y Sobrevivencia (SVDS)
Dispersión Histórica del SVDS</t>
  </si>
  <si>
    <t>Dispersión SVDS</t>
  </si>
  <si>
    <t>Seguro de Vejez, Discapacidad y Sobrevivencia (SVDS)
Pagos Anual por Cuentas del SVDS (RD$)</t>
  </si>
  <si>
    <t>Período:  Diciembre 2022 - Julio 2025</t>
  </si>
  <si>
    <t>Enero - Julio 2025</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</si>
  <si>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</si>
  <si>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</si>
  <si>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</si>
  <si>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</si>
  <si>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</si>
  <si>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</si>
  <si>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</si>
  <si>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Ene-Jul. 25</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</si>
  <si>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</si>
  <si>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</si>
  <si>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</si>
  <si>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</si>
  <si>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Período:  Diciembre 2018 - Julio 2025</t>
  </si>
  <si>
    <t>Patrimonio Fondos de Pensiones (RD$ Millones)</t>
  </si>
  <si>
    <t>Tasa de crecimiento Anual</t>
  </si>
  <si>
    <t>Producto Interno Bruto (PIB) (RD$ Millones)</t>
  </si>
  <si>
    <t>Valor estimado            % Patrimonio/ PIB</t>
  </si>
  <si>
    <r>
      <rPr>
        <b/>
        <sz val="14"/>
        <color theme="1"/>
        <rFont val="Calibri"/>
        <family val="2"/>
        <scheme val="minor"/>
      </rPr>
      <t xml:space="preserve">Nota: </t>
    </r>
    <r>
      <rPr>
        <sz val="14"/>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</si>
  <si>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Seguro de Vejez, Discapacidad y Sobrevivencia (SVDS)
Composición de la cartera de inversiones de los fondos de pensiones por emisor (RD$)</t>
  </si>
  <si>
    <t>Enero-Marzo 2025</t>
  </si>
  <si>
    <t>Entidades</t>
  </si>
  <si>
    <t xml:space="preserve">Inversión </t>
  </si>
  <si>
    <t>% Participación</t>
  </si>
  <si>
    <t>Banco Central de la República Dominicana</t>
  </si>
  <si>
    <t>Bancos Múltiples</t>
  </si>
  <si>
    <t>Asociaciones de Ahorros y Préstamos</t>
  </si>
  <si>
    <t>Bancos de Ahorro y Crédito</t>
  </si>
  <si>
    <t>Empresas Privadas</t>
  </si>
  <si>
    <t>Fideicomisos de Oferta Pública</t>
  </si>
  <si>
    <t>Fondos de Inversión</t>
  </si>
  <si>
    <t xml:space="preserve">Fuente: Sipen. Boletín Trimestral 87. </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</si>
  <si>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</si>
  <si>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</si>
  <si>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</si>
  <si>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</si>
  <si>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</si>
  <si>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</si>
  <si>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</si>
  <si>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</si>
  <si>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</si>
  <si>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</si>
  <si>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</si>
  <si>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</si>
  <si>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t>Fondo de 
Solidaridad Social</t>
  </si>
  <si>
    <r>
      <rPr>
        <b/>
        <sz val="16"/>
        <color theme="1"/>
        <rFont val="Calibri"/>
        <family val="2"/>
        <scheme val="minor"/>
      </rPr>
      <t xml:space="preserve">Fuente: </t>
    </r>
    <r>
      <rPr>
        <sz val="16"/>
        <color theme="1"/>
        <rFont val="Calibri"/>
        <family val="2"/>
        <scheme val="minor"/>
      </rPr>
      <t>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</si>
  <si>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</si>
  <si>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</si>
  <si>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</si>
  <si>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</si>
  <si>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</si>
  <si>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</si>
  <si>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</si>
  <si>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</si>
  <si>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</si>
  <si>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julio 2025, el sistema previsional han ortorgado diferentes pensiones, otorgandose un total de 35,468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16,642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18,742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84.  
Para julio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RD$13,478.00; la pension por </t>
    </r>
    <r>
      <rPr>
        <b/>
        <i/>
        <sz val="14"/>
        <rFont val="Calibri"/>
        <family val="2"/>
        <scheme val="minor"/>
      </rPr>
      <t xml:space="preserve">discapacidad </t>
    </r>
    <r>
      <rPr>
        <sz val="14"/>
        <rFont val="Calibri"/>
        <family val="2"/>
        <scheme val="minor"/>
      </rPr>
      <t>vienen dadas por el saldo acumulado en el CCI, ajustado según la gravedad o el tipo de discapacidad parcial, otorgandose RD$4,864.00 y total RD$16,136.00  y  por último la pensión de retiro programado que son el promedio de la cantidad acumulada según su esperanza de vida y eligiendo la modalidad (renta vitalicia o retiro porgramado por un tiempo), hasta ahora se otorga una pensión promedio de RD$39,362.04 (dato a marzo).
En cuanto al total de pensiones solidarias otorgadas por decreto presidencial alcanzan un total de 74,299.</t>
    </r>
  </si>
  <si>
    <t>Seguro de Vejez, Discapacidad y Sobrevivencia (SVDS)
Pensiones Otorgadas por Año</t>
  </si>
  <si>
    <t>Pensiones Otorgadas SVDS</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</si>
  <si>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</si>
  <si>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</si>
  <si>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</si>
  <si>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</si>
  <si>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</si>
  <si>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</si>
  <si>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</si>
  <si>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</si>
  <si>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</si>
  <si>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</si>
  <si>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</si>
  <si>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</si>
  <si>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</si>
  <si>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Nota **:  Dato a marzo 2025. Boletin SIPEN</t>
  </si>
  <si>
    <t>Cantidad de Pensiones Solidarias por Año</t>
  </si>
  <si>
    <t>A Julio 2025</t>
  </si>
  <si>
    <t>Cantidad</t>
  </si>
  <si>
    <t>Pensión</t>
  </si>
  <si>
    <t>Estimado Anual</t>
  </si>
  <si>
    <r>
      <t>Fuente:</t>
    </r>
    <r>
      <rPr>
        <sz val="14"/>
        <rFont val="Arial"/>
        <family val="2"/>
      </rPr>
      <t xml:space="preserve"> CNSS/DGJP</t>
    </r>
  </si>
  <si>
    <t>Cantidad de Pensiones Solidarias por Decretos</t>
  </si>
  <si>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</si>
  <si>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</si>
  <si>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</si>
  <si>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</si>
  <si>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</si>
  <si>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</si>
  <si>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</si>
  <si>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</si>
  <si>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</si>
  <si>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</si>
  <si>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</si>
  <si>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</si>
  <si>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</si>
  <si>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</si>
  <si>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</si>
  <si>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</si>
  <si>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</si>
  <si>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</si>
  <si>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</si>
  <si>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</si>
  <si>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</si>
  <si>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</si>
  <si>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</si>
  <si>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</si>
  <si>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</si>
  <si>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</si>
  <si>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</si>
  <si>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</si>
  <si>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</si>
  <si>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</si>
  <si>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</si>
  <si>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</si>
  <si>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</si>
  <si>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</si>
  <si>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r>
      <rPr>
        <sz val="20"/>
        <rFont val="Arial"/>
        <family val="2"/>
      </rPr>
      <t xml:space="preserve">Conforme a los datos registrados en el SDSS, para el mes de julio 2025 el total de empresas registradas en el Sistema Dominicano de Seguridad Social fue de 114,471 de las cuales 113,825 pertenecen al sector privado, representando el 99.4%; 646 instituciones públicas (Pública 578 y 68 públicas centralizadas) representando 0.6%.
En cuanto al total de empleados afiliados en ese mismo año fue de 2,553,740 de los cuales 1,794,010 pertenecían al sector privado, representando el 70.3%; 357,082 del sector público y 402,648 para el sector descentralizado, representando el 14.0% y el 15.8% respectivamente.    
Para el mes de julio 2024, las cifras dan cuenta que un número significativo de empresas registradas tienen entre uno a cinco (1 a 5) empleados, representando el 62.6% del total de empresas registradas, este grupo esta constituido por 71,669 unidades, cuenta con un total de 177,279 empleados, representando el 6.9% de los trabajadores afiliados asalariados.  Mientras,  el número de empresas que poseen de 1 a 20 empleados representa un 89.5% del total.  
Es necesario destacar que el 43.0% de los empleados estan entre las empresas que albergan más de 1,001 empleados. Existen diez (10) instituciones de más de 10,000 empleados y para el mes de julio 2025, emplearon un total de 478,019 personas, la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</si>
  <si>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</si>
  <si>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</si>
  <si>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</si>
  <si>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</si>
  <si>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</si>
  <si>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</si>
  <si>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</si>
  <si>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</si>
  <si>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</si>
  <si>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</si>
  <si>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</si>
  <si>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</si>
  <si>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</si>
  <si>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</si>
  <si>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</si>
  <si>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</si>
  <si>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</si>
  <si>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</si>
  <si>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</si>
  <si>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</si>
  <si>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</si>
  <si>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</si>
  <si>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</si>
  <si>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</si>
  <si>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</si>
  <si>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</si>
  <si>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</si>
  <si>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</si>
  <si>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El Seguro de Riesgos Laborales (SRL) para el mes de julio 2025 tiene una afiliación de 2,553,740 trabajadores asalariados.
De acuerdo a la participación de los trabajadores afiliados por rango de edad, al mes de julio 2025, el 1.8% de los afiliados al Seguro de Riesgos Laboral (SRL) es menor o igual a 19 años; el 75.9% está entre las edades de 20-49 años,  el 20.0% esta dentro de 50 a 69 años y cabe destacar que el 2.4% de los afiliados del SRL tienen más de 70 años. 
En cuanto a la composición de la afiliación por sexo al mes de julio 2025, habían 1,356,877 pertenecen a los hombres y 1,196,863 a las mujeres,  para una participación de 53.1%  y 46.9% respectivamente.
En ambos sexo la mayor concentración de afiliados se encuentra entre las edades de 20 a 59, observándose por género que el 88.5% de los hombres y el 90.8% de mujeres están entre las edades antes mencionadas.  
La tasa de accidentabilidad anual julio 2025 fue de 1.2% de los afiliados del SRL.
</t>
  </si>
  <si>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</si>
  <si>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</si>
  <si>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</si>
  <si>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</si>
  <si>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</si>
  <si>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</si>
  <si>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</si>
  <si>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</si>
  <si>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</si>
  <si>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</si>
  <si>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</si>
  <si>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</si>
  <si>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</si>
  <si>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</si>
  <si>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</si>
  <si>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</si>
  <si>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</si>
  <si>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</si>
  <si>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</si>
  <si>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</si>
  <si>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</si>
  <si>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</si>
  <si>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</si>
  <si>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</si>
  <si>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</si>
  <si>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</si>
  <si>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</si>
  <si>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t xml:space="preserve">Los pagos efectuados al Seguro de Riesgos Laborales (SRL), durante el período diciembre 2007 hasta julio 2025,  para prevenir y cubrir daños ocasionados por accidentes de trabajo y/o enfermedades profesionales fue de RD$86,616,923,565.78.
Para el mismo período, el 95.54% de los fondos pagados al SRL, pertenecen a ARL Salud Segura; el 4.16% a la Comisión de la SISALRIL y el 0.31% al Fondo de Solidaridad Social.  
De enero hasta julio 2025, la suma total pagada ascienden a RD$6,355,645,379.13 distribuidos de la siguiente forma: el 95.77%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</si>
  <si>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</si>
  <si>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</si>
  <si>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</si>
  <si>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</si>
  <si>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</si>
  <si>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</si>
  <si>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</si>
  <si>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</si>
  <si>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julio 2025 de 634,496 casos. El 96.2% de los reportes son de accidentes laborales y el 3.8% por enfermedades profesionales. 
</t>
    </r>
    <r>
      <rPr>
        <sz val="26"/>
        <rFont val="Arial"/>
        <family val="2"/>
      </rPr>
      <t>Para julio 2025, el total de reportes de accidentes laborales y enfermedades profesionales fue de 30,153 de los cuales 39.2% de los reportes provenían del sexo femenino y el 60.8% del masculino.   Asimismo, el sector público reportó el 20.1% y el 79.9% del privado.   
Del total de accidentes reportados en el período enero 2007 al mes de julio 2025, el 0.35% es el promedio de los  afiliados tenían edades menores de 20 años y  el 5.07%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</si>
  <si>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</si>
  <si>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</si>
  <si>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</si>
  <si>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</si>
  <si>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</si>
  <si>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</si>
  <si>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</si>
  <si>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</si>
  <si>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</si>
  <si>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</si>
  <si>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</si>
  <si>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</si>
  <si>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</si>
  <si>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</si>
  <si>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</si>
  <si>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</si>
  <si>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</si>
  <si>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</si>
  <si>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</si>
  <si>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</si>
  <si>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</si>
  <si>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</si>
  <si>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</si>
  <si>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</si>
  <si>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</si>
  <si>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</si>
  <si>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</si>
  <si>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</si>
  <si>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</si>
  <si>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</si>
  <si>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</si>
  <si>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</si>
  <si>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</si>
  <si>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</si>
  <si>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</si>
  <si>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</si>
  <si>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</si>
  <si>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</si>
  <si>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</si>
  <si>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</si>
  <si>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</si>
  <si>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</si>
  <si>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julio 2025, la división de Convenios Internacionales que ejecuta el Convenio España y la RD registró un total de 4,355 expedientes introducidos;  concluidos 2,901 gestiones realizadas 21,262  y 3,921 atenciones a usuarios.     
De igual forma, destacar que la ejecución del Convenio Multilateral Iberoamericano de Seguridad Social (CMISS) desde España a República Dominicana, se recibieron un total de 3,810 acciones, de las cuales el 6.6% fueron pensiones por jubilaciones o vejez; el 0.9% por sobrevivencia; el 2.9% por discapacidad; el 2.8% certificación de períodos cotizados;  el 15.2% por Reiteraciones y el 63.7% son certificaciones de legislación aplicables o desplazados.
Asimismo, destacar que la ejecución del Convenio Multilateral Iberoamericano de Seguridad Social (CMISS) desde República Dominicana a España, se recibieron un total de 463 acciones, de las cuales el 8.4% fueron pensiones por jubilaciones; el 6.9% por sobrevivencia por viudedad y el 4.3% por sobrevivencia por orfandad; el 0.4% por discapacidad; el 1.5% certificación de períodos cotizados y el 4.1% por certificaciones de legislación aplicable o desplazados; el 13.8% por depositos de documentos requeridos y el 60.5% por certificaciones emitidas descentralizadas-centralizadas.</t>
  </si>
  <si>
    <t>Convenio Bilateral de Seguridad Social entre España y la República Dominicana
Cantidad de Solicitudes y Tramitaciones Concluidas</t>
  </si>
  <si>
    <t>Período: Enero 2024 - Julio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</si>
  <si>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</si>
  <si>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</si>
  <si>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</si>
  <si>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</si>
  <si>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</si>
  <si>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</si>
  <si>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</si>
  <si>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Julio 2025</t>
  </si>
  <si>
    <t>EJECUCIÓN CMISS DESDE ESPAÑA</t>
  </si>
  <si>
    <t>Ene-Jul.25</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</si>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</sst>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_-* #,##0.00\ _P_t_s_-;\-* #,##0.00\ _P_t_s_-;_-* &quot;-&quot;??\ _P_t_s_-;_-@_-"/>
    <numFmt numFmtId="176" formatCode="#,##0;[Red]#,##0"/>
    <numFmt numFmtId="177" formatCode="_([$€-2]* #,##0.00_);_([$€-2]* \(#,##0.00\);_([$€-2]* &quot;-&quot;??_)"/>
    <numFmt numFmtId="178" formatCode="_(* #,##0.00_);_(* \(#,##0.00\);_(* &quot;-&quot;_);_(@_)"/>
    <numFmt numFmtId="179" formatCode="_([$€-2]* #,##0.0000_);_([$€-2]* \(#,##0.0000\);_([$€-2]* &quot;-&quot;??_)"/>
    <numFmt numFmtId="180" formatCode="_([$€-2]* #,##0.0_);_([$€-2]* \(#,##0.0\);_([$€-2]* &quot;-&quot;??_)"/>
    <numFmt numFmtId="181" formatCode="_-* #,##0.00\ [$€]_-;\-* #,##0.00\ [$€]_-;_-* &quot;-&quot;??\ [$€]_-;_-@_-"/>
    <numFmt numFmtId="182" formatCode="_-* #,##0.00\ &quot;Pts&quot;_-;\-* #,##0.00\ &quot;Pts&quot;_-;_-* &quot;-&quot;??\ &quot;Pts&quot;_-;_-@_-"/>
    <numFmt numFmtId="183" formatCode="0.0"/>
    <numFmt numFmtId="184" formatCode="_([$€-2]\ * #,##0.00_);_([$€-2]\ * \(#,##0.00\);_([$€-2]\ * &quot;-&quot;??_);_(@_)"/>
    <numFmt numFmtId="185" formatCode="_([$€-2]* #,##0.000_);_([$€-2]* \(#,##0.000\);_([$€-2]* &quot;-&quot;??_)"/>
    <numFmt numFmtId="186" formatCode="#,##0.00;[Red]#,##0.00"/>
    <numFmt numFmtId="187" formatCode="General_)"/>
    <numFmt numFmtId="188" formatCode="0.00_);\(0.00\)"/>
    <numFmt numFmtId="189" formatCode="[$-1C0A]d&quot; de &quot;mmmm&quot; de &quot;yyyy;@"/>
    <numFmt numFmtId="190" formatCode="dd/mm/yyyy;@"/>
    <numFmt numFmtId="191" formatCode="_([$€-2]* #,##0.00000_);_([$€-2]* \(#,##0.00000\);_([$€-2]* &quot;-&quot;??_)"/>
    <numFmt numFmtId="192" formatCode="_(* #,##0.000_);_(* \(#,##0.000\);_(* &quot;-&quot;??_);_(@_)"/>
    <numFmt numFmtId="193" formatCode="_(* #,##0_);_(* \(#,##0\);_(* &quot;-&quot;????_);_(@_)"/>
    <numFmt numFmtId="194" formatCode="[$-1010409]###,###,###"/>
    <numFmt numFmtId="195" formatCode="0;[Red]0"/>
    <numFmt numFmtId="196" formatCode="&quot;$&quot;#,##0.0"/>
    <numFmt numFmtId="197" formatCode="_-&quot;$&quot;* #,##0.00_-;\-&quot;$&quot;* #,##0.00_-;_-&quot;$&quot;* &quot;-&quot;??_-;_-@_-"/>
    <numFmt numFmtId="198" formatCode="#,##0.0"/>
  </numFmts>
  <fonts count="255">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indexed="8"/>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24"/>
      <color rgb="FF000000"/>
      <name val="Calibri"/>
      <family val="2"/>
    </font>
    <font>
      <i/>
      <sz val="30"/>
      <name val="Arial"/>
      <family val="2"/>
    </font>
    <font>
      <sz val="26"/>
      <color rgb="FFFF0000"/>
      <name val="Arial"/>
      <family val="2"/>
    </font>
    <font>
      <sz val="28"/>
      <color rgb="FF000000"/>
      <name val="Times New Roman"/>
      <family val="1"/>
    </font>
    <font>
      <sz val="10"/>
      <name val="Arial"/>
      <family val="2"/>
    </font>
    <font>
      <sz val="48"/>
      <name val="Arial"/>
      <family val="2"/>
    </font>
    <font>
      <b/>
      <sz val="8"/>
      <color theme="1"/>
      <name val="Arial"/>
      <family val="2"/>
    </font>
    <font>
      <b/>
      <i/>
      <sz val="14"/>
      <name val="Calibri"/>
      <family val="2"/>
      <scheme val="minor"/>
    </font>
    <font>
      <b/>
      <sz val="24"/>
      <color rgb="FFFF3300"/>
      <name val="Calibri"/>
      <family val="2"/>
      <scheme val="minor"/>
    </font>
    <font>
      <sz val="11"/>
      <color rgb="FFFF3300"/>
      <name val="Arial"/>
      <family val="2"/>
    </font>
    <font>
      <sz val="26"/>
      <color rgb="FFFF0000"/>
      <name val="Calibri"/>
      <family val="2"/>
      <scheme val="minor"/>
    </font>
    <font>
      <b/>
      <sz val="12"/>
      <color theme="8" tint="-0.499984740745262"/>
      <name val="Arial"/>
      <family val="2"/>
    </font>
    <font>
      <b/>
      <i/>
      <sz val="30"/>
      <name val="Arial"/>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s>
  <cellStyleXfs count="2616">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79"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79" fontId="31" fillId="0" borderId="0"/>
    <xf numFmtId="0" fontId="31" fillId="0" borderId="0"/>
    <xf numFmtId="179"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1"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2" fontId="2" fillId="0" borderId="0" applyFont="0" applyFill="0" applyBorder="0" applyAlignment="0" applyProtection="0"/>
    <xf numFmtId="177" fontId="2" fillId="0" borderId="0" applyFont="0" applyFill="0" applyBorder="0" applyAlignment="0" applyProtection="0"/>
    <xf numFmtId="181"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1"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9" fillId="0" borderId="0"/>
    <xf numFmtId="0" fontId="80" fillId="0" borderId="0"/>
    <xf numFmtId="175"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79" fontId="31" fillId="0" borderId="0"/>
    <xf numFmtId="0" fontId="81"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5"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5"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89" fontId="2" fillId="0" borderId="0"/>
    <xf numFmtId="190"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5"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7"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7"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79" fontId="31" fillId="0" borderId="0"/>
    <xf numFmtId="175"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5" fontId="118" fillId="0" borderId="0" applyFont="0" applyFill="0" applyBorder="0" applyAlignment="0" applyProtection="0"/>
    <xf numFmtId="9" fontId="118" fillId="0" borderId="0" applyFont="0" applyFill="0" applyBorder="0" applyAlignment="0" applyProtection="0"/>
    <xf numFmtId="179" fontId="31" fillId="0" borderId="0"/>
    <xf numFmtId="0" fontId="5" fillId="0" borderId="0"/>
    <xf numFmtId="0" fontId="134" fillId="0" borderId="0"/>
    <xf numFmtId="175"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9"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79"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7" fontId="31" fillId="0" borderId="0" applyFont="0" applyFill="0" applyBorder="0" applyAlignment="0" applyProtection="0"/>
    <xf numFmtId="0" fontId="2" fillId="0" borderId="0"/>
    <xf numFmtId="0" fontId="215" fillId="0" borderId="0"/>
    <xf numFmtId="175" fontId="215" fillId="0" borderId="0" applyFont="0" applyFill="0" applyBorder="0" applyAlignment="0" applyProtection="0"/>
    <xf numFmtId="9" fontId="215"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35" fillId="0" borderId="0">
      <alignment wrapText="1"/>
    </xf>
    <xf numFmtId="0" fontId="31" fillId="0" borderId="0"/>
    <xf numFmtId="0" fontId="239" fillId="0" borderId="0">
      <alignment wrapText="1"/>
    </xf>
    <xf numFmtId="0" fontId="31" fillId="0" borderId="0"/>
    <xf numFmtId="0" fontId="246"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cellStyleXfs>
  <cellXfs count="1516">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0"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3" fontId="0" fillId="25" borderId="0" xfId="0" applyNumberFormat="1" applyFill="1"/>
    <xf numFmtId="2" fontId="0" fillId="25" borderId="0" xfId="0" applyNumberFormat="1" applyFill="1"/>
    <xf numFmtId="2" fontId="0" fillId="25" borderId="0" xfId="521" applyNumberFormat="1" applyFont="1" applyFill="1"/>
    <xf numFmtId="177"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3"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7"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1" fontId="0" fillId="0" borderId="0" xfId="0" applyNumberFormat="1"/>
    <xf numFmtId="177"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7" fontId="47" fillId="0" borderId="0" xfId="0" applyNumberFormat="1" applyFont="1"/>
    <xf numFmtId="179"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7"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2"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5"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5" fontId="47" fillId="0" borderId="0" xfId="0" applyNumberFormat="1" applyFont="1"/>
    <xf numFmtId="10" fontId="47" fillId="0" borderId="0" xfId="521" applyNumberFormat="1" applyFont="1" applyFill="1" applyBorder="1" applyAlignment="1"/>
    <xf numFmtId="193" fontId="47" fillId="0" borderId="0" xfId="0" applyNumberFormat="1" applyFont="1"/>
    <xf numFmtId="193" fontId="35" fillId="0" borderId="0" xfId="0" applyNumberFormat="1" applyFont="1"/>
    <xf numFmtId="172" fontId="47" fillId="0" borderId="0" xfId="0" applyNumberFormat="1" applyFont="1" applyAlignment="1">
      <alignment horizontal="left" indent="1"/>
    </xf>
    <xf numFmtId="193"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31" fillId="0" borderId="0" xfId="294"/>
    <xf numFmtId="194"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8"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4"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4"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178" fontId="113" fillId="0" borderId="0" xfId="2466" applyNumberFormat="1" applyFont="1" applyAlignment="1">
      <alignment vertical="center"/>
    </xf>
    <xf numFmtId="43" fontId="113" fillId="0" borderId="0" xfId="2466" applyNumberFormat="1" applyFont="1" applyAlignment="1">
      <alignment vertical="center"/>
    </xf>
    <xf numFmtId="174" fontId="90" fillId="0" borderId="0" xfId="0" applyFont="1" applyAlignment="1">
      <alignment vertic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4" fontId="63" fillId="58" borderId="12" xfId="0" applyNumberFormat="1" applyFont="1" applyFill="1" applyBorder="1" applyAlignment="1">
      <alignment horizontal="right" vertical="center" wrapText="1"/>
    </xf>
    <xf numFmtId="194" fontId="122" fillId="61" borderId="13" xfId="2466" applyNumberFormat="1" applyFont="1" applyFill="1" applyBorder="1" applyAlignment="1">
      <alignment vertical="center"/>
    </xf>
    <xf numFmtId="194" fontId="145" fillId="25" borderId="12" xfId="1019" applyNumberFormat="1" applyFont="1" applyFill="1" applyBorder="1" applyAlignment="1">
      <alignment horizontal="right" vertical="center" wrapText="1"/>
    </xf>
    <xf numFmtId="194"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4"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7" fontId="150" fillId="0" borderId="0" xfId="0" applyNumberFormat="1" applyFont="1"/>
    <xf numFmtId="174" fontId="142" fillId="0" borderId="0" xfId="0" applyFont="1" applyAlignment="1">
      <alignment horizontal="center" vertical="center"/>
    </xf>
    <xf numFmtId="174" fontId="160" fillId="0" borderId="0" xfId="0" applyFont="1"/>
    <xf numFmtId="174" fontId="149"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4" fontId="163" fillId="0" borderId="0" xfId="0" applyFont="1"/>
    <xf numFmtId="174" fontId="164" fillId="0" borderId="0" xfId="0" applyFont="1" applyAlignment="1">
      <alignment horizontal="center"/>
    </xf>
    <xf numFmtId="174" fontId="164" fillId="0" borderId="0" xfId="0" applyFont="1"/>
    <xf numFmtId="174" fontId="150" fillId="0" borderId="0" xfId="0" applyFont="1" applyAlignment="1">
      <alignment horizontal="center"/>
    </xf>
    <xf numFmtId="174" fontId="168"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2"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0" fillId="25"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4" fontId="150" fillId="0" borderId="0" xfId="0" applyNumberFormat="1" applyFont="1"/>
    <xf numFmtId="186" fontId="150" fillId="0" borderId="0" xfId="0" applyNumberFormat="1" applyFont="1"/>
    <xf numFmtId="43" fontId="150" fillId="0" borderId="0" xfId="0" applyNumberFormat="1" applyFont="1"/>
    <xf numFmtId="186" fontId="163" fillId="0" borderId="0" xfId="0" applyNumberFormat="1" applyFont="1"/>
    <xf numFmtId="179" fontId="150" fillId="0" borderId="0" xfId="0" applyNumberFormat="1" applyFont="1"/>
    <xf numFmtId="43" fontId="163" fillId="0" borderId="0" xfId="0" applyNumberFormat="1" applyFont="1"/>
    <xf numFmtId="171" fontId="150" fillId="0" borderId="0" xfId="521" applyNumberFormat="1" applyFont="1" applyBorder="1"/>
    <xf numFmtId="179" fontId="150" fillId="0" borderId="0" xfId="521" applyNumberFormat="1" applyFont="1"/>
    <xf numFmtId="186"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6" fillId="0" borderId="0" xfId="294" applyNumberFormat="1" applyFont="1" applyFill="1" applyBorder="1" applyAlignment="1">
      <alignment horizontal="center"/>
    </xf>
    <xf numFmtId="174" fontId="176" fillId="0" borderId="0" xfId="0" applyFont="1"/>
    <xf numFmtId="43" fontId="176" fillId="0" borderId="0" xfId="0" applyNumberFormat="1" applyFont="1"/>
    <xf numFmtId="10" fontId="176" fillId="0" borderId="0" xfId="521" applyNumberFormat="1" applyFont="1" applyAlignment="1">
      <alignment vertical="top"/>
    </xf>
    <xf numFmtId="171" fontId="176" fillId="0" borderId="0" xfId="521" applyNumberFormat="1" applyFont="1"/>
    <xf numFmtId="43" fontId="177" fillId="0" borderId="0" xfId="0" applyNumberFormat="1" applyFont="1"/>
    <xf numFmtId="174" fontId="150" fillId="0" borderId="0" xfId="0" applyFont="1" applyAlignment="1">
      <alignment horizontal="left"/>
    </xf>
    <xf numFmtId="174" fontId="177" fillId="0" borderId="0" xfId="0" applyFont="1" applyAlignment="1">
      <alignment horizontal="center"/>
    </xf>
    <xf numFmtId="10" fontId="177" fillId="0" borderId="0" xfId="521" applyNumberFormat="1" applyFont="1" applyAlignment="1"/>
    <xf numFmtId="174" fontId="69" fillId="0" borderId="0" xfId="0" applyFont="1" applyAlignment="1">
      <alignment vertical="center" wrapText="1"/>
    </xf>
    <xf numFmtId="180" fontId="60" fillId="25" borderId="0" xfId="0" applyNumberFormat="1" applyFont="1" applyFill="1" applyAlignment="1">
      <alignment horizontal="left" vertical="center" wrapText="1"/>
    </xf>
    <xf numFmtId="0" fontId="150" fillId="0" borderId="0" xfId="714" applyFont="1"/>
    <xf numFmtId="168" fontId="150" fillId="0" borderId="0" xfId="294" applyNumberFormat="1" applyFont="1"/>
    <xf numFmtId="174" fontId="165" fillId="0" borderId="0" xfId="0" applyFont="1" applyAlignment="1">
      <alignment horizontal="center" vertical="center" wrapText="1"/>
    </xf>
    <xf numFmtId="174" fontId="180" fillId="0" borderId="0" xfId="0" applyFont="1"/>
    <xf numFmtId="174" fontId="160" fillId="0" borderId="0" xfId="0" applyFont="1" applyAlignment="1">
      <alignment vertical="center"/>
    </xf>
    <xf numFmtId="196"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96" fontId="2" fillId="25" borderId="0" xfId="0" applyNumberFormat="1" applyFont="1" applyFill="1" applyAlignment="1">
      <alignment horizontal="left" vertical="center" indent="1"/>
    </xf>
    <xf numFmtId="174" fontId="181" fillId="0" borderId="0" xfId="0" applyFont="1" applyAlignment="1">
      <alignment vertical="center"/>
    </xf>
    <xf numFmtId="196" fontId="181" fillId="0" borderId="0" xfId="0" applyNumberFormat="1" applyFont="1" applyAlignment="1">
      <alignment vertical="center"/>
    </xf>
    <xf numFmtId="174" fontId="150" fillId="0" borderId="0" xfId="413" applyFont="1"/>
    <xf numFmtId="174" fontId="150" fillId="0" borderId="0" xfId="362" applyFont="1"/>
    <xf numFmtId="174" fontId="182"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7" fontId="34" fillId="25" borderId="0" xfId="0" applyNumberFormat="1" applyFont="1" applyFill="1" applyAlignment="1">
      <alignment vertical="center"/>
    </xf>
    <xf numFmtId="177"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6" fillId="0" borderId="0" xfId="0" applyNumberFormat="1" applyFont="1"/>
    <xf numFmtId="168" fontId="157"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8" fillId="0" borderId="0" xfId="889" applyFont="1"/>
    <xf numFmtId="0" fontId="150" fillId="25" borderId="0" xfId="889" applyFont="1" applyFill="1"/>
    <xf numFmtId="0" fontId="95" fillId="25" borderId="0" xfId="889" applyFont="1" applyFill="1" applyAlignment="1">
      <alignment horizontal="center" vertical="center" wrapText="1"/>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50" fillId="0" borderId="0" xfId="0" applyFont="1" applyAlignment="1">
      <alignment vertical="top"/>
    </xf>
    <xf numFmtId="174" fontId="154" fillId="0" borderId="0" xfId="0" applyFont="1"/>
    <xf numFmtId="174" fontId="189" fillId="0" borderId="0" xfId="1087" quotePrefix="1" applyFont="1" applyAlignment="1" applyProtection="1"/>
    <xf numFmtId="174" fontId="181" fillId="0" borderId="0" xfId="0" applyFont="1"/>
    <xf numFmtId="174" fontId="187" fillId="0" borderId="0" xfId="0" applyFont="1"/>
    <xf numFmtId="174" fontId="189" fillId="0" borderId="0" xfId="1087" applyFont="1" applyAlignment="1" applyProtection="1">
      <alignment horizontal="left" indent="5"/>
    </xf>
    <xf numFmtId="174" fontId="187" fillId="0" borderId="0" xfId="0" applyFont="1" applyAlignment="1">
      <alignment horizontal="left"/>
    </xf>
    <xf numFmtId="174" fontId="181" fillId="0" borderId="0" xfId="0" applyFont="1" applyAlignment="1">
      <alignment horizontal="left" indent="5"/>
    </xf>
    <xf numFmtId="174" fontId="187" fillId="0" borderId="0" xfId="0" applyFont="1" applyAlignment="1">
      <alignment horizontal="left" indent="5"/>
    </xf>
    <xf numFmtId="174" fontId="189" fillId="0" borderId="0" xfId="1087" applyFont="1" applyAlignment="1" applyProtection="1">
      <alignment horizontal="left" indent="8"/>
    </xf>
    <xf numFmtId="174" fontId="107" fillId="0" borderId="0" xfId="1087" applyFont="1" applyAlignment="1" applyProtection="1"/>
    <xf numFmtId="174" fontId="181" fillId="0" borderId="0" xfId="0" applyFont="1" applyAlignment="1">
      <alignment horizontal="left" indent="8"/>
    </xf>
    <xf numFmtId="174" fontId="189" fillId="25" borderId="0" xfId="1087" applyFont="1" applyFill="1" applyAlignment="1" applyProtection="1">
      <alignment horizontal="left" indent="8"/>
    </xf>
    <xf numFmtId="174" fontId="181" fillId="25" borderId="0" xfId="0" applyFont="1" applyFill="1"/>
    <xf numFmtId="174" fontId="187" fillId="0" borderId="0" xfId="0" applyFont="1" applyAlignment="1">
      <alignment horizontal="left" indent="3"/>
    </xf>
    <xf numFmtId="174" fontId="187" fillId="0" borderId="0" xfId="0" applyFont="1" applyAlignment="1">
      <alignment horizontal="left" wrapText="1" indent="3"/>
    </xf>
    <xf numFmtId="174" fontId="150" fillId="0" borderId="0" xfId="0" applyFont="1" applyAlignment="1">
      <alignment horizontal="justify"/>
    </xf>
    <xf numFmtId="0" fontId="31" fillId="0" borderId="0" xfId="1270"/>
    <xf numFmtId="174" fontId="183" fillId="25" borderId="0" xfId="0" applyFont="1" applyFill="1" applyAlignment="1">
      <alignment horizontal="center" vertical="center" wrapText="1"/>
    </xf>
    <xf numFmtId="174" fontId="157" fillId="25" borderId="0" xfId="0" applyFont="1" applyFill="1" applyAlignment="1">
      <alignment horizontal="center" vertical="center"/>
    </xf>
    <xf numFmtId="174" fontId="157" fillId="25" borderId="0" xfId="0" applyFont="1" applyFill="1" applyAlignment="1">
      <alignment horizontal="center" vertical="center" wrapText="1"/>
    </xf>
    <xf numFmtId="49" fontId="190" fillId="25" borderId="0" xfId="0" applyNumberFormat="1" applyFont="1" applyFill="1" applyAlignment="1">
      <alignment horizontal="center" vertical="center"/>
    </xf>
    <xf numFmtId="3" fontId="190" fillId="25" borderId="0" xfId="296" applyNumberFormat="1" applyFont="1" applyFill="1" applyBorder="1" applyAlignment="1">
      <alignment horizontal="right" vertical="center" wrapText="1"/>
    </xf>
    <xf numFmtId="3" fontId="190" fillId="25" borderId="0" xfId="296" applyNumberFormat="1" applyFont="1" applyFill="1" applyBorder="1" applyAlignment="1">
      <alignment horizontal="right"/>
    </xf>
    <xf numFmtId="3" fontId="190" fillId="25" borderId="0" xfId="0" applyNumberFormat="1" applyFont="1" applyFill="1" applyAlignment="1">
      <alignment horizontal="right"/>
    </xf>
    <xf numFmtId="10" fontId="190" fillId="25" borderId="0" xfId="0" applyNumberFormat="1" applyFont="1" applyFill="1" applyAlignment="1">
      <alignment horizontal="right"/>
    </xf>
    <xf numFmtId="17" fontId="188" fillId="0" borderId="0" xfId="0" applyNumberFormat="1" applyFont="1" applyAlignment="1">
      <alignment horizontal="center"/>
    </xf>
    <xf numFmtId="174" fontId="162" fillId="0" borderId="0" xfId="0" applyFont="1" applyAlignment="1">
      <alignment horizontal="justify" vertical="justify" wrapText="1"/>
    </xf>
    <xf numFmtId="174" fontId="191" fillId="0" borderId="0" xfId="0" applyFont="1" applyAlignment="1">
      <alignment horizontal="center" vertical="center"/>
    </xf>
    <xf numFmtId="174" fontId="164" fillId="0" borderId="0" xfId="0" applyFont="1" applyAlignment="1">
      <alignment vertical="center"/>
    </xf>
    <xf numFmtId="43" fontId="164" fillId="0" borderId="0" xfId="0" applyNumberFormat="1" applyFont="1" applyAlignment="1">
      <alignment vertical="center"/>
    </xf>
    <xf numFmtId="43" fontId="164"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4" fillId="0" borderId="0" xfId="0" applyFont="1" applyAlignment="1">
      <alignment horizontal="right" vertical="center"/>
    </xf>
    <xf numFmtId="174" fontId="148" fillId="0" borderId="0" xfId="0" applyFont="1" applyAlignment="1">
      <alignment horizontal="right" vertical="center" wrapText="1"/>
    </xf>
    <xf numFmtId="174" fontId="160" fillId="0" borderId="0" xfId="0" applyFont="1" applyAlignment="1">
      <alignment horizontal="right" indent="2"/>
    </xf>
    <xf numFmtId="174" fontId="192" fillId="0" borderId="0" xfId="0" applyFont="1" applyAlignment="1">
      <alignment horizontal="center" vertical="center"/>
    </xf>
    <xf numFmtId="174" fontId="179" fillId="25" borderId="0" xfId="0" applyFont="1" applyFill="1" applyAlignment="1">
      <alignment horizontal="center" vertical="center" wrapText="1"/>
    </xf>
    <xf numFmtId="174" fontId="4" fillId="0" borderId="0" xfId="0" applyFont="1" applyAlignment="1">
      <alignment horizontal="left"/>
    </xf>
    <xf numFmtId="174" fontId="173" fillId="0" borderId="0" xfId="0" applyFont="1" applyAlignment="1">
      <alignment horizontal="left"/>
    </xf>
    <xf numFmtId="174" fontId="173" fillId="0" borderId="0" xfId="0" applyFont="1"/>
    <xf numFmtId="10" fontId="4" fillId="0" borderId="0" xfId="521" applyNumberFormat="1" applyFont="1" applyBorder="1" applyAlignment="1">
      <alignment horizontal="left"/>
    </xf>
    <xf numFmtId="177" fontId="4" fillId="0" borderId="0" xfId="0" applyNumberFormat="1" applyFont="1" applyAlignment="1">
      <alignment horizontal="left"/>
    </xf>
    <xf numFmtId="174" fontId="193" fillId="0" borderId="0" xfId="0" applyFont="1" applyAlignment="1">
      <alignment horizontal="center"/>
    </xf>
    <xf numFmtId="174" fontId="193" fillId="0" borderId="0" xfId="0" applyFont="1"/>
    <xf numFmtId="0" fontId="150" fillId="0" borderId="0" xfId="712" applyFont="1"/>
    <xf numFmtId="41" fontId="150"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150" fillId="0" borderId="0" xfId="712" applyNumberFormat="1" applyFont="1" applyAlignment="1">
      <alignment vertical="center"/>
    </xf>
    <xf numFmtId="0" fontId="150" fillId="0" borderId="0" xfId="712" applyFont="1" applyAlignment="1">
      <alignment vertical="center"/>
    </xf>
    <xf numFmtId="177"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3" fillId="0" borderId="0" xfId="359" applyFont="1"/>
    <xf numFmtId="174" fontId="32" fillId="0" borderId="0" xfId="417" applyFont="1"/>
    <xf numFmtId="177"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8" fontId="142" fillId="0" borderId="0" xfId="0" applyNumberFormat="1" applyFont="1"/>
    <xf numFmtId="174" fontId="158" fillId="68" borderId="0" xfId="0" applyFont="1" applyFill="1"/>
    <xf numFmtId="0" fontId="194" fillId="68" borderId="0" xfId="549" applyFont="1" applyFill="1" applyAlignment="1">
      <alignment vertical="center"/>
    </xf>
    <xf numFmtId="43" fontId="194" fillId="68" borderId="0" xfId="294"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8" fillId="68" borderId="0" xfId="0" applyFont="1" applyFill="1"/>
    <xf numFmtId="174" fontId="32" fillId="68" borderId="0" xfId="0"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8" fontId="62" fillId="68" borderId="25" xfId="0" applyNumberFormat="1" applyFont="1" applyFill="1" applyBorder="1" applyAlignment="1">
      <alignment horizontal="right" vertical="center"/>
    </xf>
    <xf numFmtId="174" fontId="177" fillId="68" borderId="16" xfId="0" applyFont="1" applyFill="1" applyBorder="1" applyAlignment="1">
      <alignment horizontal="center" vertical="center"/>
    </xf>
    <xf numFmtId="49" fontId="177" fillId="68" borderId="13" xfId="0" applyNumberFormat="1" applyFont="1" applyFill="1" applyBorder="1" applyAlignment="1">
      <alignment horizontal="center" vertical="center" wrapText="1"/>
    </xf>
    <xf numFmtId="49" fontId="184" fillId="68" borderId="26" xfId="0" applyNumberFormat="1" applyFont="1" applyFill="1" applyBorder="1" applyAlignment="1">
      <alignment horizontal="center" vertical="center" wrapText="1"/>
    </xf>
    <xf numFmtId="168" fontId="184" fillId="68" borderId="34" xfId="0" applyNumberFormat="1" applyFont="1" applyFill="1" applyBorder="1" applyAlignment="1">
      <alignment horizontal="right" vertical="center" wrapText="1"/>
    </xf>
    <xf numFmtId="174" fontId="184" fillId="68" borderId="16" xfId="0" applyFont="1" applyFill="1" applyBorder="1" applyAlignment="1">
      <alignment horizontal="center" vertical="center"/>
    </xf>
    <xf numFmtId="174" fontId="184"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0" fillId="68" borderId="0" xfId="0" applyFont="1" applyFill="1"/>
    <xf numFmtId="0" fontId="160" fillId="68" borderId="0" xfId="889" applyFont="1" applyFill="1"/>
    <xf numFmtId="0" fontId="150" fillId="68" borderId="0" xfId="889" applyFont="1" applyFill="1"/>
    <xf numFmtId="10" fontId="160" fillId="25" borderId="0" xfId="0" applyNumberFormat="1" applyFont="1" applyFill="1" applyAlignment="1">
      <alignment horizontal="right"/>
    </xf>
    <xf numFmtId="174" fontId="184" fillId="68" borderId="16" xfId="0" applyFont="1" applyFill="1" applyBorder="1" applyAlignment="1">
      <alignment horizontal="center" vertical="center" wrapText="1"/>
    </xf>
    <xf numFmtId="174" fontId="184" fillId="68" borderId="13" xfId="0" applyFont="1" applyFill="1" applyBorder="1" applyAlignment="1">
      <alignment horizontal="center" vertical="center" wrapText="1"/>
    </xf>
    <xf numFmtId="174" fontId="184"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3" fillId="0" borderId="0" xfId="0" applyFont="1" applyAlignment="1">
      <alignment vertical="center"/>
    </xf>
    <xf numFmtId="174" fontId="147" fillId="68" borderId="26" xfId="0" applyFont="1" applyFill="1" applyBorder="1" applyAlignment="1">
      <alignment horizontal="center" vertical="center"/>
    </xf>
    <xf numFmtId="49" fontId="184" fillId="68" borderId="16" xfId="0" applyNumberFormat="1" applyFont="1" applyFill="1" applyBorder="1" applyAlignment="1">
      <alignment horizontal="center" vertical="center"/>
    </xf>
    <xf numFmtId="174" fontId="170"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196"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5" fillId="68" borderId="16" xfId="359" applyFont="1" applyFill="1" applyBorder="1" applyAlignment="1">
      <alignment horizontal="center" vertical="center"/>
    </xf>
    <xf numFmtId="49" fontId="175" fillId="68" borderId="26" xfId="359" applyNumberFormat="1" applyFont="1" applyFill="1" applyBorder="1" applyAlignment="1">
      <alignment horizontal="center" vertical="center"/>
    </xf>
    <xf numFmtId="174" fontId="175" fillId="68" borderId="14" xfId="359" applyFont="1" applyFill="1" applyBorder="1" applyAlignment="1">
      <alignment horizontal="center" vertical="center" wrapText="1"/>
    </xf>
    <xf numFmtId="49" fontId="197" fillId="0" borderId="32" xfId="359" applyNumberFormat="1" applyFont="1" applyBorder="1" applyAlignment="1">
      <alignment horizontal="center"/>
    </xf>
    <xf numFmtId="4" fontId="198" fillId="0" borderId="23" xfId="294" applyNumberFormat="1" applyFont="1" applyFill="1" applyBorder="1" applyAlignment="1">
      <alignment horizontal="right"/>
    </xf>
    <xf numFmtId="0" fontId="197" fillId="0" borderId="32" xfId="359" applyNumberFormat="1" applyFont="1" applyBorder="1" applyAlignment="1">
      <alignment horizontal="center"/>
    </xf>
    <xf numFmtId="4" fontId="175"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4" fillId="68" borderId="16" xfId="0" applyFont="1" applyFill="1" applyBorder="1" applyAlignment="1">
      <alignment horizontal="center" vertical="center"/>
    </xf>
    <xf numFmtId="174" fontId="164" fillId="68" borderId="13" xfId="0" applyFont="1" applyFill="1" applyBorder="1" applyAlignment="1">
      <alignment horizontal="center" vertical="center" wrapText="1"/>
    </xf>
    <xf numFmtId="174" fontId="164" fillId="68" borderId="13" xfId="0" applyFont="1" applyFill="1" applyBorder="1" applyAlignment="1">
      <alignment horizontal="center" vertical="center"/>
    </xf>
    <xf numFmtId="174" fontId="164" fillId="68" borderId="14" xfId="0" applyFont="1" applyFill="1" applyBorder="1" applyAlignment="1">
      <alignment horizontal="center" vertical="center" wrapText="1"/>
    </xf>
    <xf numFmtId="0" fontId="164" fillId="0" borderId="32" xfId="0" applyNumberFormat="1" applyFont="1" applyBorder="1" applyAlignment="1">
      <alignment horizontal="center"/>
    </xf>
    <xf numFmtId="49" fontId="164"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78" fillId="0" borderId="32" xfId="0" applyNumberFormat="1" applyFont="1" applyBorder="1" applyAlignment="1">
      <alignment horizontal="center"/>
    </xf>
    <xf numFmtId="168" fontId="157" fillId="0" borderId="12" xfId="294" applyNumberFormat="1" applyFont="1" applyFill="1" applyBorder="1"/>
    <xf numFmtId="49" fontId="178" fillId="0" borderId="32" xfId="0" applyNumberFormat="1" applyFont="1" applyBorder="1" applyAlignment="1">
      <alignment horizontal="center"/>
    </xf>
    <xf numFmtId="174" fontId="184" fillId="68" borderId="26" xfId="0" applyFont="1" applyFill="1" applyBorder="1" applyAlignment="1">
      <alignment horizontal="center" vertical="center"/>
    </xf>
    <xf numFmtId="168" fontId="184" fillId="68" borderId="34" xfId="294" applyNumberFormat="1" applyFont="1" applyFill="1" applyBorder="1" applyAlignment="1">
      <alignment vertical="center"/>
    </xf>
    <xf numFmtId="10" fontId="184" fillId="68" borderId="34" xfId="0" applyNumberFormat="1" applyFont="1" applyFill="1" applyBorder="1" applyAlignment="1">
      <alignment vertical="center"/>
    </xf>
    <xf numFmtId="49" fontId="177" fillId="68" borderId="14" xfId="0" applyNumberFormat="1" applyFont="1" applyFill="1" applyBorder="1" applyAlignment="1">
      <alignment horizontal="center" vertical="center" wrapText="1"/>
    </xf>
    <xf numFmtId="49" fontId="177" fillId="0" borderId="32" xfId="0" applyNumberFormat="1" applyFont="1" applyBorder="1" applyAlignment="1">
      <alignment horizontal="center" vertical="center"/>
    </xf>
    <xf numFmtId="168" fontId="176" fillId="0" borderId="12" xfId="294" applyNumberFormat="1" applyFont="1" applyFill="1" applyBorder="1" applyAlignment="1">
      <alignment horizontal="right" vertical="center"/>
    </xf>
    <xf numFmtId="168" fontId="177" fillId="0" borderId="12" xfId="0" applyNumberFormat="1" applyFont="1" applyBorder="1" applyAlignment="1">
      <alignment horizontal="right" vertical="center" wrapText="1"/>
    </xf>
    <xf numFmtId="10" fontId="177" fillId="0" borderId="12" xfId="0" applyNumberFormat="1" applyFont="1" applyBorder="1" applyAlignment="1">
      <alignment horizontal="right" vertical="center"/>
    </xf>
    <xf numFmtId="10" fontId="177" fillId="0" borderId="23" xfId="0" applyNumberFormat="1" applyFont="1" applyBorder="1" applyAlignment="1">
      <alignment horizontal="right" vertical="center"/>
    </xf>
    <xf numFmtId="0" fontId="178" fillId="0" borderId="32" xfId="0" applyNumberFormat="1" applyFont="1" applyBorder="1" applyAlignment="1">
      <alignment horizontal="center" vertical="center"/>
    </xf>
    <xf numFmtId="10" fontId="184" fillId="68" borderId="34" xfId="0" applyNumberFormat="1" applyFont="1" applyFill="1" applyBorder="1" applyAlignment="1">
      <alignment horizontal="right" vertical="center"/>
    </xf>
    <xf numFmtId="10" fontId="184"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168" fontId="170"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199" fillId="0" borderId="12" xfId="294" applyNumberFormat="1" applyFont="1" applyFill="1" applyBorder="1" applyAlignment="1">
      <alignment horizontal="center" vertical="center"/>
    </xf>
    <xf numFmtId="41" fontId="199"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199"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8" fontId="61" fillId="0" borderId="23" xfId="0" applyNumberFormat="1" applyFont="1" applyBorder="1" applyAlignment="1">
      <alignment horizontal="right" vertical="center"/>
    </xf>
    <xf numFmtId="178" fontId="62" fillId="68" borderId="34" xfId="0" applyNumberFormat="1" applyFont="1" applyFill="1" applyBorder="1" applyAlignment="1">
      <alignment horizontal="right" vertical="center"/>
    </xf>
    <xf numFmtId="10" fontId="199"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199"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199" fillId="0" borderId="34" xfId="421" applyNumberFormat="1" applyFont="1" applyBorder="1" applyAlignment="1">
      <alignment horizontal="center" vertical="center"/>
    </xf>
    <xf numFmtId="10" fontId="199"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0" fillId="68" borderId="11" xfId="307" applyFont="1" applyFill="1" applyBorder="1" applyAlignment="1">
      <alignment horizontal="center" vertical="center"/>
    </xf>
    <xf numFmtId="43" fontId="170" fillId="68" borderId="14" xfId="307" applyFont="1" applyFill="1" applyBorder="1" applyAlignment="1">
      <alignment horizontal="center" vertical="center"/>
    </xf>
    <xf numFmtId="174" fontId="200" fillId="0" borderId="0" xfId="413" applyFont="1"/>
    <xf numFmtId="43" fontId="186" fillId="0" borderId="0" xfId="307" applyFont="1" applyFill="1" applyBorder="1" applyAlignment="1">
      <alignment horizontal="left" vertical="center"/>
    </xf>
    <xf numFmtId="10" fontId="186" fillId="0" borderId="31" xfId="362" applyNumberFormat="1" applyFont="1" applyBorder="1" applyAlignment="1">
      <alignment horizontal="center" vertical="center"/>
    </xf>
    <xf numFmtId="174" fontId="162" fillId="0" borderId="0" xfId="413" applyFont="1"/>
    <xf numFmtId="43" fontId="186" fillId="0" borderId="26" xfId="307" applyFont="1" applyFill="1" applyBorder="1" applyAlignment="1">
      <alignment horizontal="left" vertical="center"/>
    </xf>
    <xf numFmtId="43" fontId="186" fillId="0" borderId="25" xfId="362" applyNumberFormat="1" applyFont="1" applyBorder="1" applyAlignment="1">
      <alignment horizontal="center" vertical="center"/>
    </xf>
    <xf numFmtId="10" fontId="186"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0" fillId="68" borderId="13" xfId="0" applyFont="1" applyFill="1" applyBorder="1" applyAlignment="1">
      <alignment horizontal="center" vertical="center" wrapText="1"/>
    </xf>
    <xf numFmtId="49" fontId="186"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7" fontId="31" fillId="25" borderId="0" xfId="413" applyNumberFormat="1" applyFill="1" applyAlignment="1">
      <alignment vertical="center"/>
    </xf>
    <xf numFmtId="174" fontId="196" fillId="0" borderId="0" xfId="0" applyFont="1"/>
    <xf numFmtId="174" fontId="202" fillId="0" borderId="0" xfId="0" applyFont="1"/>
    <xf numFmtId="49" fontId="166" fillId="0" borderId="32" xfId="0" applyNumberFormat="1" applyFont="1" applyBorder="1" applyAlignment="1">
      <alignment horizontal="center" vertical="center"/>
    </xf>
    <xf numFmtId="38" fontId="169" fillId="0" borderId="12" xfId="0" applyNumberFormat="1" applyFont="1" applyBorder="1" applyAlignment="1">
      <alignment horizontal="center" vertical="center"/>
    </xf>
    <xf numFmtId="171" fontId="166" fillId="0" borderId="12" xfId="0" applyNumberFormat="1" applyFont="1" applyBorder="1" applyAlignment="1">
      <alignment horizontal="center" vertical="center"/>
    </xf>
    <xf numFmtId="174" fontId="165" fillId="68" borderId="13" xfId="0" applyFont="1" applyFill="1" applyBorder="1" applyAlignment="1">
      <alignment horizontal="center" vertical="center" wrapText="1"/>
    </xf>
    <xf numFmtId="49" fontId="166" fillId="0" borderId="32" xfId="0" applyNumberFormat="1" applyFont="1" applyBorder="1" applyAlignment="1">
      <alignment horizontal="center" vertical="center" wrapText="1"/>
    </xf>
    <xf numFmtId="3" fontId="169" fillId="0" borderId="12" xfId="299" applyNumberFormat="1" applyFont="1" applyFill="1" applyBorder="1" applyAlignment="1">
      <alignment horizontal="center" vertical="center" wrapText="1"/>
    </xf>
    <xf numFmtId="3" fontId="166" fillId="0" borderId="12" xfId="299" applyNumberFormat="1" applyFont="1" applyFill="1" applyBorder="1" applyAlignment="1">
      <alignment horizontal="center" vertical="center" wrapText="1"/>
    </xf>
    <xf numFmtId="3" fontId="169"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4" fillId="68" borderId="16" xfId="365" applyNumberFormat="1" applyFont="1" applyFill="1" applyBorder="1" applyAlignment="1">
      <alignment horizontal="center" vertical="center"/>
    </xf>
    <xf numFmtId="43" fontId="184"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78"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7" fontId="43" fillId="25" borderId="0" xfId="0" applyNumberFormat="1" applyFont="1" applyFill="1" applyAlignment="1">
      <alignment horizontal="center" vertical="top"/>
    </xf>
    <xf numFmtId="0" fontId="178" fillId="0" borderId="32" xfId="365" applyNumberFormat="1" applyFont="1" applyBorder="1" applyAlignment="1">
      <alignment horizontal="center" vertical="top"/>
    </xf>
    <xf numFmtId="168" fontId="157" fillId="25" borderId="34" xfId="365" applyNumberFormat="1" applyFont="1" applyFill="1" applyBorder="1" applyAlignment="1">
      <alignment horizontal="right" vertical="top"/>
    </xf>
    <xf numFmtId="168" fontId="178"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05" fillId="0" borderId="0" xfId="0" applyFont="1" applyAlignment="1">
      <alignment horizontal="center"/>
    </xf>
    <xf numFmtId="174" fontId="77" fillId="0" borderId="0" xfId="0" applyFont="1"/>
    <xf numFmtId="17" fontId="197" fillId="0" borderId="32" xfId="0" applyNumberFormat="1" applyFont="1" applyBorder="1" applyAlignment="1">
      <alignment horizontal="center" vertical="center"/>
    </xf>
    <xf numFmtId="3" fontId="197" fillId="0" borderId="12" xfId="299" applyNumberFormat="1" applyFont="1" applyFill="1" applyBorder="1" applyAlignment="1">
      <alignment horizontal="center" vertical="center"/>
    </xf>
    <xf numFmtId="3" fontId="198" fillId="0" borderId="12" xfId="299" applyNumberFormat="1" applyFont="1" applyFill="1" applyBorder="1" applyAlignment="1">
      <alignment horizontal="center" vertical="center"/>
    </xf>
    <xf numFmtId="3" fontId="197" fillId="0" borderId="23" xfId="299" applyNumberFormat="1" applyFont="1" applyFill="1" applyBorder="1" applyAlignment="1">
      <alignment horizontal="center" vertical="center"/>
    </xf>
    <xf numFmtId="49" fontId="197" fillId="0" borderId="32" xfId="0" applyNumberFormat="1" applyFont="1" applyBorder="1" applyAlignment="1">
      <alignment horizontal="center" vertical="center"/>
    </xf>
    <xf numFmtId="3" fontId="198" fillId="0" borderId="34" xfId="299" applyNumberFormat="1" applyFont="1" applyFill="1" applyBorder="1" applyAlignment="1">
      <alignment horizontal="center" vertical="center"/>
    </xf>
    <xf numFmtId="174" fontId="175" fillId="59" borderId="13" xfId="0" applyFont="1" applyFill="1" applyBorder="1" applyAlignment="1">
      <alignment horizontal="center" vertical="center" wrapText="1"/>
    </xf>
    <xf numFmtId="174" fontId="175" fillId="59" borderId="14" xfId="0" applyFont="1" applyFill="1" applyBorder="1" applyAlignment="1">
      <alignment horizontal="center" vertical="center" wrapText="1"/>
    </xf>
    <xf numFmtId="17" fontId="175" fillId="59" borderId="16" xfId="0" applyNumberFormat="1" applyFont="1" applyFill="1" applyBorder="1" applyAlignment="1">
      <alignment horizontal="center" vertical="center" wrapText="1"/>
    </xf>
    <xf numFmtId="174" fontId="175" fillId="59" borderId="14" xfId="0" applyFont="1" applyFill="1" applyBorder="1" applyAlignment="1">
      <alignment horizontal="center" vertical="center"/>
    </xf>
    <xf numFmtId="168" fontId="165" fillId="68" borderId="16" xfId="294" applyNumberFormat="1" applyFont="1" applyFill="1" applyBorder="1" applyAlignment="1">
      <alignment horizontal="center" vertical="center" wrapText="1"/>
    </xf>
    <xf numFmtId="168" fontId="165" fillId="68" borderId="13" xfId="294" applyNumberFormat="1" applyFont="1" applyFill="1" applyBorder="1" applyAlignment="1">
      <alignment horizontal="center" vertical="center" wrapText="1"/>
    </xf>
    <xf numFmtId="168" fontId="165" fillId="68" borderId="14" xfId="294" applyNumberFormat="1" applyFont="1" applyFill="1" applyBorder="1" applyAlignment="1">
      <alignment horizontal="center" vertical="center" wrapText="1"/>
    </xf>
    <xf numFmtId="0" fontId="166" fillId="0" borderId="32" xfId="359" applyNumberFormat="1" applyFont="1" applyBorder="1" applyAlignment="1">
      <alignment horizontal="center" vertical="center"/>
    </xf>
    <xf numFmtId="3" fontId="169" fillId="0" borderId="12" xfId="296" applyNumberFormat="1" applyFont="1" applyFill="1" applyBorder="1" applyAlignment="1">
      <alignment horizontal="center" vertical="center"/>
    </xf>
    <xf numFmtId="3" fontId="169"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0" fillId="68" borderId="16" xfId="0" applyFont="1" applyFill="1" applyBorder="1" applyAlignment="1">
      <alignment horizontal="center" vertical="center"/>
    </xf>
    <xf numFmtId="174" fontId="175" fillId="68" borderId="12" xfId="0" applyFont="1" applyFill="1" applyBorder="1" applyAlignment="1">
      <alignment horizontal="center" vertical="center"/>
    </xf>
    <xf numFmtId="49" fontId="206" fillId="0" borderId="12" xfId="0" applyNumberFormat="1" applyFont="1" applyBorder="1" applyAlignment="1">
      <alignment horizontal="center"/>
    </xf>
    <xf numFmtId="168" fontId="206" fillId="0" borderId="12" xfId="294" applyNumberFormat="1" applyFont="1" applyFill="1" applyBorder="1" applyAlignment="1">
      <alignment horizontal="center" vertical="center"/>
    </xf>
    <xf numFmtId="49" fontId="186" fillId="0" borderId="32" xfId="0" applyNumberFormat="1" applyFont="1" applyBorder="1" applyAlignment="1">
      <alignment horizontal="center" vertical="top"/>
    </xf>
    <xf numFmtId="0" fontId="186" fillId="0" borderId="32" xfId="0" applyNumberFormat="1" applyFont="1" applyBorder="1" applyAlignment="1">
      <alignment horizontal="center" vertical="top"/>
    </xf>
    <xf numFmtId="49" fontId="178"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78"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78" fillId="0" borderId="12" xfId="294" applyNumberFormat="1" applyFont="1" applyFill="1" applyBorder="1" applyAlignment="1">
      <alignment horizontal="right" vertical="top"/>
    </xf>
    <xf numFmtId="41" fontId="178" fillId="0" borderId="23" xfId="0" applyNumberFormat="1" applyFont="1" applyBorder="1" applyAlignment="1">
      <alignment horizontal="center" vertical="top"/>
    </xf>
    <xf numFmtId="49" fontId="184" fillId="68" borderId="13" xfId="0" applyNumberFormat="1" applyFont="1" applyFill="1" applyBorder="1" applyAlignment="1">
      <alignment horizontal="center" vertical="center"/>
    </xf>
    <xf numFmtId="38" fontId="183" fillId="68" borderId="12" xfId="0" applyNumberFormat="1" applyFont="1" applyFill="1" applyBorder="1" applyAlignment="1">
      <alignment horizontal="center" vertical="center"/>
    </xf>
    <xf numFmtId="38" fontId="183" fillId="68" borderId="12" xfId="0" applyNumberFormat="1" applyFont="1" applyFill="1" applyBorder="1" applyAlignment="1">
      <alignment horizontal="center" vertical="center" wrapText="1"/>
    </xf>
    <xf numFmtId="195" fontId="208" fillId="0" borderId="0" xfId="0" applyNumberFormat="1" applyFont="1"/>
    <xf numFmtId="174" fontId="208" fillId="0" borderId="0" xfId="0" applyFont="1"/>
    <xf numFmtId="3" fontId="209" fillId="25" borderId="0" xfId="0" applyNumberFormat="1" applyFont="1" applyFill="1" applyAlignment="1">
      <alignment horizontal="center"/>
    </xf>
    <xf numFmtId="174" fontId="208" fillId="25" borderId="0" xfId="0" applyFont="1" applyFill="1"/>
    <xf numFmtId="49" fontId="172" fillId="0" borderId="12" xfId="0" applyNumberFormat="1" applyFont="1" applyBorder="1" applyAlignment="1">
      <alignment horizontal="center" vertical="center"/>
    </xf>
    <xf numFmtId="38" fontId="185" fillId="0" borderId="12" xfId="294" applyNumberFormat="1" applyFont="1" applyFill="1" applyBorder="1" applyAlignment="1">
      <alignment horizontal="center" vertical="center"/>
    </xf>
    <xf numFmtId="38" fontId="172" fillId="0" borderId="12" xfId="0" applyNumberFormat="1" applyFont="1" applyBorder="1" applyAlignment="1">
      <alignment horizontal="center" wrapText="1"/>
    </xf>
    <xf numFmtId="38" fontId="185" fillId="25" borderId="12" xfId="294" applyNumberFormat="1" applyFont="1" applyFill="1" applyBorder="1" applyAlignment="1">
      <alignment horizontal="center"/>
    </xf>
    <xf numFmtId="195" fontId="54" fillId="0" borderId="0" xfId="0" applyNumberFormat="1" applyFont="1"/>
    <xf numFmtId="3" fontId="210" fillId="25" borderId="0" xfId="0" applyNumberFormat="1" applyFont="1" applyFill="1" applyAlignment="1">
      <alignment horizontal="center"/>
    </xf>
    <xf numFmtId="174" fontId="54" fillId="25" borderId="0" xfId="0" applyFont="1" applyFill="1"/>
    <xf numFmtId="3" fontId="210" fillId="0" borderId="0" xfId="0" applyNumberFormat="1" applyFont="1" applyAlignment="1">
      <alignment horizontal="center" vertical="center"/>
    </xf>
    <xf numFmtId="3" fontId="210" fillId="0" borderId="0" xfId="0" applyNumberFormat="1" applyFont="1" applyAlignment="1">
      <alignment horizontal="center"/>
    </xf>
    <xf numFmtId="38" fontId="172" fillId="0" borderId="12" xfId="294" applyNumberFormat="1" applyFont="1" applyFill="1" applyBorder="1" applyAlignment="1">
      <alignment horizontal="center" vertical="center"/>
    </xf>
    <xf numFmtId="14" fontId="165" fillId="68" borderId="16" xfId="0" applyNumberFormat="1" applyFont="1" applyFill="1" applyBorder="1" applyAlignment="1">
      <alignment horizontal="center" vertical="center" wrapText="1"/>
    </xf>
    <xf numFmtId="174" fontId="165" fillId="68" borderId="13" xfId="0" applyFont="1" applyFill="1" applyBorder="1" applyAlignment="1">
      <alignment horizontal="center" vertical="center"/>
    </xf>
    <xf numFmtId="171" fontId="166" fillId="0" borderId="12" xfId="0" applyNumberFormat="1" applyFont="1" applyBorder="1" applyAlignment="1">
      <alignment vertical="center"/>
    </xf>
    <xf numFmtId="49" fontId="166" fillId="0" borderId="26" xfId="0" applyNumberFormat="1" applyFont="1" applyBorder="1" applyAlignment="1">
      <alignment horizontal="center" vertical="center"/>
    </xf>
    <xf numFmtId="49" fontId="170" fillId="68" borderId="16" xfId="0" applyNumberFormat="1" applyFont="1" applyFill="1" applyBorder="1" applyAlignment="1">
      <alignment horizontal="center" vertical="center"/>
    </xf>
    <xf numFmtId="168" fontId="173" fillId="25" borderId="12" xfId="294" applyNumberFormat="1" applyFont="1" applyFill="1" applyBorder="1" applyAlignment="1">
      <alignment horizontal="center" vertical="center"/>
    </xf>
    <xf numFmtId="173" fontId="173" fillId="25" borderId="12" xfId="294" applyNumberFormat="1" applyFont="1" applyFill="1" applyBorder="1" applyAlignment="1">
      <alignment horizontal="center" vertical="center"/>
    </xf>
    <xf numFmtId="49" fontId="186" fillId="25" borderId="32" xfId="0" applyNumberFormat="1" applyFont="1" applyFill="1" applyBorder="1" applyAlignment="1">
      <alignment horizontal="center" vertical="center"/>
    </xf>
    <xf numFmtId="174" fontId="170" fillId="68" borderId="26" xfId="0" applyFont="1" applyFill="1" applyBorder="1" applyAlignment="1">
      <alignment horizontal="center" vertical="center"/>
    </xf>
    <xf numFmtId="174" fontId="185" fillId="0" borderId="0" xfId="0" applyFont="1" applyAlignment="1">
      <alignment vertical="center" wrapText="1"/>
    </xf>
    <xf numFmtId="0" fontId="172" fillId="0" borderId="32" xfId="294" applyNumberFormat="1" applyFont="1" applyFill="1" applyBorder="1" applyAlignment="1">
      <alignment horizontal="center" vertical="center"/>
    </xf>
    <xf numFmtId="40" fontId="185" fillId="0" borderId="12" xfId="294" applyNumberFormat="1" applyFont="1" applyFill="1" applyBorder="1" applyAlignment="1">
      <alignment vertical="center"/>
    </xf>
    <xf numFmtId="0" fontId="181" fillId="0" borderId="0" xfId="712" applyFont="1"/>
    <xf numFmtId="49" fontId="184" fillId="68" borderId="13" xfId="0" applyNumberFormat="1" applyFont="1" applyFill="1" applyBorder="1" applyAlignment="1">
      <alignment horizontal="center" vertical="center" wrapText="1"/>
    </xf>
    <xf numFmtId="0" fontId="184" fillId="68" borderId="13" xfId="0" applyNumberFormat="1" applyFont="1" applyFill="1" applyBorder="1" applyAlignment="1">
      <alignment horizontal="center" vertical="center" wrapText="1"/>
    </xf>
    <xf numFmtId="168" fontId="178" fillId="0" borderId="32" xfId="0" applyNumberFormat="1" applyFont="1" applyBorder="1" applyAlignment="1">
      <alignment horizontal="center" vertical="center"/>
    </xf>
    <xf numFmtId="174" fontId="178" fillId="0" borderId="12" xfId="0" applyFont="1" applyBorder="1" applyAlignment="1">
      <alignment horizontal="left" vertical="center"/>
    </xf>
    <xf numFmtId="43" fontId="178" fillId="0" borderId="12" xfId="0" applyNumberFormat="1" applyFont="1" applyBorder="1" applyAlignment="1">
      <alignment horizontal="right" vertical="center"/>
    </xf>
    <xf numFmtId="174" fontId="178" fillId="0" borderId="26" xfId="0" applyFont="1" applyBorder="1" applyAlignment="1">
      <alignment horizontal="center" vertical="center"/>
    </xf>
    <xf numFmtId="174" fontId="178" fillId="0" borderId="34" xfId="0" applyFont="1" applyBorder="1" applyAlignment="1">
      <alignment horizontal="center" vertical="center"/>
    </xf>
    <xf numFmtId="43" fontId="178" fillId="0" borderId="34" xfId="294" applyFont="1" applyFill="1" applyBorder="1" applyAlignment="1">
      <alignment horizontal="center" vertical="center"/>
    </xf>
    <xf numFmtId="174" fontId="183" fillId="68" borderId="11" xfId="362" applyFont="1" applyFill="1" applyBorder="1" applyAlignment="1">
      <alignment horizontal="center" vertical="center"/>
    </xf>
    <xf numFmtId="174" fontId="183" fillId="68" borderId="13" xfId="362" applyFont="1" applyFill="1" applyBorder="1" applyAlignment="1">
      <alignment horizontal="center" vertical="center"/>
    </xf>
    <xf numFmtId="174" fontId="183" fillId="68" borderId="14" xfId="362" applyFont="1" applyFill="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6" fontId="50" fillId="0" borderId="0" xfId="0" applyNumberFormat="1" applyFont="1"/>
    <xf numFmtId="3" fontId="50" fillId="0" borderId="0" xfId="0" applyNumberFormat="1" applyFont="1"/>
    <xf numFmtId="43" fontId="212" fillId="0" borderId="26" xfId="0" applyNumberFormat="1" applyFont="1" applyBorder="1" applyAlignment="1">
      <alignment horizontal="center" vertical="center"/>
    </xf>
    <xf numFmtId="168" fontId="212" fillId="0" borderId="34" xfId="0" applyNumberFormat="1" applyFont="1" applyBorder="1" applyAlignment="1">
      <alignment horizontal="center" vertical="center"/>
    </xf>
    <xf numFmtId="171" fontId="212" fillId="0" borderId="34" xfId="521" applyNumberFormat="1" applyFont="1" applyFill="1" applyBorder="1" applyAlignment="1">
      <alignment horizontal="center" vertical="center"/>
    </xf>
    <xf numFmtId="43" fontId="214" fillId="68" borderId="16" xfId="0" applyNumberFormat="1" applyFont="1" applyFill="1" applyBorder="1" applyAlignment="1">
      <alignment horizontal="center" vertical="center" wrapText="1"/>
    </xf>
    <xf numFmtId="43" fontId="212" fillId="0" borderId="32" xfId="0" applyNumberFormat="1" applyFont="1" applyBorder="1" applyAlignment="1">
      <alignment horizontal="center" vertical="center"/>
    </xf>
    <xf numFmtId="3" fontId="212" fillId="0" borderId="12" xfId="0" applyNumberFormat="1" applyFont="1" applyBorder="1" applyAlignment="1">
      <alignment horizontal="center" vertical="center"/>
    </xf>
    <xf numFmtId="171" fontId="212" fillId="0" borderId="12" xfId="521" applyNumberFormat="1" applyFont="1" applyFill="1" applyBorder="1" applyAlignment="1" applyProtection="1">
      <alignment horizontal="center" vertical="center"/>
    </xf>
    <xf numFmtId="3" fontId="213" fillId="0" borderId="12" xfId="0" applyNumberFormat="1" applyFont="1" applyBorder="1" applyAlignment="1">
      <alignment horizontal="center" vertical="center"/>
    </xf>
    <xf numFmtId="171" fontId="212" fillId="0" borderId="12" xfId="0" applyNumberFormat="1" applyFont="1" applyBorder="1" applyAlignment="1">
      <alignment horizontal="center" vertical="center"/>
    </xf>
    <xf numFmtId="171" fontId="212"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12" fillId="0" borderId="34" xfId="0" applyNumberFormat="1" applyFont="1" applyBorder="1" applyAlignment="1">
      <alignment horizontal="center" vertical="center"/>
    </xf>
    <xf numFmtId="171" fontId="212" fillId="0" borderId="25" xfId="0" applyNumberFormat="1" applyFont="1" applyBorder="1" applyAlignment="1">
      <alignment horizontal="center" vertical="center"/>
    </xf>
    <xf numFmtId="174" fontId="38" fillId="0" borderId="0" xfId="0" applyFont="1" applyAlignment="1">
      <alignment vertical="center"/>
    </xf>
    <xf numFmtId="184" fontId="47" fillId="0" borderId="0" xfId="0" applyNumberFormat="1" applyFont="1" applyAlignment="1">
      <alignment vertical="center"/>
    </xf>
    <xf numFmtId="174" fontId="188"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88" fillId="68" borderId="12" xfId="0" applyNumberFormat="1" applyFont="1" applyFill="1" applyBorder="1" applyAlignment="1">
      <alignment vertical="center"/>
    </xf>
    <xf numFmtId="43" fontId="188"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16" fillId="0" borderId="0" xfId="0" applyNumberFormat="1" applyFont="1"/>
    <xf numFmtId="174" fontId="165" fillId="68" borderId="16" xfId="0" applyFont="1" applyFill="1" applyBorder="1" applyAlignment="1">
      <alignment horizontal="center" vertical="center" wrapText="1"/>
    </xf>
    <xf numFmtId="174" fontId="165" fillId="68" borderId="11" xfId="0" applyFont="1" applyFill="1" applyBorder="1" applyAlignment="1">
      <alignment horizontal="center" vertical="center"/>
    </xf>
    <xf numFmtId="174" fontId="166" fillId="25" borderId="17" xfId="0" applyFont="1" applyFill="1" applyBorder="1" applyAlignment="1">
      <alignment horizontal="left" vertical="center"/>
    </xf>
    <xf numFmtId="43" fontId="169"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4" fillId="0" borderId="0" xfId="294" applyNumberFormat="1" applyFont="1" applyFill="1" applyBorder="1" applyAlignment="1">
      <alignment horizontal="center"/>
    </xf>
    <xf numFmtId="171" fontId="164" fillId="0" borderId="0" xfId="0" applyNumberFormat="1" applyFont="1" applyAlignment="1">
      <alignment horizontal="right"/>
    </xf>
    <xf numFmtId="168" fontId="157" fillId="25" borderId="12" xfId="294" applyNumberFormat="1" applyFont="1" applyFill="1" applyBorder="1"/>
    <xf numFmtId="49" fontId="164" fillId="68" borderId="13" xfId="0" applyNumberFormat="1" applyFont="1" applyFill="1" applyBorder="1" applyAlignment="1">
      <alignment horizontal="center" vertical="center" wrapText="1"/>
    </xf>
    <xf numFmtId="49" fontId="164"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0" fillId="68" borderId="13" xfId="0" applyFont="1" applyFill="1" applyBorder="1" applyAlignment="1">
      <alignment horizontal="center" vertical="center" wrapText="1"/>
    </xf>
    <xf numFmtId="174" fontId="200" fillId="68" borderId="16" xfId="0" applyFont="1" applyFill="1" applyBorder="1" applyAlignment="1">
      <alignment horizontal="center" vertical="center" wrapText="1"/>
    </xf>
    <xf numFmtId="174" fontId="200" fillId="68" borderId="14" xfId="0" applyFont="1" applyFill="1" applyBorder="1" applyAlignment="1">
      <alignment horizontal="center" vertical="center" wrapText="1"/>
    </xf>
    <xf numFmtId="174" fontId="178" fillId="25" borderId="0" xfId="0" applyFont="1" applyFill="1" applyAlignment="1">
      <alignment horizontal="center" vertical="top" wrapText="1"/>
    </xf>
    <xf numFmtId="174" fontId="176" fillId="0" borderId="0" xfId="0" applyFont="1" applyAlignment="1">
      <alignment vertical="top"/>
    </xf>
    <xf numFmtId="49" fontId="178" fillId="25" borderId="12" xfId="296" applyNumberFormat="1" applyFont="1" applyFill="1" applyBorder="1" applyAlignment="1">
      <alignment horizontal="center" vertical="top"/>
    </xf>
    <xf numFmtId="3" fontId="178" fillId="25" borderId="12" xfId="296" applyNumberFormat="1" applyFont="1" applyFill="1" applyBorder="1" applyAlignment="1">
      <alignment horizontal="center" vertical="top"/>
    </xf>
    <xf numFmtId="174" fontId="184" fillId="68" borderId="12" xfId="359" applyFont="1" applyFill="1" applyBorder="1" applyAlignment="1">
      <alignment horizontal="center" vertical="center" wrapText="1"/>
    </xf>
    <xf numFmtId="174" fontId="170" fillId="68" borderId="16" xfId="359" applyFont="1" applyFill="1" applyBorder="1" applyAlignment="1">
      <alignment horizontal="center" vertical="center"/>
    </xf>
    <xf numFmtId="174" fontId="170" fillId="68" borderId="13" xfId="359" applyFont="1" applyFill="1" applyBorder="1" applyAlignment="1">
      <alignment horizontal="center" vertical="center" wrapText="1"/>
    </xf>
    <xf numFmtId="174" fontId="170" fillId="68" borderId="14" xfId="359" applyFont="1" applyFill="1" applyBorder="1" applyAlignment="1">
      <alignment horizontal="center" vertical="center" wrapText="1"/>
    </xf>
    <xf numFmtId="0" fontId="186" fillId="0" borderId="32" xfId="359" applyNumberFormat="1" applyFont="1" applyBorder="1" applyAlignment="1">
      <alignment horizontal="center" vertical="center"/>
    </xf>
    <xf numFmtId="3" fontId="173" fillId="25" borderId="12" xfId="296" applyNumberFormat="1" applyFont="1" applyFill="1" applyBorder="1" applyAlignment="1">
      <alignment horizontal="center" vertical="center"/>
    </xf>
    <xf numFmtId="3" fontId="173"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18" fillId="0" borderId="32" xfId="712" applyFont="1" applyBorder="1" applyAlignment="1">
      <alignment horizontal="center" vertical="center"/>
    </xf>
    <xf numFmtId="43" fontId="218" fillId="0" borderId="23" xfId="294" applyFont="1" applyFill="1" applyBorder="1" applyAlignment="1">
      <alignment horizontal="center" vertical="center"/>
    </xf>
    <xf numFmtId="43" fontId="219" fillId="25" borderId="12" xfId="294" applyFont="1" applyFill="1" applyBorder="1" applyAlignment="1">
      <alignment horizontal="center" vertical="center"/>
    </xf>
    <xf numFmtId="0" fontId="218" fillId="25" borderId="32" xfId="712" applyFont="1" applyFill="1" applyBorder="1" applyAlignment="1">
      <alignment horizontal="center" vertical="center"/>
    </xf>
    <xf numFmtId="0" fontId="218" fillId="0" borderId="26" xfId="712" applyFont="1" applyBorder="1" applyAlignment="1">
      <alignment horizontal="center" vertical="center"/>
    </xf>
    <xf numFmtId="43" fontId="218" fillId="0" borderId="34" xfId="712" applyNumberFormat="1" applyFont="1" applyBorder="1" applyAlignment="1">
      <alignment horizontal="center" vertical="center"/>
    </xf>
    <xf numFmtId="43" fontId="218" fillId="0" borderId="25" xfId="712" applyNumberFormat="1" applyFont="1" applyBorder="1" applyAlignment="1">
      <alignment horizontal="center" vertical="center"/>
    </xf>
    <xf numFmtId="174" fontId="220" fillId="0" borderId="0" xfId="0" applyFont="1"/>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69" fillId="25" borderId="12" xfId="0" applyNumberFormat="1" applyFont="1" applyFill="1" applyBorder="1" applyAlignment="1">
      <alignment horizontal="center" vertical="center"/>
    </xf>
    <xf numFmtId="174" fontId="170" fillId="68" borderId="14" xfId="0" applyFont="1" applyFill="1" applyBorder="1" applyAlignment="1">
      <alignment horizontal="center" vertical="center" wrapText="1"/>
    </xf>
    <xf numFmtId="168" fontId="221" fillId="0" borderId="32" xfId="294" applyNumberFormat="1" applyFont="1" applyBorder="1" applyAlignment="1">
      <alignment horizontal="center" vertical="top"/>
    </xf>
    <xf numFmtId="168" fontId="221" fillId="0" borderId="26" xfId="294" applyNumberFormat="1" applyFont="1" applyBorder="1" applyAlignment="1">
      <alignment horizontal="center" vertical="top"/>
    </xf>
    <xf numFmtId="174" fontId="222" fillId="0" borderId="0" xfId="0" applyFont="1"/>
    <xf numFmtId="174" fontId="175" fillId="59" borderId="16" xfId="0" applyFont="1" applyFill="1" applyBorder="1" applyAlignment="1">
      <alignment horizontal="center" vertical="center" wrapText="1"/>
    </xf>
    <xf numFmtId="38" fontId="198" fillId="0" borderId="12" xfId="0" applyNumberFormat="1" applyFont="1" applyBorder="1" applyAlignment="1">
      <alignment horizontal="center" vertical="center"/>
    </xf>
    <xf numFmtId="38" fontId="197" fillId="0" borderId="12" xfId="0" applyNumberFormat="1" applyFont="1" applyBorder="1" applyAlignment="1">
      <alignment horizontal="center" vertical="center"/>
    </xf>
    <xf numFmtId="171" fontId="197" fillId="0" borderId="12" xfId="0" applyNumberFormat="1" applyFont="1" applyBorder="1" applyAlignment="1">
      <alignment horizontal="center" vertical="center"/>
    </xf>
    <xf numFmtId="171" fontId="197" fillId="0" borderId="23" xfId="0" applyNumberFormat="1" applyFont="1" applyBorder="1" applyAlignment="1">
      <alignment horizontal="center" vertical="center"/>
    </xf>
    <xf numFmtId="49" fontId="197" fillId="25" borderId="32" xfId="0" applyNumberFormat="1" applyFont="1" applyFill="1" applyBorder="1" applyAlignment="1">
      <alignment horizontal="center" vertical="center"/>
    </xf>
    <xf numFmtId="38" fontId="197" fillId="25" borderId="12" xfId="0" applyNumberFormat="1" applyFont="1" applyFill="1" applyBorder="1" applyAlignment="1">
      <alignment horizontal="center" vertical="center"/>
    </xf>
    <xf numFmtId="171" fontId="197" fillId="25" borderId="12" xfId="0" applyNumberFormat="1" applyFont="1" applyFill="1" applyBorder="1" applyAlignment="1">
      <alignment horizontal="center" vertical="center"/>
    </xf>
    <xf numFmtId="171" fontId="197" fillId="25" borderId="23" xfId="0" applyNumberFormat="1" applyFont="1" applyFill="1" applyBorder="1" applyAlignment="1">
      <alignment horizontal="center" vertical="center"/>
    </xf>
    <xf numFmtId="49" fontId="197" fillId="25" borderId="26" xfId="0" applyNumberFormat="1" applyFont="1" applyFill="1" applyBorder="1" applyAlignment="1">
      <alignment horizontal="center" vertical="center"/>
    </xf>
    <xf numFmtId="171" fontId="169" fillId="0" borderId="12" xfId="299" applyNumberFormat="1" applyFont="1" applyFill="1" applyBorder="1" applyAlignment="1">
      <alignment horizontal="center" vertical="center" wrapText="1"/>
    </xf>
    <xf numFmtId="17" fontId="186" fillId="0" borderId="32" xfId="0" applyNumberFormat="1" applyFont="1" applyBorder="1" applyAlignment="1">
      <alignment horizontal="center" vertical="center"/>
    </xf>
    <xf numFmtId="3" fontId="173" fillId="0" borderId="12" xfId="0" applyNumberFormat="1" applyFont="1" applyBorder="1" applyAlignment="1">
      <alignment horizontal="center" vertical="center"/>
    </xf>
    <xf numFmtId="3" fontId="186" fillId="0" borderId="12" xfId="0" applyNumberFormat="1" applyFont="1" applyBorder="1" applyAlignment="1">
      <alignment horizontal="center" vertical="center"/>
    </xf>
    <xf numFmtId="3" fontId="186"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6" fillId="0" borderId="26" xfId="0" applyNumberFormat="1" applyFont="1" applyBorder="1" applyAlignment="1">
      <alignment horizontal="center" vertical="center"/>
    </xf>
    <xf numFmtId="3" fontId="173" fillId="0" borderId="34" xfId="0" applyNumberFormat="1" applyFont="1" applyBorder="1" applyAlignment="1">
      <alignment horizontal="center" vertical="center"/>
    </xf>
    <xf numFmtId="3" fontId="186" fillId="0" borderId="25" xfId="0" applyNumberFormat="1" applyFont="1" applyBorder="1" applyAlignment="1">
      <alignment horizontal="center" vertical="center"/>
    </xf>
    <xf numFmtId="174" fontId="173" fillId="0" borderId="0" xfId="0" applyFont="1" applyAlignment="1">
      <alignment vertical="center"/>
    </xf>
    <xf numFmtId="174" fontId="159" fillId="68" borderId="0" xfId="0" applyFont="1" applyFill="1"/>
    <xf numFmtId="43" fontId="150" fillId="0" borderId="0" xfId="294" applyFont="1"/>
    <xf numFmtId="43" fontId="162" fillId="0" borderId="0" xfId="294" applyFont="1" applyAlignment="1">
      <alignment vertical="center"/>
    </xf>
    <xf numFmtId="43" fontId="4" fillId="0" borderId="0" xfId="294" applyFont="1"/>
    <xf numFmtId="43" fontId="142" fillId="0" borderId="0" xfId="294" applyFont="1"/>
    <xf numFmtId="168" fontId="200" fillId="68" borderId="34" xfId="294" applyNumberFormat="1" applyFont="1" applyFill="1" applyBorder="1" applyAlignment="1">
      <alignment horizontal="center" vertical="center"/>
    </xf>
    <xf numFmtId="10" fontId="170" fillId="68" borderId="25" xfId="0" applyNumberFormat="1" applyFont="1" applyFill="1" applyBorder="1" applyAlignment="1">
      <alignment horizontal="center" vertical="center"/>
    </xf>
    <xf numFmtId="4" fontId="198"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5" fillId="59" borderId="16" xfId="0" applyFont="1" applyFill="1" applyBorder="1" applyAlignment="1">
      <alignment horizontal="center" vertical="center"/>
    </xf>
    <xf numFmtId="174" fontId="165" fillId="59" borderId="13" xfId="0" applyFont="1" applyFill="1" applyBorder="1" applyAlignment="1">
      <alignment horizontal="center" vertical="center" wrapText="1"/>
    </xf>
    <xf numFmtId="174" fontId="165" fillId="59" borderId="14" xfId="0" applyFont="1" applyFill="1" applyBorder="1" applyAlignment="1">
      <alignment horizontal="center" vertical="center" wrapText="1"/>
    </xf>
    <xf numFmtId="43" fontId="204" fillId="0" borderId="0" xfId="294" applyFont="1" applyFill="1" applyBorder="1" applyAlignment="1">
      <alignment vertical="center"/>
    </xf>
    <xf numFmtId="43" fontId="203" fillId="0" borderId="0" xfId="294" applyFont="1" applyFill="1" applyBorder="1" applyAlignment="1">
      <alignment vertical="center"/>
    </xf>
    <xf numFmtId="0" fontId="203" fillId="0" borderId="0" xfId="713" applyFont="1" applyAlignment="1">
      <alignment horizontal="center" vertical="center"/>
    </xf>
    <xf numFmtId="174" fontId="226" fillId="25" borderId="0" xfId="0" applyFont="1" applyFill="1"/>
    <xf numFmtId="174" fontId="226" fillId="25" borderId="0" xfId="0" applyFont="1" applyFill="1" applyAlignment="1">
      <alignment vertical="center"/>
    </xf>
    <xf numFmtId="174" fontId="176"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5"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0" fontId="211" fillId="68" borderId="12" xfId="713" applyFont="1" applyFill="1" applyBorder="1" applyAlignment="1">
      <alignment horizontal="center" vertical="center" wrapText="1"/>
    </xf>
    <xf numFmtId="0" fontId="203" fillId="0" borderId="12" xfId="713" applyFont="1" applyBorder="1" applyAlignment="1">
      <alignment horizontal="center" vertical="center"/>
    </xf>
    <xf numFmtId="43" fontId="204" fillId="0" borderId="12" xfId="294" applyFont="1" applyFill="1" applyBorder="1" applyAlignment="1">
      <alignment vertical="center"/>
    </xf>
    <xf numFmtId="43" fontId="203" fillId="0" borderId="12" xfId="294" applyFont="1" applyFill="1" applyBorder="1" applyAlignment="1">
      <alignment vertical="center"/>
    </xf>
    <xf numFmtId="43" fontId="204" fillId="25" borderId="12" xfId="294" applyFont="1" applyFill="1" applyBorder="1" applyAlignment="1">
      <alignment vertical="center"/>
    </xf>
    <xf numFmtId="0" fontId="203" fillId="25" borderId="12" xfId="713" applyFont="1" applyFill="1" applyBorder="1" applyAlignment="1">
      <alignment horizontal="center" vertical="center"/>
    </xf>
    <xf numFmtId="43" fontId="173" fillId="0" borderId="0" xfId="0" applyNumberFormat="1" applyFont="1"/>
    <xf numFmtId="43" fontId="200" fillId="68" borderId="13" xfId="0" applyNumberFormat="1" applyFont="1" applyFill="1" applyBorder="1"/>
    <xf numFmtId="171" fontId="173" fillId="0" borderId="0" xfId="521" applyNumberFormat="1" applyFont="1" applyFill="1"/>
    <xf numFmtId="10" fontId="200" fillId="68" borderId="13" xfId="521" applyNumberFormat="1" applyFont="1" applyFill="1" applyBorder="1"/>
    <xf numFmtId="10" fontId="173" fillId="0" borderId="0" xfId="521" applyNumberFormat="1" applyFont="1" applyFill="1"/>
    <xf numFmtId="10" fontId="32" fillId="0" borderId="0" xfId="521" applyNumberFormat="1" applyFont="1"/>
    <xf numFmtId="10" fontId="157" fillId="0" borderId="12" xfId="0" applyNumberFormat="1" applyFont="1" applyBorder="1"/>
    <xf numFmtId="174" fontId="170"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197" fillId="25" borderId="26" xfId="0" applyNumberFormat="1" applyFont="1" applyFill="1" applyBorder="1" applyAlignment="1">
      <alignment horizontal="center" vertical="center"/>
    </xf>
    <xf numFmtId="174" fontId="42" fillId="68" borderId="0" xfId="0" applyFont="1" applyFill="1" applyAlignment="1">
      <alignment vertical="top" wrapText="1"/>
    </xf>
    <xf numFmtId="0" fontId="178" fillId="25" borderId="32" xfId="0" applyNumberFormat="1" applyFont="1" applyFill="1" applyBorder="1" applyAlignment="1">
      <alignment horizontal="center" vertical="top"/>
    </xf>
    <xf numFmtId="168" fontId="157" fillId="25" borderId="12" xfId="294" applyNumberFormat="1" applyFont="1" applyFill="1" applyBorder="1" applyAlignment="1">
      <alignment horizontal="right" vertical="top"/>
    </xf>
    <xf numFmtId="1" fontId="157" fillId="25" borderId="12" xfId="294" applyNumberFormat="1" applyFont="1" applyFill="1" applyBorder="1" applyAlignment="1">
      <alignment horizontal="right" vertical="top"/>
    </xf>
    <xf numFmtId="10" fontId="173"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68" fontId="157" fillId="25" borderId="12" xfId="294"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2"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78" fillId="25" borderId="26" xfId="0" applyNumberFormat="1" applyFont="1" applyFill="1" applyBorder="1" applyAlignment="1">
      <alignment horizontal="center" vertical="top"/>
    </xf>
    <xf numFmtId="41" fontId="173" fillId="0" borderId="12" xfId="294" applyNumberFormat="1" applyFont="1" applyFill="1" applyBorder="1" applyAlignment="1">
      <alignment horizontal="right" vertical="top"/>
    </xf>
    <xf numFmtId="3" fontId="186" fillId="0" borderId="12" xfId="294" applyNumberFormat="1" applyFont="1" applyFill="1" applyBorder="1" applyAlignment="1">
      <alignment horizontal="right" vertical="top"/>
    </xf>
    <xf numFmtId="41" fontId="186" fillId="0" borderId="12" xfId="294" applyNumberFormat="1" applyFont="1" applyFill="1" applyBorder="1" applyAlignment="1">
      <alignment horizontal="right" vertical="top"/>
    </xf>
    <xf numFmtId="3" fontId="186" fillId="0" borderId="23" xfId="294" applyNumberFormat="1" applyFont="1" applyFill="1" applyBorder="1" applyAlignment="1">
      <alignment horizontal="right" vertical="top"/>
    </xf>
    <xf numFmtId="41" fontId="173" fillId="0" borderId="12" xfId="0" applyNumberFormat="1" applyFont="1" applyBorder="1" applyAlignment="1">
      <alignment horizontal="right" vertical="top"/>
    </xf>
    <xf numFmtId="174" fontId="183" fillId="68" borderId="16" xfId="0" applyFont="1" applyFill="1" applyBorder="1" applyAlignment="1">
      <alignment horizontal="center" vertical="center"/>
    </xf>
    <xf numFmtId="174" fontId="183" fillId="68" borderId="13" xfId="0" applyFont="1" applyFill="1" applyBorder="1" applyAlignment="1">
      <alignment horizontal="center" vertical="center" wrapText="1"/>
    </xf>
    <xf numFmtId="174" fontId="183" fillId="60" borderId="13" xfId="0" applyFont="1" applyFill="1" applyBorder="1" applyAlignment="1">
      <alignment horizontal="center" vertical="center" wrapText="1"/>
    </xf>
    <xf numFmtId="174" fontId="183" fillId="60" borderId="14" xfId="0" applyFont="1" applyFill="1" applyBorder="1" applyAlignment="1">
      <alignment horizontal="center" vertical="center" wrapText="1"/>
    </xf>
    <xf numFmtId="0" fontId="188" fillId="68" borderId="16" xfId="712" applyFont="1" applyFill="1" applyBorder="1" applyAlignment="1">
      <alignment horizontal="center" vertical="center"/>
    </xf>
    <xf numFmtId="0" fontId="188" fillId="68" borderId="13" xfId="712" applyFont="1" applyFill="1" applyBorder="1" applyAlignment="1">
      <alignment horizontal="center" vertical="center"/>
    </xf>
    <xf numFmtId="0" fontId="188" fillId="68" borderId="13" xfId="712" applyFont="1" applyFill="1" applyBorder="1" applyAlignment="1">
      <alignment horizontal="center" vertical="center" wrapText="1"/>
    </xf>
    <xf numFmtId="0" fontId="188" fillId="68" borderId="14" xfId="712" applyFont="1" applyFill="1" applyBorder="1" applyAlignment="1">
      <alignment horizontal="center" vertical="center"/>
    </xf>
    <xf numFmtId="17" fontId="183" fillId="68" borderId="26" xfId="294" applyNumberFormat="1" applyFont="1" applyFill="1" applyBorder="1" applyAlignment="1">
      <alignment horizontal="center" vertical="center"/>
    </xf>
    <xf numFmtId="40" fontId="183" fillId="68" borderId="34" xfId="294" applyNumberFormat="1" applyFont="1" applyFill="1" applyBorder="1" applyAlignment="1">
      <alignment horizontal="right" vertical="center"/>
    </xf>
    <xf numFmtId="40" fontId="183" fillId="60" borderId="34" xfId="294" applyNumberFormat="1" applyFont="1" applyFill="1" applyBorder="1" applyAlignment="1">
      <alignment horizontal="right" vertical="center"/>
    </xf>
    <xf numFmtId="40" fontId="183" fillId="60" borderId="25" xfId="294" applyNumberFormat="1" applyFont="1" applyFill="1" applyBorder="1" applyAlignment="1">
      <alignment horizontal="right" vertical="center"/>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195" fontId="53" fillId="0" borderId="0" xfId="0" applyNumberFormat="1" applyFont="1"/>
    <xf numFmtId="3" fontId="231" fillId="0" borderId="0" xfId="0" applyNumberFormat="1" applyFont="1" applyAlignment="1">
      <alignment horizontal="center"/>
    </xf>
    <xf numFmtId="43" fontId="157"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8"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6" fillId="0" borderId="0" xfId="307" applyFont="1" applyFill="1" applyAlignment="1">
      <alignment horizontal="left" vertical="center"/>
    </xf>
    <xf numFmtId="174" fontId="173"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0" fillId="69" borderId="26" xfId="0" applyFont="1" applyFill="1" applyBorder="1" applyAlignment="1">
      <alignment horizontal="center" vertical="top"/>
    </xf>
    <xf numFmtId="3" fontId="170" fillId="69" borderId="34" xfId="294" applyNumberFormat="1" applyFont="1" applyFill="1" applyBorder="1" applyAlignment="1">
      <alignment horizontal="right" vertical="top"/>
    </xf>
    <xf numFmtId="3" fontId="170" fillId="69" borderId="25" xfId="294" applyNumberFormat="1" applyFont="1" applyFill="1" applyBorder="1" applyAlignment="1">
      <alignment horizontal="right" vertical="top"/>
    </xf>
    <xf numFmtId="41" fontId="173" fillId="25" borderId="12" xfId="294" applyNumberFormat="1" applyFont="1" applyFill="1" applyBorder="1" applyAlignment="1">
      <alignment horizontal="right" vertical="top"/>
    </xf>
    <xf numFmtId="3" fontId="186" fillId="25" borderId="12" xfId="294" applyNumberFormat="1" applyFont="1" applyFill="1" applyBorder="1" applyAlignment="1">
      <alignment horizontal="right" vertical="top"/>
    </xf>
    <xf numFmtId="41" fontId="186" fillId="25" borderId="12" xfId="294" applyNumberFormat="1" applyFont="1" applyFill="1" applyBorder="1" applyAlignment="1">
      <alignment horizontal="right" vertical="top"/>
    </xf>
    <xf numFmtId="3" fontId="186"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13" fillId="25" borderId="12" xfId="0" applyNumberFormat="1" applyFont="1" applyFill="1" applyBorder="1" applyAlignment="1">
      <alignment horizontal="center" vertical="center"/>
    </xf>
    <xf numFmtId="0" fontId="186" fillId="25" borderId="32" xfId="0" applyNumberFormat="1" applyFont="1" applyFill="1" applyBorder="1" applyAlignment="1">
      <alignment horizontal="center" vertical="center"/>
    </xf>
    <xf numFmtId="43" fontId="157"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8" fontId="27" fillId="0" borderId="12" xfId="0" applyNumberFormat="1" applyFont="1" applyBorder="1" applyAlignment="1">
      <alignment horizontal="center"/>
    </xf>
    <xf numFmtId="174" fontId="63" fillId="68" borderId="0" xfId="0" applyFont="1" applyFill="1" applyAlignment="1">
      <alignment vertical="center" wrapText="1"/>
    </xf>
    <xf numFmtId="174" fontId="180" fillId="68" borderId="26" xfId="0" applyFont="1" applyFill="1" applyBorder="1" applyAlignment="1">
      <alignment horizontal="center"/>
    </xf>
    <xf numFmtId="174" fontId="45" fillId="0" borderId="0" xfId="0" applyFont="1" applyAlignment="1">
      <alignment vertical="center"/>
    </xf>
    <xf numFmtId="168" fontId="178" fillId="25" borderId="12" xfId="0" applyNumberFormat="1" applyFont="1" applyFill="1" applyBorder="1" applyAlignment="1">
      <alignment horizontal="center" vertical="top"/>
    </xf>
    <xf numFmtId="168" fontId="178" fillId="25" borderId="12" xfId="294" applyNumberFormat="1" applyFont="1" applyFill="1" applyBorder="1" applyAlignment="1">
      <alignment horizontal="right" vertical="top"/>
    </xf>
    <xf numFmtId="41" fontId="178" fillId="25" borderId="23" xfId="0" applyNumberFormat="1" applyFont="1" applyFill="1" applyBorder="1" applyAlignment="1">
      <alignment horizontal="center" vertical="top"/>
    </xf>
    <xf numFmtId="38" fontId="185" fillId="25" borderId="12" xfId="294" applyNumberFormat="1" applyFont="1" applyFill="1" applyBorder="1" applyAlignment="1">
      <alignment horizontal="center" vertical="center"/>
    </xf>
    <xf numFmtId="38" fontId="172" fillId="25" borderId="12" xfId="0" applyNumberFormat="1" applyFont="1" applyFill="1" applyBorder="1" applyAlignment="1">
      <alignment horizontal="center" wrapText="1"/>
    </xf>
    <xf numFmtId="0" fontId="172" fillId="25" borderId="12" xfId="0" applyNumberFormat="1" applyFont="1" applyFill="1" applyBorder="1" applyAlignment="1">
      <alignment horizontal="center" vertical="center"/>
    </xf>
    <xf numFmtId="0" fontId="183" fillId="68" borderId="16" xfId="0" applyNumberFormat="1" applyFont="1" applyFill="1" applyBorder="1" applyAlignment="1">
      <alignment horizontal="center" vertical="center"/>
    </xf>
    <xf numFmtId="43" fontId="183" fillId="68" borderId="13" xfId="0" applyNumberFormat="1" applyFont="1" applyFill="1" applyBorder="1" applyAlignment="1">
      <alignment horizontal="center" vertical="center" wrapText="1"/>
    </xf>
    <xf numFmtId="0" fontId="172" fillId="0" borderId="32" xfId="0" applyNumberFormat="1" applyFont="1" applyBorder="1" applyAlignment="1">
      <alignment horizontal="center" vertical="center"/>
    </xf>
    <xf numFmtId="40" fontId="185" fillId="0" borderId="12" xfId="306" applyNumberFormat="1" applyFont="1" applyFill="1" applyBorder="1" applyAlignment="1">
      <alignment vertical="center"/>
    </xf>
    <xf numFmtId="40" fontId="185" fillId="0" borderId="12" xfId="0" applyNumberFormat="1" applyFont="1" applyBorder="1" applyAlignment="1">
      <alignment vertical="center"/>
    </xf>
    <xf numFmtId="0" fontId="172" fillId="0" borderId="26" xfId="0" applyNumberFormat="1" applyFont="1" applyBorder="1" applyAlignment="1">
      <alignment horizontal="center" vertical="center"/>
    </xf>
    <xf numFmtId="43" fontId="172" fillId="0" borderId="34" xfId="0" applyNumberFormat="1" applyFont="1" applyBorder="1" applyAlignment="1">
      <alignment vertical="center"/>
    </xf>
    <xf numFmtId="41" fontId="232"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50" fillId="0" borderId="0" xfId="889" applyFont="1" applyAlignment="1">
      <alignment vertical="center"/>
    </xf>
    <xf numFmtId="43" fontId="161" fillId="0" borderId="0" xfId="0" applyNumberFormat="1" applyFont="1" applyAlignment="1">
      <alignment horizontal="center"/>
    </xf>
    <xf numFmtId="0" fontId="177" fillId="0" borderId="32" xfId="0" applyNumberFormat="1" applyFont="1" applyBorder="1" applyAlignment="1">
      <alignment horizontal="center"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0" fontId="164"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8"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8" fontId="125" fillId="66" borderId="12" xfId="2466" applyNumberFormat="1" applyFont="1" applyFill="1" applyBorder="1" applyAlignment="1">
      <alignment horizontal="center" vertical="center" wrapText="1"/>
    </xf>
    <xf numFmtId="178" fontId="121" fillId="58" borderId="12" xfId="2466" applyNumberFormat="1" applyFont="1" applyFill="1" applyBorder="1" applyAlignment="1">
      <alignment horizontal="center" vertical="center" wrapText="1"/>
    </xf>
    <xf numFmtId="178" fontId="227" fillId="58" borderId="12" xfId="2466" applyNumberFormat="1" applyFont="1" applyFill="1" applyBorder="1" applyAlignment="1">
      <alignment horizontal="center" vertical="center" wrapText="1"/>
    </xf>
    <xf numFmtId="174" fontId="195" fillId="0" borderId="0" xfId="0" applyFont="1" applyAlignment="1">
      <alignment horizontal="center" vertical="center" wrapText="1"/>
    </xf>
    <xf numFmtId="168" fontId="181" fillId="0" borderId="12" xfId="294" applyNumberFormat="1" applyFont="1" applyBorder="1" applyAlignment="1">
      <alignment horizontal="right" vertical="top"/>
    </xf>
    <xf numFmtId="168" fontId="187" fillId="25" borderId="25" xfId="294" applyNumberFormat="1" applyFont="1" applyFill="1" applyBorder="1" applyAlignment="1">
      <alignment horizontal="right" vertical="top"/>
    </xf>
    <xf numFmtId="168" fontId="181" fillId="0" borderId="34" xfId="294" applyNumberFormat="1" applyFont="1" applyBorder="1" applyAlignment="1">
      <alignment horizontal="right" vertical="top"/>
    </xf>
    <xf numFmtId="174" fontId="223"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88" fillId="59" borderId="16" xfId="294" applyNumberFormat="1" applyFont="1" applyFill="1" applyBorder="1" applyAlignment="1">
      <alignment horizontal="center" vertical="center" wrapText="1"/>
    </xf>
    <xf numFmtId="168" fontId="188" fillId="59" borderId="13" xfId="294" applyNumberFormat="1" applyFont="1" applyFill="1" applyBorder="1" applyAlignment="1">
      <alignment horizontal="center" vertical="center" wrapText="1"/>
    </xf>
    <xf numFmtId="168" fontId="188" fillId="59" borderId="14" xfId="294" applyNumberFormat="1" applyFont="1" applyFill="1" applyBorder="1" applyAlignment="1">
      <alignment horizontal="center" vertical="center" wrapText="1"/>
    </xf>
    <xf numFmtId="3" fontId="169" fillId="25" borderId="12" xfId="299" applyNumberFormat="1" applyFont="1" applyFill="1" applyBorder="1" applyAlignment="1">
      <alignment horizontal="center" vertical="center" wrapText="1"/>
    </xf>
    <xf numFmtId="3" fontId="166" fillId="25" borderId="12" xfId="299" applyNumberFormat="1" applyFont="1" applyFill="1" applyBorder="1" applyAlignment="1">
      <alignment horizontal="center" vertical="center" wrapText="1"/>
    </xf>
    <xf numFmtId="40" fontId="172" fillId="25" borderId="12" xfId="294" applyNumberFormat="1" applyFont="1" applyFill="1" applyBorder="1" applyAlignment="1">
      <alignment vertical="center"/>
    </xf>
    <xf numFmtId="40" fontId="172" fillId="25" borderId="23" xfId="294" applyNumberFormat="1" applyFont="1" applyFill="1" applyBorder="1" applyAlignme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98" fontId="147" fillId="59" borderId="55"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0" fontId="170" fillId="68" borderId="12" xfId="889" applyFont="1" applyFill="1" applyBorder="1" applyAlignment="1">
      <alignment horizontal="center" vertical="center" wrapText="1"/>
    </xf>
    <xf numFmtId="174" fontId="226" fillId="25" borderId="0" xfId="0" applyFont="1" applyFill="1" applyAlignment="1">
      <alignment wrapText="1"/>
    </xf>
    <xf numFmtId="43" fontId="166" fillId="0" borderId="12" xfId="294" applyFont="1" applyFill="1" applyBorder="1" applyAlignment="1">
      <alignment horizontal="center" vertical="center" wrapText="1"/>
    </xf>
    <xf numFmtId="43" fontId="166"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174" fontId="63" fillId="56" borderId="12" xfId="359" applyFont="1" applyFill="1" applyBorder="1" applyAlignment="1">
      <alignment horizontal="center" vertical="center" wrapText="1"/>
    </xf>
    <xf numFmtId="177" fontId="150" fillId="0" borderId="0" xfId="0" applyNumberFormat="1" applyFont="1" applyAlignment="1">
      <alignment horizontal="right"/>
    </xf>
    <xf numFmtId="174" fontId="4" fillId="0" borderId="26" xfId="0" applyFont="1" applyBorder="1" applyAlignment="1">
      <alignment vertical="top"/>
    </xf>
    <xf numFmtId="174" fontId="228" fillId="25" borderId="0" xfId="0" applyFont="1" applyFill="1" applyAlignment="1">
      <alignment horizontal="justify" vertical="top" wrapText="1"/>
    </xf>
    <xf numFmtId="174" fontId="198" fillId="25" borderId="0" xfId="0" applyFont="1" applyFill="1" applyAlignment="1">
      <alignment horizontal="justify" vertical="top" wrapText="1"/>
    </xf>
    <xf numFmtId="0" fontId="237" fillId="0" borderId="12" xfId="2466" applyFont="1" applyBorder="1" applyAlignment="1">
      <alignment vertical="center" wrapText="1"/>
    </xf>
    <xf numFmtId="41" fontId="237" fillId="25" borderId="12" xfId="2466" applyNumberFormat="1" applyFont="1" applyFill="1" applyBorder="1" applyAlignment="1">
      <alignment vertical="center" wrapText="1"/>
    </xf>
    <xf numFmtId="0" fontId="237" fillId="25" borderId="12" xfId="2466" applyFont="1" applyFill="1" applyBorder="1" applyAlignment="1">
      <alignment vertical="center" wrapText="1"/>
    </xf>
    <xf numFmtId="41" fontId="237"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38"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68" fontId="207"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03" fillId="25" borderId="12" xfId="294" applyFont="1" applyFill="1" applyBorder="1" applyAlignment="1">
      <alignment vertical="center"/>
    </xf>
    <xf numFmtId="43" fontId="169" fillId="0" borderId="0" xfId="577" applyFont="1" applyFill="1" applyBorder="1" applyAlignment="1">
      <alignment horizontal="center" vertical="center"/>
    </xf>
    <xf numFmtId="0" fontId="173" fillId="0" borderId="12" xfId="889" applyFont="1" applyBorder="1" applyAlignment="1">
      <alignment horizontal="right" vertical="center"/>
    </xf>
    <xf numFmtId="168" fontId="170" fillId="68" borderId="12" xfId="294" applyNumberFormat="1" applyFont="1" applyFill="1" applyBorder="1" applyAlignment="1">
      <alignment horizontal="righ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42" fillId="73" borderId="12" xfId="0" applyFont="1" applyFill="1" applyBorder="1"/>
    <xf numFmtId="174" fontId="242" fillId="73" borderId="13" xfId="0" applyFont="1" applyFill="1" applyBorder="1"/>
    <xf numFmtId="174" fontId="242" fillId="74" borderId="13" xfId="0" applyFont="1" applyFill="1" applyBorder="1"/>
    <xf numFmtId="49" fontId="242" fillId="74" borderId="13" xfId="0" applyNumberFormat="1" applyFont="1" applyFill="1" applyBorder="1"/>
    <xf numFmtId="168" fontId="160" fillId="0" borderId="12" xfId="294" applyNumberFormat="1" applyFont="1" applyFill="1" applyBorder="1" applyAlignment="1">
      <alignment horizontal="right"/>
    </xf>
    <xf numFmtId="168" fontId="164"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4" fillId="69" borderId="26" xfId="0" applyFont="1" applyFill="1" applyBorder="1" applyAlignment="1">
      <alignment horizontal="center" vertical="top"/>
    </xf>
    <xf numFmtId="168" fontId="184" fillId="69" borderId="34" xfId="294" applyNumberFormat="1" applyFont="1" applyFill="1" applyBorder="1" applyAlignment="1">
      <alignment horizontal="right" vertical="top"/>
    </xf>
    <xf numFmtId="0" fontId="170" fillId="68" borderId="34" xfId="889" applyFont="1" applyFill="1" applyBorder="1" applyAlignment="1">
      <alignment horizontal="center" vertical="center"/>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45" fillId="70" borderId="0" xfId="0" applyNumberFormat="1" applyFont="1" applyFill="1" applyAlignment="1">
      <alignment horizontal="left" wrapText="1" readingOrder="1"/>
    </xf>
    <xf numFmtId="49" fontId="186" fillId="0" borderId="32" xfId="359" applyNumberFormat="1" applyFont="1" applyBorder="1" applyAlignment="1">
      <alignment horizontal="center" vertical="center"/>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2" fillId="0" borderId="16" xfId="0" applyNumberFormat="1" applyFont="1" applyBorder="1"/>
    <xf numFmtId="168" fontId="160" fillId="0" borderId="12" xfId="294" applyNumberFormat="1" applyFont="1" applyFill="1" applyBorder="1" applyAlignment="1">
      <alignment horizontal="center" vertical="center"/>
    </xf>
    <xf numFmtId="168" fontId="164"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0" fillId="68" borderId="34" xfId="0" applyNumberFormat="1" applyFont="1" applyFill="1" applyBorder="1" applyAlignment="1">
      <alignment horizontal="right"/>
    </xf>
    <xf numFmtId="171" fontId="180" fillId="68" borderId="25" xfId="0" applyNumberFormat="1" applyFont="1" applyFill="1" applyBorder="1" applyAlignment="1">
      <alignment horizontal="right"/>
    </xf>
    <xf numFmtId="1" fontId="188"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10" fontId="166" fillId="0" borderId="25" xfId="521" applyNumberFormat="1" applyFont="1" applyFill="1" applyBorder="1" applyAlignment="1">
      <alignment horizontal="center" vertical="center"/>
    </xf>
    <xf numFmtId="49" fontId="186" fillId="0" borderId="26" xfId="0" applyNumberFormat="1" applyFont="1" applyBorder="1" applyAlignment="1">
      <alignment horizontal="center" vertical="center"/>
    </xf>
    <xf numFmtId="43" fontId="161" fillId="0" borderId="0" xfId="0" applyNumberFormat="1" applyFont="1" applyAlignment="1">
      <alignment horizontal="right"/>
    </xf>
    <xf numFmtId="171" fontId="186" fillId="25" borderId="23" xfId="0" applyNumberFormat="1" applyFont="1" applyFill="1" applyBorder="1" applyAlignment="1">
      <alignment horizontal="center" vertical="center"/>
    </xf>
    <xf numFmtId="0" fontId="172" fillId="25" borderId="32" xfId="294" applyNumberFormat="1" applyFont="1" applyFill="1" applyBorder="1" applyAlignment="1">
      <alignment horizontal="center" vertical="center"/>
    </xf>
    <xf numFmtId="40" fontId="185" fillId="25" borderId="12" xfId="294" applyNumberFormat="1" applyFont="1" applyFill="1" applyBorder="1" applyAlignment="1">
      <alignment horizontal="right" vertical="center" indent="1"/>
    </xf>
    <xf numFmtId="49" fontId="172" fillId="25" borderId="32" xfId="294" applyNumberFormat="1" applyFont="1" applyFill="1" applyBorder="1" applyAlignment="1">
      <alignment horizontal="center" vertical="center"/>
    </xf>
    <xf numFmtId="49" fontId="218" fillId="25" borderId="32" xfId="712" applyNumberFormat="1" applyFont="1" applyFill="1" applyBorder="1" applyAlignment="1">
      <alignment horizontal="center" vertical="center"/>
    </xf>
    <xf numFmtId="49" fontId="188" fillId="68" borderId="12" xfId="307" applyNumberFormat="1" applyFont="1" applyFill="1" applyBorder="1" applyAlignment="1">
      <alignment horizontal="center" vertical="center" wrapText="1"/>
    </xf>
    <xf numFmtId="43" fontId="173" fillId="25" borderId="15" xfId="294" applyFont="1" applyFill="1" applyBorder="1" applyAlignment="1">
      <alignment vertical="center"/>
    </xf>
    <xf numFmtId="43" fontId="173"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199"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49" fontId="94" fillId="0" borderId="32" xfId="0" applyNumberFormat="1" applyFont="1" applyBorder="1" applyAlignment="1">
      <alignment horizontal="center" vertical="center"/>
    </xf>
    <xf numFmtId="0" fontId="164"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4" fillId="25" borderId="32" xfId="0" applyNumberFormat="1" applyFont="1" applyFill="1" applyBorder="1" applyAlignment="1">
      <alignment horizontal="center"/>
    </xf>
    <xf numFmtId="0" fontId="188" fillId="68" borderId="12" xfId="889" applyFont="1" applyFill="1" applyBorder="1" applyAlignment="1">
      <alignment horizontal="center" vertical="center"/>
    </xf>
    <xf numFmtId="49" fontId="188" fillId="68" borderId="12" xfId="889" applyNumberFormat="1" applyFont="1" applyFill="1" applyBorder="1" applyAlignment="1">
      <alignment horizontal="center" vertical="center"/>
    </xf>
    <xf numFmtId="0" fontId="186" fillId="0" borderId="0" xfId="889" applyFont="1" applyAlignment="1">
      <alignment horizontal="left" vertical="center"/>
    </xf>
    <xf numFmtId="0" fontId="173" fillId="25" borderId="12" xfId="889" applyFont="1" applyFill="1" applyBorder="1" applyAlignment="1">
      <alignment horizontal="right" vertical="center"/>
    </xf>
    <xf numFmtId="41" fontId="122" fillId="0" borderId="12" xfId="2466" applyNumberFormat="1" applyFont="1" applyBorder="1" applyAlignment="1">
      <alignment horizontal="center" vertical="center" wrapText="1"/>
    </xf>
    <xf numFmtId="171" fontId="157" fillId="25" borderId="34" xfId="365" applyNumberFormat="1" applyFont="1" applyFill="1" applyBorder="1" applyAlignment="1">
      <alignment horizontal="right" vertical="top"/>
    </xf>
    <xf numFmtId="43" fontId="157" fillId="25" borderId="25" xfId="365" applyNumberFormat="1" applyFont="1" applyFill="1" applyBorder="1" applyAlignment="1">
      <alignment horizontal="right" vertical="top"/>
    </xf>
    <xf numFmtId="10" fontId="186" fillId="0" borderId="23" xfId="359" applyNumberFormat="1" applyFont="1" applyBorder="1" applyAlignment="1">
      <alignment horizontal="center" vertical="center"/>
    </xf>
    <xf numFmtId="10" fontId="186" fillId="0" borderId="25" xfId="359" applyNumberFormat="1" applyFont="1" applyBorder="1" applyAlignment="1">
      <alignment horizontal="center" vertical="center"/>
    </xf>
    <xf numFmtId="174" fontId="184" fillId="68" borderId="0" xfId="0" applyFont="1" applyFill="1" applyAlignment="1">
      <alignment horizontal="center" vertical="center" wrapText="1"/>
    </xf>
    <xf numFmtId="0" fontId="170" fillId="68" borderId="12" xfId="889" applyFont="1" applyFill="1" applyBorder="1" applyAlignment="1">
      <alignment horizontal="right" vertical="center" wrapText="1"/>
    </xf>
    <xf numFmtId="49" fontId="170" fillId="68" borderId="12" xfId="889" applyNumberFormat="1" applyFont="1" applyFill="1" applyBorder="1" applyAlignment="1">
      <alignment horizontal="center" vertical="center" wrapText="1"/>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214" fillId="68" borderId="13" xfId="0" applyNumberFormat="1" applyFont="1" applyFill="1" applyBorder="1" applyAlignment="1">
      <alignment horizontal="center" vertical="center" wrapText="1"/>
    </xf>
    <xf numFmtId="43" fontId="214" fillId="68" borderId="14" xfId="0" applyNumberFormat="1" applyFont="1" applyFill="1" applyBorder="1" applyAlignment="1">
      <alignment horizontal="center" vertical="center" wrapText="1"/>
    </xf>
    <xf numFmtId="174" fontId="172" fillId="0" borderId="12" xfId="362" applyFont="1" applyBorder="1" applyAlignment="1">
      <alignment horizontal="left" vertical="center"/>
    </xf>
    <xf numFmtId="43" fontId="185" fillId="25" borderId="12" xfId="294" applyFont="1" applyFill="1" applyBorder="1" applyAlignment="1">
      <alignment vertical="center"/>
    </xf>
    <xf numFmtId="10" fontId="172" fillId="0" borderId="12" xfId="362" applyNumberFormat="1" applyFont="1" applyBorder="1" applyAlignment="1">
      <alignment horizontal="center" vertical="center"/>
    </xf>
    <xf numFmtId="174" fontId="172" fillId="0" borderId="12" xfId="362" applyFont="1" applyBorder="1" applyAlignment="1">
      <alignment horizontal="left" vertical="center" wrapText="1"/>
    </xf>
    <xf numFmtId="177" fontId="162" fillId="0" borderId="0" xfId="413" applyNumberFormat="1" applyFont="1"/>
    <xf numFmtId="41" fontId="114" fillId="0" borderId="0" xfId="2466" applyNumberFormat="1" applyFont="1"/>
    <xf numFmtId="43" fontId="125" fillId="25" borderId="12" xfId="2466" applyNumberFormat="1" applyFont="1" applyFill="1" applyBorder="1" applyAlignment="1">
      <alignment horizontal="center" vertical="center" wrapText="1"/>
    </xf>
    <xf numFmtId="41" fontId="119" fillId="0" borderId="12" xfId="294" applyNumberFormat="1" applyFont="1" applyBorder="1" applyAlignment="1">
      <alignment horizontal="left" vertical="center" wrapText="1"/>
    </xf>
    <xf numFmtId="174" fontId="0" fillId="0" borderId="0" xfId="0" applyAlignment="1">
      <alignment horizontal="center" vertical="center"/>
    </xf>
    <xf numFmtId="174" fontId="23" fillId="0" borderId="0" xfId="0" applyFont="1" applyAlignment="1">
      <alignment horizontal="center"/>
    </xf>
    <xf numFmtId="0" fontId="250" fillId="0" borderId="12" xfId="2466" applyFont="1" applyBorder="1" applyAlignment="1">
      <alignment horizontal="left" vertical="center" wrapText="1"/>
    </xf>
    <xf numFmtId="41" fontId="250" fillId="0" borderId="12" xfId="2466" applyNumberFormat="1" applyFont="1" applyBorder="1" applyAlignment="1">
      <alignment horizontal="left" vertical="center" wrapText="1"/>
    </xf>
    <xf numFmtId="178" fontId="250" fillId="0" borderId="12" xfId="2466" applyNumberFormat="1" applyFont="1" applyBorder="1" applyAlignment="1">
      <alignment horizontal="left" vertical="center" wrapText="1"/>
    </xf>
    <xf numFmtId="0" fontId="114" fillId="0" borderId="12" xfId="521" applyNumberFormat="1" applyFont="1" applyBorder="1"/>
    <xf numFmtId="171" fontId="114" fillId="0" borderId="12" xfId="521" applyNumberFormat="1" applyFont="1" applyBorder="1" applyAlignment="1">
      <alignment horizontal="center"/>
    </xf>
    <xf numFmtId="41" fontId="119" fillId="25" borderId="0" xfId="2466" applyNumberFormat="1" applyFont="1" applyFill="1" applyAlignment="1">
      <alignment horizontal="left" vertical="center" wrapText="1"/>
    </xf>
    <xf numFmtId="194" fontId="145" fillId="25" borderId="0" xfId="1019" applyNumberFormat="1" applyFont="1" applyFill="1" applyAlignment="1">
      <alignment horizontal="right" vertical="center" wrapText="1"/>
    </xf>
    <xf numFmtId="178" fontId="122" fillId="63" borderId="12" xfId="2466" applyNumberFormat="1" applyFont="1" applyFill="1" applyBorder="1" applyAlignment="1">
      <alignment horizontal="center" vertical="center" wrapText="1"/>
    </xf>
    <xf numFmtId="178" fontId="125" fillId="63" borderId="12" xfId="2466" applyNumberFormat="1" applyFont="1" applyFill="1" applyBorder="1" applyAlignment="1">
      <alignment horizontal="center" vertical="center" wrapText="1"/>
    </xf>
    <xf numFmtId="38" fontId="169" fillId="25" borderId="34" xfId="0" applyNumberFormat="1" applyFont="1" applyFill="1" applyBorder="1" applyAlignment="1">
      <alignment horizontal="center" vertical="center"/>
    </xf>
    <xf numFmtId="174" fontId="242" fillId="74" borderId="12" xfId="0" applyFont="1" applyFill="1" applyBorder="1"/>
    <xf numFmtId="174" fontId="172" fillId="0" borderId="34" xfId="362" applyFont="1" applyBorder="1" applyAlignment="1">
      <alignment horizontal="left" vertical="center"/>
    </xf>
    <xf numFmtId="43" fontId="172" fillId="0" borderId="34" xfId="362" applyNumberFormat="1" applyFont="1" applyBorder="1" applyAlignment="1">
      <alignment horizontal="center" vertical="center"/>
    </xf>
    <xf numFmtId="171" fontId="172" fillId="0" borderId="34" xfId="362" applyNumberFormat="1" applyFont="1" applyBorder="1" applyAlignment="1">
      <alignment horizontal="center" vertical="center"/>
    </xf>
    <xf numFmtId="174" fontId="172" fillId="0" borderId="0" xfId="362" applyFont="1" applyAlignment="1">
      <alignment horizontal="left" vertical="center"/>
    </xf>
    <xf numFmtId="174" fontId="185" fillId="0" borderId="0" xfId="362" applyFont="1" applyAlignment="1">
      <alignment vertical="center"/>
    </xf>
    <xf numFmtId="10" fontId="172" fillId="0" borderId="0" xfId="362" applyNumberFormat="1" applyFont="1" applyAlignment="1">
      <alignment horizontal="center" vertical="center"/>
    </xf>
    <xf numFmtId="171" fontId="49" fillId="25" borderId="12" xfId="521" applyNumberFormat="1" applyFont="1" applyFill="1" applyBorder="1" applyAlignment="1">
      <alignment horizontal="right" vertical="center"/>
    </xf>
    <xf numFmtId="41" fontId="250" fillId="25" borderId="12" xfId="2466" applyNumberFormat="1" applyFont="1" applyFill="1" applyBorder="1" applyAlignment="1">
      <alignment horizontal="right" vertical="center" wrapText="1"/>
    </xf>
    <xf numFmtId="174" fontId="165" fillId="68" borderId="14" xfId="0" applyFont="1" applyFill="1" applyBorder="1" applyAlignment="1">
      <alignment horizontal="center" vertical="center"/>
    </xf>
    <xf numFmtId="12" fontId="166" fillId="75" borderId="32" xfId="0" applyNumberFormat="1" applyFont="1" applyFill="1" applyBorder="1" applyAlignment="1">
      <alignment horizontal="left" vertical="center"/>
    </xf>
    <xf numFmtId="173" fontId="169" fillId="75" borderId="23" xfId="294" applyNumberFormat="1" applyFont="1" applyFill="1" applyBorder="1" applyAlignment="1">
      <alignment horizontal="center" vertical="center"/>
    </xf>
    <xf numFmtId="12" fontId="166" fillId="75" borderId="26" xfId="0" applyNumberFormat="1" applyFont="1" applyFill="1" applyBorder="1" applyAlignment="1">
      <alignment horizontal="left" vertical="center"/>
    </xf>
    <xf numFmtId="173" fontId="166" fillId="75" borderId="25" xfId="294" applyNumberFormat="1" applyFont="1" applyFill="1" applyBorder="1" applyAlignment="1">
      <alignment horizontal="center" vertical="center"/>
    </xf>
    <xf numFmtId="168" fontId="169" fillId="25" borderId="12" xfId="294" applyNumberFormat="1" applyFont="1" applyFill="1" applyBorder="1" applyAlignment="1">
      <alignment horizontal="left" vertical="center"/>
    </xf>
    <xf numFmtId="168" fontId="169" fillId="25" borderId="12" xfId="294" applyNumberFormat="1" applyFont="1" applyFill="1" applyBorder="1" applyAlignment="1">
      <alignment horizontal="center" vertical="center"/>
    </xf>
    <xf numFmtId="168" fontId="166" fillId="25" borderId="34" xfId="294" applyNumberFormat="1" applyFont="1" applyFill="1" applyBorder="1" applyAlignment="1">
      <alignment horizontal="left" vertical="center"/>
    </xf>
    <xf numFmtId="168" fontId="166" fillId="25" borderId="34" xfId="294" applyNumberFormat="1" applyFont="1" applyFill="1" applyBorder="1" applyAlignment="1">
      <alignment horizontal="center" vertical="center"/>
    </xf>
    <xf numFmtId="168" fontId="166" fillId="25" borderId="0" xfId="294" applyNumberFormat="1" applyFont="1" applyFill="1" applyBorder="1" applyAlignment="1">
      <alignment horizontal="left" vertical="center"/>
    </xf>
    <xf numFmtId="168" fontId="165" fillId="68" borderId="13" xfId="0" applyNumberFormat="1" applyFont="1" applyFill="1" applyBorder="1" applyAlignment="1">
      <alignment horizontal="center" vertical="center"/>
    </xf>
    <xf numFmtId="12" fontId="166" fillId="75" borderId="32" xfId="0" applyNumberFormat="1" applyFont="1" applyFill="1" applyBorder="1" applyAlignment="1">
      <alignment horizontal="center" vertical="center"/>
    </xf>
    <xf numFmtId="174" fontId="0" fillId="68" borderId="0" xfId="0" applyFill="1" applyAlignment="1">
      <alignment horizontal="center" vertical="center"/>
    </xf>
    <xf numFmtId="168" fontId="169" fillId="25" borderId="0" xfId="294" applyNumberFormat="1" applyFont="1" applyFill="1" applyBorder="1" applyAlignment="1">
      <alignment horizontal="left" vertical="center"/>
    </xf>
    <xf numFmtId="12" fontId="166" fillId="75" borderId="26" xfId="0" applyNumberFormat="1" applyFont="1" applyFill="1" applyBorder="1" applyAlignment="1">
      <alignment horizontal="center" vertical="center"/>
    </xf>
    <xf numFmtId="194" fontId="252" fillId="25" borderId="12" xfId="1019" applyNumberFormat="1" applyFont="1" applyFill="1" applyBorder="1" applyAlignment="1">
      <alignment horizontal="right" vertical="center" wrapText="1"/>
    </xf>
    <xf numFmtId="194" fontId="145" fillId="27" borderId="12" xfId="1019" applyNumberFormat="1" applyFont="1" applyFill="1" applyBorder="1" applyAlignment="1">
      <alignment horizontal="right" vertical="center" wrapText="1"/>
    </xf>
    <xf numFmtId="0" fontId="186" fillId="0" borderId="12" xfId="889" applyFont="1" applyBorder="1" applyAlignment="1">
      <alignment horizontal="left" vertical="center"/>
    </xf>
    <xf numFmtId="0" fontId="170" fillId="68" borderId="12" xfId="889" applyFont="1" applyFill="1" applyBorder="1" applyAlignment="1">
      <alignment horizontal="center" vertical="center"/>
    </xf>
    <xf numFmtId="168" fontId="170" fillId="68" borderId="34" xfId="294" applyNumberFormat="1" applyFont="1" applyFill="1" applyBorder="1" applyAlignment="1">
      <alignment vertical="center"/>
    </xf>
    <xf numFmtId="0" fontId="171" fillId="0" borderId="0" xfId="889" applyFont="1" applyAlignment="1">
      <alignment horizontal="center"/>
    </xf>
    <xf numFmtId="49" fontId="170" fillId="68" borderId="32" xfId="889" applyNumberFormat="1" applyFont="1" applyFill="1" applyBorder="1" applyAlignment="1">
      <alignment horizontal="center" vertical="center" wrapText="1"/>
    </xf>
    <xf numFmtId="0" fontId="2" fillId="0" borderId="0" xfId="889" applyFont="1" applyAlignment="1">
      <alignment vertical="center"/>
    </xf>
    <xf numFmtId="0" fontId="3" fillId="0" borderId="0" xfId="889" applyFont="1" applyAlignment="1">
      <alignment vertical="center"/>
    </xf>
    <xf numFmtId="41" fontId="2" fillId="0" borderId="0" xfId="889" applyNumberFormat="1" applyFont="1" applyAlignment="1">
      <alignment vertical="center"/>
    </xf>
    <xf numFmtId="0" fontId="3" fillId="0" borderId="12" xfId="889" applyFont="1" applyBorder="1" applyAlignment="1">
      <alignment horizontal="left" vertical="center"/>
    </xf>
    <xf numFmtId="41" fontId="38"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196" fontId="150" fillId="0" borderId="0" xfId="0" applyNumberFormat="1" applyFont="1" applyAlignment="1">
      <alignment horizontal="center"/>
    </xf>
    <xf numFmtId="41" fontId="157" fillId="25" borderId="12" xfId="296" applyNumberFormat="1" applyFont="1" applyFill="1" applyBorder="1" applyAlignment="1">
      <alignment horizontal="center" vertical="top"/>
    </xf>
    <xf numFmtId="41" fontId="253" fillId="25" borderId="12" xfId="296" applyNumberFormat="1" applyFont="1" applyFill="1" applyBorder="1" applyAlignment="1">
      <alignment horizontal="center" vertical="top"/>
    </xf>
    <xf numFmtId="174" fontId="176" fillId="0" borderId="0" xfId="0" applyFont="1" applyAlignment="1">
      <alignment vertical="center"/>
    </xf>
    <xf numFmtId="174" fontId="225" fillId="27" borderId="0" xfId="890" applyFont="1" applyFill="1" applyAlignment="1">
      <alignment horizontal="center" vertical="center" wrapText="1"/>
    </xf>
    <xf numFmtId="174" fontId="225"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79" fontId="136" fillId="0" borderId="0" xfId="2547" applyFont="1" applyAlignment="1">
      <alignment horizontal="center" vertical="center"/>
    </xf>
    <xf numFmtId="179" fontId="126" fillId="0" borderId="0" xfId="2547" applyFont="1" applyAlignment="1">
      <alignment horizontal="center" vertical="center"/>
    </xf>
    <xf numFmtId="0" fontId="63" fillId="56" borderId="12" xfId="2466" applyFont="1" applyFill="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174" fontId="160" fillId="0" borderId="0" xfId="0" applyFont="1" applyAlignment="1">
      <alignment horizontal="left" vertical="center" wrapText="1"/>
    </xf>
    <xf numFmtId="174" fontId="224" fillId="0" borderId="0" xfId="0" applyFont="1" applyAlignment="1">
      <alignment horizontal="left" vertical="center" wrapText="1"/>
    </xf>
    <xf numFmtId="174" fontId="54" fillId="0" borderId="0" xfId="0" applyFont="1" applyAlignment="1">
      <alignment horizontal="left" vertical="center" wrapText="1"/>
    </xf>
    <xf numFmtId="174" fontId="176" fillId="0" borderId="0" xfId="0" applyFont="1" applyAlignment="1">
      <alignment horizontal="left" vertic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240" fillId="25" borderId="0" xfId="0" applyFont="1" applyFill="1" applyAlignment="1">
      <alignment horizontal="justify" vertical="top" wrapText="1"/>
    </xf>
    <xf numFmtId="174" fontId="149" fillId="59"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7" fillId="0" borderId="0" xfId="0" applyFont="1" applyAlignment="1">
      <alignment horizontal="left" vertical="center" wrapText="1"/>
    </xf>
    <xf numFmtId="174" fontId="247" fillId="25" borderId="0" xfId="0" applyFont="1" applyFill="1" applyAlignment="1">
      <alignment horizontal="justify" vertical="top" wrapText="1"/>
    </xf>
    <xf numFmtId="174" fontId="155" fillId="25" borderId="0" xfId="0" applyFont="1" applyFill="1" applyAlignment="1">
      <alignment horizontal="justify" vertical="top" wrapText="1"/>
    </xf>
    <xf numFmtId="174" fontId="166" fillId="0" borderId="0" xfId="0" applyFont="1" applyAlignment="1">
      <alignment horizontal="left" vertical="center"/>
    </xf>
    <xf numFmtId="174" fontId="166" fillId="0" borderId="24" xfId="0" applyFont="1" applyBorder="1" applyAlignment="1">
      <alignment horizontal="left" vertical="center"/>
    </xf>
    <xf numFmtId="174" fontId="214" fillId="59" borderId="25" xfId="0" applyFont="1" applyFill="1" applyBorder="1" applyAlignment="1">
      <alignment horizontal="center" vertical="center" wrapText="1"/>
    </xf>
    <xf numFmtId="174" fontId="214" fillId="59" borderId="24" xfId="0" applyFont="1" applyFill="1" applyBorder="1" applyAlignment="1">
      <alignment horizontal="center" vertical="center" wrapText="1"/>
    </xf>
    <xf numFmtId="174" fontId="179" fillId="59" borderId="14" xfId="0" applyFont="1" applyFill="1" applyBorder="1" applyAlignment="1">
      <alignment horizontal="center" vertical="center" wrapText="1"/>
    </xf>
    <xf numFmtId="174" fontId="179" fillId="59" borderId="11" xfId="0" applyFont="1" applyFill="1" applyBorder="1" applyAlignment="1">
      <alignment horizontal="center" vertical="center" wrapText="1"/>
    </xf>
    <xf numFmtId="174" fontId="72" fillId="0" borderId="0" xfId="0" applyFont="1" applyAlignment="1">
      <alignment horizontal="left" vertical="center"/>
    </xf>
    <xf numFmtId="174" fontId="156" fillId="68" borderId="0" xfId="0" applyFont="1" applyFill="1" applyAlignment="1">
      <alignment horizontal="center" vertical="center" wrapText="1"/>
    </xf>
    <xf numFmtId="174" fontId="179" fillId="68" borderId="0" xfId="0" applyFont="1" applyFill="1" applyAlignment="1">
      <alignment horizontal="center" vertical="center" wrapText="1"/>
    </xf>
    <xf numFmtId="174" fontId="213"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1"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24" fillId="25" borderId="0" xfId="0" applyFont="1" applyFill="1" applyAlignment="1">
      <alignment horizontal="left" vertical="center"/>
    </xf>
    <xf numFmtId="174" fontId="163" fillId="25" borderId="0" xfId="0" applyFont="1" applyFill="1" applyAlignment="1">
      <alignment horizontal="justify" vertical="top" wrapText="1"/>
    </xf>
    <xf numFmtId="174" fontId="163" fillId="25" borderId="0" xfId="0" applyFont="1" applyFill="1" applyAlignment="1">
      <alignment horizontal="justify" vertical="top"/>
    </xf>
    <xf numFmtId="174" fontId="62" fillId="68" borderId="39" xfId="0" applyFont="1" applyFill="1" applyBorder="1" applyAlignment="1">
      <alignment horizontal="center" vertical="center" wrapText="1"/>
    </xf>
    <xf numFmtId="174" fontId="62" fillId="68" borderId="53" xfId="0" applyFont="1" applyFill="1" applyBorder="1" applyAlignment="1">
      <alignment horizontal="center" vertical="center" wrapText="1"/>
    </xf>
    <xf numFmtId="174" fontId="42" fillId="68" borderId="35" xfId="0" applyFont="1" applyFill="1" applyBorder="1" applyAlignment="1">
      <alignment horizontal="center" vertical="center" wrapText="1"/>
    </xf>
    <xf numFmtId="174" fontId="42" fillId="68" borderId="52" xfId="0" applyFont="1" applyFill="1" applyBorder="1" applyAlignment="1">
      <alignment horizontal="center" vertical="center" wrapText="1"/>
    </xf>
    <xf numFmtId="174" fontId="221" fillId="0" borderId="0" xfId="0" applyFont="1" applyAlignment="1">
      <alignment horizontal="left" vertical="top" wrapText="1"/>
    </xf>
    <xf numFmtId="43" fontId="222" fillId="0" borderId="0" xfId="294" applyFont="1" applyAlignment="1">
      <alignment horizontal="left" wrapText="1"/>
    </xf>
    <xf numFmtId="174" fontId="184" fillId="68" borderId="33" xfId="359" applyFont="1" applyFill="1" applyBorder="1" applyAlignment="1">
      <alignment horizontal="center" vertical="center" wrapText="1"/>
    </xf>
    <xf numFmtId="174" fontId="184" fillId="68" borderId="3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28" fillId="25" borderId="0" xfId="0" applyFont="1" applyFill="1" applyAlignment="1">
      <alignment horizontal="justify" vertical="top" wrapText="1"/>
    </xf>
    <xf numFmtId="174" fontId="228" fillId="25" borderId="0" xfId="0" applyFont="1" applyFill="1" applyAlignment="1">
      <alignment horizontal="justify" vertical="top"/>
    </xf>
    <xf numFmtId="174" fontId="157" fillId="25"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79" fillId="68" borderId="11" xfId="0" applyFont="1" applyFill="1" applyBorder="1" applyAlignment="1">
      <alignment horizontal="center" vertical="top" wrapText="1"/>
    </xf>
    <xf numFmtId="174" fontId="167" fillId="68" borderId="0" xfId="0" applyFont="1" applyFill="1" applyAlignment="1">
      <alignment horizontal="center" vertical="center" wrapText="1"/>
    </xf>
    <xf numFmtId="174" fontId="163"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79" fillId="68" borderId="0" xfId="0" applyFont="1" applyFill="1" applyAlignment="1">
      <alignment horizontal="center" vertical="top" wrapText="1"/>
    </xf>
    <xf numFmtId="174" fontId="149" fillId="69" borderId="0" xfId="0" applyFont="1" applyFill="1" applyAlignment="1">
      <alignment horizontal="center" vertical="center" wrapText="1"/>
    </xf>
    <xf numFmtId="174" fontId="156" fillId="69" borderId="0" xfId="0" applyFont="1" applyFill="1" applyAlignment="1">
      <alignment horizontal="center" vertical="top" wrapText="1"/>
    </xf>
    <xf numFmtId="174" fontId="175" fillId="68" borderId="23" xfId="0" applyFont="1" applyFill="1" applyBorder="1" applyAlignment="1">
      <alignment horizontal="center" vertical="center"/>
    </xf>
    <xf numFmtId="174" fontId="175" fillId="68" borderId="32" xfId="0" applyFont="1" applyFill="1" applyBorder="1" applyAlignment="1">
      <alignment horizontal="center" vertical="center"/>
    </xf>
    <xf numFmtId="174" fontId="175" fillId="68" borderId="0" xfId="0" applyFont="1" applyFill="1" applyAlignment="1">
      <alignment horizontal="center" vertical="center" wrapText="1"/>
    </xf>
    <xf numFmtId="174" fontId="230" fillId="67" borderId="23" xfId="0" applyFont="1" applyFill="1" applyBorder="1" applyAlignment="1">
      <alignment horizontal="center" vertical="center" wrapText="1"/>
    </xf>
    <xf numFmtId="174" fontId="230" fillId="67" borderId="33" xfId="0" applyFont="1" applyFill="1" applyBorder="1" applyAlignment="1">
      <alignment horizontal="center" vertical="center" wrapText="1"/>
    </xf>
    <xf numFmtId="174" fontId="230"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2" fillId="25" borderId="23" xfId="0" applyFont="1" applyFill="1" applyBorder="1" applyAlignment="1">
      <alignment horizontal="center" vertical="center"/>
    </xf>
    <xf numFmtId="174" fontId="172" fillId="25" borderId="33" xfId="0" applyFont="1" applyFill="1" applyBorder="1" applyAlignment="1">
      <alignment horizontal="center" vertical="center"/>
    </xf>
    <xf numFmtId="174" fontId="172"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0" fillId="68" borderId="25" xfId="0" applyNumberFormat="1" applyFont="1" applyFill="1" applyBorder="1" applyAlignment="1">
      <alignment horizontal="center" vertical="center"/>
    </xf>
    <xf numFmtId="38" fontId="170" fillId="68" borderId="24" xfId="0" applyNumberFormat="1" applyFont="1" applyFill="1" applyBorder="1" applyAlignment="1">
      <alignment horizontal="center" vertical="center"/>
    </xf>
    <xf numFmtId="38" fontId="170" fillId="68" borderId="26" xfId="0" applyNumberFormat="1" applyFont="1" applyFill="1" applyBorder="1" applyAlignment="1">
      <alignment horizontal="center" vertical="center"/>
    </xf>
    <xf numFmtId="174" fontId="154" fillId="0" borderId="0" xfId="0" applyFont="1" applyAlignment="1">
      <alignment horizontal="justify" vertical="top" wrapText="1"/>
    </xf>
    <xf numFmtId="174" fontId="160" fillId="0" borderId="0" xfId="0" applyFont="1" applyAlignment="1">
      <alignment horizontal="justify" vertical="top" wrapText="1"/>
    </xf>
    <xf numFmtId="174" fontId="160" fillId="0" borderId="0" xfId="0" applyFont="1" applyAlignment="1">
      <alignment horizontal="justify" vertical="top"/>
    </xf>
    <xf numFmtId="174" fontId="125"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70" fillId="60" borderId="23" xfId="359" applyFont="1" applyFill="1" applyBorder="1" applyAlignment="1">
      <alignment horizontal="center" vertical="center"/>
    </xf>
    <xf numFmtId="174" fontId="170" fillId="60" borderId="33" xfId="359" applyFont="1" applyFill="1" applyBorder="1" applyAlignment="1">
      <alignment horizontal="center" vertical="center"/>
    </xf>
    <xf numFmtId="174" fontId="170" fillId="60" borderId="32" xfId="359" applyFont="1" applyFill="1" applyBorder="1" applyAlignment="1">
      <alignment horizontal="center" vertical="center"/>
    </xf>
    <xf numFmtId="174" fontId="170" fillId="68" borderId="23" xfId="359" applyFont="1" applyFill="1" applyBorder="1" applyAlignment="1">
      <alignment horizontal="center" vertical="center"/>
    </xf>
    <xf numFmtId="174" fontId="170" fillId="68" borderId="33" xfId="359" applyFont="1" applyFill="1" applyBorder="1" applyAlignment="1">
      <alignment horizontal="center" vertical="center"/>
    </xf>
    <xf numFmtId="174" fontId="170"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0" fillId="68" borderId="25" xfId="712" applyFont="1" applyFill="1" applyBorder="1" applyAlignment="1">
      <alignment horizontal="center" vertical="center" wrapText="1"/>
    </xf>
    <xf numFmtId="0" fontId="170" fillId="68" borderId="24" xfId="712" applyFont="1" applyFill="1" applyBorder="1" applyAlignment="1">
      <alignment horizontal="center" vertical="center" wrapText="1"/>
    </xf>
    <xf numFmtId="0" fontId="170" fillId="68" borderId="26" xfId="712" applyFont="1" applyFill="1" applyBorder="1" applyAlignment="1">
      <alignment horizontal="center" vertical="center" wrapText="1"/>
    </xf>
    <xf numFmtId="0" fontId="183" fillId="68" borderId="14" xfId="712" applyFont="1" applyFill="1" applyBorder="1" applyAlignment="1">
      <alignment horizontal="center" vertical="center" wrapText="1"/>
    </xf>
    <xf numFmtId="0" fontId="183" fillId="68" borderId="11" xfId="712" applyFont="1" applyFill="1" applyBorder="1" applyAlignment="1">
      <alignment horizontal="center" vertical="center" wrapText="1"/>
    </xf>
    <xf numFmtId="0" fontId="183"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196" fillId="0" borderId="24" xfId="0" applyFont="1" applyBorder="1" applyAlignment="1">
      <alignment horizontal="left" vertical="center" wrapText="1"/>
    </xf>
    <xf numFmtId="174" fontId="184" fillId="68" borderId="37" xfId="0" applyFont="1" applyFill="1" applyBorder="1" applyAlignment="1">
      <alignment horizontal="center" vertical="center" wrapText="1"/>
    </xf>
    <xf numFmtId="174" fontId="184" fillId="68" borderId="0" xfId="0" applyFont="1" applyFill="1" applyAlignment="1">
      <alignment horizontal="center" vertical="center" wrapText="1"/>
    </xf>
    <xf numFmtId="174" fontId="170" fillId="68" borderId="0" xfId="0" applyFont="1" applyFill="1" applyAlignment="1">
      <alignment horizontal="center" vertical="center" wrapText="1"/>
    </xf>
    <xf numFmtId="174" fontId="251" fillId="0" borderId="0" xfId="0" applyFont="1" applyAlignment="1">
      <alignment horizontal="center"/>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75" fillId="68" borderId="0" xfId="413" applyFont="1" applyFill="1" applyAlignment="1">
      <alignment horizontal="center" vertical="center" wrapText="1"/>
    </xf>
    <xf numFmtId="174" fontId="165"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0" fillId="68" borderId="0" xfId="0" applyFont="1" applyFill="1" applyAlignment="1">
      <alignment horizontal="center" vertical="top" wrapText="1"/>
    </xf>
    <xf numFmtId="174" fontId="236" fillId="25" borderId="0" xfId="0" applyFont="1" applyFill="1" applyAlignment="1">
      <alignment horizontal="justify" vertical="top" wrapText="1"/>
    </xf>
    <xf numFmtId="174" fontId="236" fillId="25" borderId="0" xfId="0" applyFont="1" applyFill="1" applyAlignment="1">
      <alignment horizontal="justify" vertical="top"/>
    </xf>
    <xf numFmtId="174" fontId="73" fillId="68" borderId="0" xfId="0" applyFont="1" applyFill="1" applyAlignment="1">
      <alignment horizontal="center" vertical="center" wrapText="1"/>
    </xf>
    <xf numFmtId="174" fontId="165"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174" fontId="36" fillId="0" borderId="0" xfId="0" applyFont="1" applyAlignment="1">
      <alignment horizontal="left" vertical="center" wrapText="1" readingOrder="1"/>
    </xf>
    <xf numFmtId="174" fontId="47" fillId="25" borderId="0" xfId="419" applyFont="1" applyFill="1" applyAlignment="1">
      <alignment horizontal="left" vertical="center" wrapText="1"/>
    </xf>
    <xf numFmtId="174" fontId="47"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vertical="center" wrapText="1"/>
    </xf>
    <xf numFmtId="174" fontId="63" fillId="59" borderId="0" xfId="0" applyFont="1" applyFill="1" applyAlignment="1">
      <alignment horizontal="center" wrapText="1"/>
    </xf>
    <xf numFmtId="174" fontId="45" fillId="25" borderId="24" xfId="0" applyFont="1" applyFill="1" applyBorder="1" applyAlignment="1">
      <alignment horizontal="left" vertical="center" wrapText="1"/>
    </xf>
    <xf numFmtId="174" fontId="163" fillId="0" borderId="0" xfId="0" applyFont="1" applyAlignment="1">
      <alignment horizontal="justify" vertical="top" wrapText="1"/>
    </xf>
    <xf numFmtId="174" fontId="233" fillId="25" borderId="0" xfId="0" applyFont="1" applyFill="1" applyAlignment="1">
      <alignment horizontal="justify" vertical="top" wrapText="1"/>
    </xf>
    <xf numFmtId="0" fontId="183" fillId="68" borderId="0" xfId="0" applyNumberFormat="1" applyFont="1" applyFill="1" applyAlignment="1">
      <alignment horizontal="center" vertical="center" wrapText="1"/>
    </xf>
    <xf numFmtId="0" fontId="183" fillId="68" borderId="0" xfId="0" applyNumberFormat="1" applyFont="1" applyFill="1" applyAlignment="1">
      <alignment horizontal="center" vertical="center"/>
    </xf>
    <xf numFmtId="174" fontId="4" fillId="25" borderId="0" xfId="0" applyFont="1" applyFill="1" applyAlignment="1">
      <alignment horizontal="left" vertical="top" wrapText="1"/>
    </xf>
    <xf numFmtId="180"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63" fillId="0" borderId="0" xfId="0" applyFont="1" applyAlignment="1">
      <alignment horizontal="justify" vertical="top"/>
    </xf>
    <xf numFmtId="174" fontId="161" fillId="25" borderId="0" xfId="0" applyFont="1" applyFill="1" applyAlignment="1">
      <alignment horizontal="justify" vertical="top" wrapText="1"/>
    </xf>
    <xf numFmtId="174" fontId="147" fillId="59" borderId="0" xfId="0" applyFont="1" applyFill="1" applyAlignment="1">
      <alignment horizontal="center" vertical="center" wrapText="1"/>
    </xf>
    <xf numFmtId="174" fontId="241" fillId="0" borderId="46" xfId="0" applyFont="1" applyBorder="1" applyAlignment="1">
      <alignment horizontal="left" vertical="center" wrapText="1"/>
    </xf>
    <xf numFmtId="174" fontId="241" fillId="0" borderId="47" xfId="0" applyFont="1" applyBorder="1" applyAlignment="1">
      <alignment horizontal="left" vertical="center" wrapText="1"/>
    </xf>
    <xf numFmtId="174" fontId="68" fillId="59" borderId="0" xfId="0" applyFont="1" applyFill="1" applyAlignment="1">
      <alignment horizontal="center" wrapText="1"/>
    </xf>
    <xf numFmtId="174" fontId="185" fillId="25" borderId="0" xfId="0" applyFont="1" applyFill="1" applyAlignment="1">
      <alignment horizontal="justify" vertical="top" wrapText="1"/>
    </xf>
    <xf numFmtId="174" fontId="185" fillId="25" borderId="0" xfId="0" applyFont="1" applyFill="1" applyAlignment="1">
      <alignment horizontal="justify" vertical="top"/>
    </xf>
    <xf numFmtId="174" fontId="149" fillId="68" borderId="0" xfId="0" applyFont="1" applyFill="1" applyAlignment="1">
      <alignment horizontal="center" wrapText="1"/>
    </xf>
    <xf numFmtId="38" fontId="162" fillId="0" borderId="0" xfId="0" applyNumberFormat="1" applyFont="1" applyAlignment="1">
      <alignment horizontal="left" vertical="center" wrapText="1"/>
    </xf>
    <xf numFmtId="38" fontId="169" fillId="0" borderId="0" xfId="0" applyNumberFormat="1" applyFont="1" applyAlignment="1">
      <alignment horizontal="left" vertical="center" wrapText="1"/>
    </xf>
    <xf numFmtId="49" fontId="164"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17"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152" fillId="25" borderId="0" xfId="0" applyFont="1" applyFill="1" applyAlignment="1">
      <alignment horizontal="justify" vertical="justify" wrapText="1"/>
    </xf>
    <xf numFmtId="174" fontId="170" fillId="68" borderId="25" xfId="0" applyFont="1" applyFill="1" applyBorder="1" applyAlignment="1">
      <alignment horizontal="center" vertical="center" wrapText="1"/>
    </xf>
    <xf numFmtId="174" fontId="170" fillId="68" borderId="24" xfId="0" applyFont="1" applyFill="1" applyBorder="1" applyAlignment="1">
      <alignment horizontal="center" vertical="center" wrapText="1"/>
    </xf>
    <xf numFmtId="174" fontId="170" fillId="68" borderId="26" xfId="0" applyFont="1" applyFill="1" applyBorder="1" applyAlignment="1">
      <alignment horizontal="center" vertical="center" wrapText="1"/>
    </xf>
    <xf numFmtId="174" fontId="170" fillId="68" borderId="14" xfId="0" applyFont="1" applyFill="1" applyBorder="1" applyAlignment="1">
      <alignment horizontal="center" vertical="center" wrapText="1"/>
    </xf>
    <xf numFmtId="174" fontId="170" fillId="68" borderId="11" xfId="0" applyFont="1" applyFill="1" applyBorder="1" applyAlignment="1">
      <alignment horizontal="center" vertical="center" wrapText="1"/>
    </xf>
    <xf numFmtId="174" fontId="170" fillId="68" borderId="16" xfId="0" applyFont="1" applyFill="1" applyBorder="1" applyAlignment="1">
      <alignment horizontal="center" vertical="center" wrapText="1"/>
    </xf>
    <xf numFmtId="174" fontId="170" fillId="59" borderId="0" xfId="0" applyFont="1" applyFill="1" applyAlignment="1">
      <alignment horizontal="center" vertical="center" wrapText="1"/>
    </xf>
    <xf numFmtId="174" fontId="178" fillId="0" borderId="0" xfId="0" applyFont="1" applyAlignment="1">
      <alignment horizontal="center" vertical="center" wrapText="1"/>
    </xf>
    <xf numFmtId="49" fontId="164" fillId="25" borderId="25" xfId="0" applyNumberFormat="1" applyFont="1" applyFill="1" applyBorder="1" applyAlignment="1">
      <alignment horizontal="left"/>
    </xf>
    <xf numFmtId="49" fontId="164" fillId="25" borderId="0" xfId="0" applyNumberFormat="1" applyFont="1" applyFill="1" applyAlignment="1">
      <alignment horizontal="left"/>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0" fontId="184"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4" fillId="0" borderId="0" xfId="889" applyFont="1" applyAlignment="1">
      <alignment horizontal="center"/>
    </xf>
    <xf numFmtId="0" fontId="175" fillId="68" borderId="0" xfId="408" applyFont="1" applyFill="1" applyAlignment="1">
      <alignment horizontal="center" vertical="center" wrapText="1"/>
    </xf>
  </cellXfs>
  <cellStyles count="2616">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7 9 2" xfId="2614" xr:uid="{00000000-0005-0000-0000-00006C020000}"/>
    <cellStyle name="Millares 8" xfId="313" xr:uid="{00000000-0005-0000-0000-00006D020000}"/>
    <cellStyle name="Millares 8 2" xfId="704" xr:uid="{00000000-0005-0000-0000-00006E020000}"/>
    <cellStyle name="Millares 8 2 2" xfId="1730" xr:uid="{00000000-0005-0000-0000-00006F020000}"/>
    <cellStyle name="Millares 8 3" xfId="1191" xr:uid="{00000000-0005-0000-0000-000070020000}"/>
    <cellStyle name="Millares 9" xfId="597" xr:uid="{00000000-0005-0000-0000-000071020000}"/>
    <cellStyle name="Millares 9 2" xfId="705" xr:uid="{00000000-0005-0000-0000-000072020000}"/>
    <cellStyle name="Millares 9 2 2" xfId="706" xr:uid="{00000000-0005-0000-0000-000073020000}"/>
    <cellStyle name="Moneda 10" xfId="1731" xr:uid="{00000000-0005-0000-0000-000074020000}"/>
    <cellStyle name="Moneda 11" xfId="2590" xr:uid="{00000000-0005-0000-0000-000075020000}"/>
    <cellStyle name="Moneda 2" xfId="314" xr:uid="{00000000-0005-0000-0000-000076020000}"/>
    <cellStyle name="Moneda 2 2" xfId="552" xr:uid="{00000000-0005-0000-0000-000077020000}"/>
    <cellStyle name="Moneda 2 3" xfId="1192" xr:uid="{00000000-0005-0000-0000-000078020000}"/>
    <cellStyle name="Moneda 2 4" xfId="2600" xr:uid="{00000000-0005-0000-0000-000079020000}"/>
    <cellStyle name="Moneda 3" xfId="1193" xr:uid="{00000000-0005-0000-0000-00007A020000}"/>
    <cellStyle name="Moneda 3 2" xfId="1732" xr:uid="{00000000-0005-0000-0000-00007B020000}"/>
    <cellStyle name="Moneda 3 3" xfId="2479" xr:uid="{00000000-0005-0000-0000-00007C020000}"/>
    <cellStyle name="Moneda 4" xfId="1194" xr:uid="{00000000-0005-0000-0000-00007D020000}"/>
    <cellStyle name="Moneda 4 2" xfId="1733" xr:uid="{00000000-0005-0000-0000-00007E020000}"/>
    <cellStyle name="Moneda 4 3" xfId="2481" xr:uid="{00000000-0005-0000-0000-00007F020000}"/>
    <cellStyle name="Moneda 5" xfId="1195" xr:uid="{00000000-0005-0000-0000-000080020000}"/>
    <cellStyle name="Moneda 5 2" xfId="1734" xr:uid="{00000000-0005-0000-0000-000081020000}"/>
    <cellStyle name="Moneda 5 3" xfId="2482" xr:uid="{00000000-0005-0000-0000-000082020000}"/>
    <cellStyle name="Moneda 6" xfId="1196" xr:uid="{00000000-0005-0000-0000-000083020000}"/>
    <cellStyle name="Moneda 6 2" xfId="1735" xr:uid="{00000000-0005-0000-0000-000084020000}"/>
    <cellStyle name="Moneda 7" xfId="1197" xr:uid="{00000000-0005-0000-0000-000085020000}"/>
    <cellStyle name="Moneda 7 2" xfId="1736" xr:uid="{00000000-0005-0000-0000-000086020000}"/>
    <cellStyle name="Moneda 8" xfId="1198" xr:uid="{00000000-0005-0000-0000-000087020000}"/>
    <cellStyle name="Moneda 8 2" xfId="1737" xr:uid="{00000000-0005-0000-0000-000088020000}"/>
    <cellStyle name="Moneda 9" xfId="1199" xr:uid="{00000000-0005-0000-0000-000089020000}"/>
    <cellStyle name="Moneda 9 2" xfId="1738" xr:uid="{00000000-0005-0000-0000-00008A020000}"/>
    <cellStyle name="Neutral" xfId="1106" builtinId="28" customBuiltin="1"/>
    <cellStyle name="Neutral 2" xfId="315" xr:uid="{00000000-0005-0000-0000-00008C020000}"/>
    <cellStyle name="Neutral 2 2" xfId="316" xr:uid="{00000000-0005-0000-0000-00008D020000}"/>
    <cellStyle name="Normal" xfId="0" builtinId="0"/>
    <cellStyle name="Normal 10" xfId="317" xr:uid="{00000000-0005-0000-0000-00008F020000}"/>
    <cellStyle name="Normal 10 2" xfId="318" xr:uid="{00000000-0005-0000-0000-000090020000}"/>
    <cellStyle name="Normal 10 2 2" xfId="319" xr:uid="{00000000-0005-0000-0000-000091020000}"/>
    <cellStyle name="Normal 10 2 2 2" xfId="570" xr:uid="{00000000-0005-0000-0000-000092020000}"/>
    <cellStyle name="Normal 10 2 2 2 2" xfId="1018" xr:uid="{00000000-0005-0000-0000-000093020000}"/>
    <cellStyle name="Normal 10 2 2 2 2 2" xfId="1203" xr:uid="{00000000-0005-0000-0000-000094020000}"/>
    <cellStyle name="Normal 10 2 2 2 3" xfId="1202" xr:uid="{00000000-0005-0000-0000-000095020000}"/>
    <cellStyle name="Normal 10 2 2 3" xfId="1204" xr:uid="{00000000-0005-0000-0000-000096020000}"/>
    <cellStyle name="Normal 10 2 2 3 2" xfId="1739" xr:uid="{00000000-0005-0000-0000-000097020000}"/>
    <cellStyle name="Normal 10 2 2 4" xfId="1201" xr:uid="{00000000-0005-0000-0000-000098020000}"/>
    <cellStyle name="Normal 10 2 3" xfId="601" xr:uid="{00000000-0005-0000-0000-000099020000}"/>
    <cellStyle name="Normal 10 2 3 2" xfId="1206" xr:uid="{00000000-0005-0000-0000-00009A020000}"/>
    <cellStyle name="Normal 10 2 3 2 2" xfId="1740" xr:uid="{00000000-0005-0000-0000-00009B020000}"/>
    <cellStyle name="Normal 10 2 3 3" xfId="1205" xr:uid="{00000000-0005-0000-0000-00009C020000}"/>
    <cellStyle name="Normal 10 2 4" xfId="1207" xr:uid="{00000000-0005-0000-0000-00009D020000}"/>
    <cellStyle name="Normal 10 2 4 2" xfId="1741" xr:uid="{00000000-0005-0000-0000-00009E020000}"/>
    <cellStyle name="Normal 10 2 5" xfId="1200" xr:uid="{00000000-0005-0000-0000-00009F020000}"/>
    <cellStyle name="Normal 10 3" xfId="320" xr:uid="{00000000-0005-0000-0000-0000A0020000}"/>
    <cellStyle name="Normal 10 3 2" xfId="321" xr:uid="{00000000-0005-0000-0000-0000A1020000}"/>
    <cellStyle name="Normal 10 3 2 2" xfId="1210" xr:uid="{00000000-0005-0000-0000-0000A2020000}"/>
    <cellStyle name="Normal 10 3 2 2 2" xfId="1742" xr:uid="{00000000-0005-0000-0000-0000A3020000}"/>
    <cellStyle name="Normal 10 3 2 3" xfId="1209" xr:uid="{00000000-0005-0000-0000-0000A4020000}"/>
    <cellStyle name="Normal 10 3 3" xfId="1211" xr:uid="{00000000-0005-0000-0000-0000A5020000}"/>
    <cellStyle name="Normal 10 3 3 2" xfId="1743" xr:uid="{00000000-0005-0000-0000-0000A6020000}"/>
    <cellStyle name="Normal 10 3 4" xfId="1208" xr:uid="{00000000-0005-0000-0000-0000A7020000}"/>
    <cellStyle name="Normal 10 4" xfId="322" xr:uid="{00000000-0005-0000-0000-0000A8020000}"/>
    <cellStyle name="Normal 10 4 2" xfId="1213" xr:uid="{00000000-0005-0000-0000-0000A9020000}"/>
    <cellStyle name="Normal 10 4 2 2" xfId="1744" xr:uid="{00000000-0005-0000-0000-0000AA020000}"/>
    <cellStyle name="Normal 10 4 3" xfId="1212" xr:uid="{00000000-0005-0000-0000-0000AB020000}"/>
    <cellStyle name="Normal 10 5" xfId="707" xr:uid="{00000000-0005-0000-0000-0000AC020000}"/>
    <cellStyle name="Normal 10 5 2" xfId="1745" xr:uid="{00000000-0005-0000-0000-0000AD020000}"/>
    <cellStyle name="Normal 10 6" xfId="1214" xr:uid="{00000000-0005-0000-0000-0000AE020000}"/>
    <cellStyle name="Normal 10 6 2" xfId="1137" xr:uid="{00000000-0005-0000-0000-0000AF020000}"/>
    <cellStyle name="Normal 10 6 2 2" xfId="1215" xr:uid="{00000000-0005-0000-0000-0000B0020000}"/>
    <cellStyle name="Normal 10 6 2 2 2" xfId="1746" xr:uid="{00000000-0005-0000-0000-0000B1020000}"/>
    <cellStyle name="Normal 10 6 2 2 3" xfId="2495" xr:uid="{00000000-0005-0000-0000-0000B2020000}"/>
    <cellStyle name="Normal 10 6 2 3" xfId="1216" xr:uid="{00000000-0005-0000-0000-0000B3020000}"/>
    <cellStyle name="Normal 10 6 2 3 2" xfId="1747" xr:uid="{00000000-0005-0000-0000-0000B4020000}"/>
    <cellStyle name="Normal 10 6 2 4" xfId="1748" xr:uid="{00000000-0005-0000-0000-0000B5020000}"/>
    <cellStyle name="Normal 10 6 2 5" xfId="2496" xr:uid="{00000000-0005-0000-0000-0000B6020000}"/>
    <cellStyle name="Normal 10 6 3" xfId="1749" xr:uid="{00000000-0005-0000-0000-0000B7020000}"/>
    <cellStyle name="Normal 10 7" xfId="1217" xr:uid="{00000000-0005-0000-0000-0000B8020000}"/>
    <cellStyle name="Normal 10 7 2" xfId="1218" xr:uid="{00000000-0005-0000-0000-0000B9020000}"/>
    <cellStyle name="Normal 10 7 2 2" xfId="1750" xr:uid="{00000000-0005-0000-0000-0000BA020000}"/>
    <cellStyle name="Normal 10 7 3" xfId="1751" xr:uid="{00000000-0005-0000-0000-0000BB020000}"/>
    <cellStyle name="Normal 10 8" xfId="1752" xr:uid="{00000000-0005-0000-0000-0000BC020000}"/>
    <cellStyle name="Normal 10 9" xfId="2491" xr:uid="{00000000-0005-0000-0000-0000BD020000}"/>
    <cellStyle name="Normal 100" xfId="708" xr:uid="{00000000-0005-0000-0000-0000BE020000}"/>
    <cellStyle name="Normal 101" xfId="709" xr:uid="{00000000-0005-0000-0000-0000BF020000}"/>
    <cellStyle name="Normal 101 2" xfId="1019" xr:uid="{00000000-0005-0000-0000-0000C0020000}"/>
    <cellStyle name="Normal 102" xfId="710" xr:uid="{00000000-0005-0000-0000-0000C1020000}"/>
    <cellStyle name="Normal 102 2" xfId="1020" xr:uid="{00000000-0005-0000-0000-0000C2020000}"/>
    <cellStyle name="Normal 103" xfId="711" xr:uid="{00000000-0005-0000-0000-0000C3020000}"/>
    <cellStyle name="Normal 103 2" xfId="1021" xr:uid="{00000000-0005-0000-0000-0000C4020000}"/>
    <cellStyle name="Normal 104" xfId="712" xr:uid="{00000000-0005-0000-0000-0000C5020000}"/>
    <cellStyle name="Normal 104 2" xfId="1022" xr:uid="{00000000-0005-0000-0000-0000C6020000}"/>
    <cellStyle name="Normal 105" xfId="713" xr:uid="{00000000-0005-0000-0000-0000C7020000}"/>
    <cellStyle name="Normal 106" xfId="714" xr:uid="{00000000-0005-0000-0000-0000C8020000}"/>
    <cellStyle name="Normal 107" xfId="715" xr:uid="{00000000-0005-0000-0000-0000C9020000}"/>
    <cellStyle name="Normal 107 2" xfId="1023" xr:uid="{00000000-0005-0000-0000-0000CA020000}"/>
    <cellStyle name="Normal 108" xfId="1024" xr:uid="{00000000-0005-0000-0000-0000CB020000}"/>
    <cellStyle name="Normal 109" xfId="1025" xr:uid="{00000000-0005-0000-0000-0000CC020000}"/>
    <cellStyle name="Normal 11" xfId="323" xr:uid="{00000000-0005-0000-0000-0000CD020000}"/>
    <cellStyle name="Normal 11 2" xfId="324" xr:uid="{00000000-0005-0000-0000-0000CE020000}"/>
    <cellStyle name="Normal 11 2 2" xfId="325" xr:uid="{00000000-0005-0000-0000-0000CF020000}"/>
    <cellStyle name="Normal 11 2 2 2" xfId="716" xr:uid="{00000000-0005-0000-0000-0000D0020000}"/>
    <cellStyle name="Normal 11 2 2 2 2" xfId="717" xr:uid="{00000000-0005-0000-0000-0000D1020000}"/>
    <cellStyle name="Normal 11 2 2 2 2 2" xfId="1219" xr:uid="{00000000-0005-0000-0000-0000D2020000}"/>
    <cellStyle name="Normal 11 2 2 2 2 2 2" xfId="1753" xr:uid="{00000000-0005-0000-0000-0000D3020000}"/>
    <cellStyle name="Normal 11 2 2 2 2 3" xfId="1754" xr:uid="{00000000-0005-0000-0000-0000D4020000}"/>
    <cellStyle name="Normal 11 2 2 2 3" xfId="1220" xr:uid="{00000000-0005-0000-0000-0000D5020000}"/>
    <cellStyle name="Normal 11 2 2 2 3 2" xfId="1755" xr:uid="{00000000-0005-0000-0000-0000D6020000}"/>
    <cellStyle name="Normal 11 2 2 2 4" xfId="1756" xr:uid="{00000000-0005-0000-0000-0000D7020000}"/>
    <cellStyle name="Normal 11 2 2 3" xfId="718" xr:uid="{00000000-0005-0000-0000-0000D8020000}"/>
    <cellStyle name="Normal 11 2 2 3 2" xfId="1221" xr:uid="{00000000-0005-0000-0000-0000D9020000}"/>
    <cellStyle name="Normal 11 2 2 3 2 2" xfId="1757" xr:uid="{00000000-0005-0000-0000-0000DA020000}"/>
    <cellStyle name="Normal 11 2 2 3 3" xfId="1758" xr:uid="{00000000-0005-0000-0000-0000DB020000}"/>
    <cellStyle name="Normal 11 2 2 4" xfId="1222" xr:uid="{00000000-0005-0000-0000-0000DC020000}"/>
    <cellStyle name="Normal 11 2 2 4 2" xfId="1759" xr:uid="{00000000-0005-0000-0000-0000DD020000}"/>
    <cellStyle name="Normal 11 2 2 5" xfId="1760" xr:uid="{00000000-0005-0000-0000-0000DE020000}"/>
    <cellStyle name="Normal 11 2 3" xfId="719" xr:uid="{00000000-0005-0000-0000-0000DF020000}"/>
    <cellStyle name="Normal 11 2 3 2" xfId="720" xr:uid="{00000000-0005-0000-0000-0000E0020000}"/>
    <cellStyle name="Normal 11 2 3 2 2" xfId="1223" xr:uid="{00000000-0005-0000-0000-0000E1020000}"/>
    <cellStyle name="Normal 11 2 3 2 2 2" xfId="1761" xr:uid="{00000000-0005-0000-0000-0000E2020000}"/>
    <cellStyle name="Normal 11 2 3 2 3" xfId="1762" xr:uid="{00000000-0005-0000-0000-0000E3020000}"/>
    <cellStyle name="Normal 11 2 3 3" xfId="1224" xr:uid="{00000000-0005-0000-0000-0000E4020000}"/>
    <cellStyle name="Normal 11 2 3 3 2" xfId="1763" xr:uid="{00000000-0005-0000-0000-0000E5020000}"/>
    <cellStyle name="Normal 11 2 3 4" xfId="1764" xr:uid="{00000000-0005-0000-0000-0000E6020000}"/>
    <cellStyle name="Normal 11 2 4" xfId="721" xr:uid="{00000000-0005-0000-0000-0000E7020000}"/>
    <cellStyle name="Normal 11 2 4 2" xfId="1225" xr:uid="{00000000-0005-0000-0000-0000E8020000}"/>
    <cellStyle name="Normal 11 2 4 2 2" xfId="1765" xr:uid="{00000000-0005-0000-0000-0000E9020000}"/>
    <cellStyle name="Normal 11 2 4 3" xfId="1766" xr:uid="{00000000-0005-0000-0000-0000EA020000}"/>
    <cellStyle name="Normal 11 2 5" xfId="1226" xr:uid="{00000000-0005-0000-0000-0000EB020000}"/>
    <cellStyle name="Normal 11 2 5 2" xfId="1767" xr:uid="{00000000-0005-0000-0000-0000EC020000}"/>
    <cellStyle name="Normal 11 2 6" xfId="1768" xr:uid="{00000000-0005-0000-0000-0000ED020000}"/>
    <cellStyle name="Normal 11 3" xfId="326" xr:uid="{00000000-0005-0000-0000-0000EE020000}"/>
    <cellStyle name="Normal 11 3 2" xfId="722" xr:uid="{00000000-0005-0000-0000-0000EF020000}"/>
    <cellStyle name="Normal 11 3 2 2" xfId="723" xr:uid="{00000000-0005-0000-0000-0000F0020000}"/>
    <cellStyle name="Normal 11 3 2 2 2" xfId="724" xr:uid="{00000000-0005-0000-0000-0000F1020000}"/>
    <cellStyle name="Normal 11 3 2 2 2 2" xfId="1227" xr:uid="{00000000-0005-0000-0000-0000F2020000}"/>
    <cellStyle name="Normal 11 3 2 2 2 2 2" xfId="1769" xr:uid="{00000000-0005-0000-0000-0000F3020000}"/>
    <cellStyle name="Normal 11 3 2 2 2 3" xfId="1770" xr:uid="{00000000-0005-0000-0000-0000F4020000}"/>
    <cellStyle name="Normal 11 3 2 2 3" xfId="1228" xr:uid="{00000000-0005-0000-0000-0000F5020000}"/>
    <cellStyle name="Normal 11 3 2 2 3 2" xfId="1771" xr:uid="{00000000-0005-0000-0000-0000F6020000}"/>
    <cellStyle name="Normal 11 3 2 2 4" xfId="1772" xr:uid="{00000000-0005-0000-0000-0000F7020000}"/>
    <cellStyle name="Normal 11 3 2 3" xfId="725" xr:uid="{00000000-0005-0000-0000-0000F8020000}"/>
    <cellStyle name="Normal 11 3 2 3 2" xfId="1229" xr:uid="{00000000-0005-0000-0000-0000F9020000}"/>
    <cellStyle name="Normal 11 3 2 3 2 2" xfId="1773" xr:uid="{00000000-0005-0000-0000-0000FA020000}"/>
    <cellStyle name="Normal 11 3 2 3 3" xfId="1774" xr:uid="{00000000-0005-0000-0000-0000FB020000}"/>
    <cellStyle name="Normal 11 3 2 4" xfId="1230" xr:uid="{00000000-0005-0000-0000-0000FC020000}"/>
    <cellStyle name="Normal 11 3 2 4 2" xfId="1775" xr:uid="{00000000-0005-0000-0000-0000FD020000}"/>
    <cellStyle name="Normal 11 3 2 5" xfId="1776" xr:uid="{00000000-0005-0000-0000-0000FE020000}"/>
    <cellStyle name="Normal 11 3 3" xfId="726" xr:uid="{00000000-0005-0000-0000-0000FF020000}"/>
    <cellStyle name="Normal 11 3 3 2" xfId="727" xr:uid="{00000000-0005-0000-0000-000000030000}"/>
    <cellStyle name="Normal 11 3 3 2 2" xfId="1231" xr:uid="{00000000-0005-0000-0000-000001030000}"/>
    <cellStyle name="Normal 11 3 3 2 2 2" xfId="1777" xr:uid="{00000000-0005-0000-0000-000002030000}"/>
    <cellStyle name="Normal 11 3 3 2 3" xfId="1778" xr:uid="{00000000-0005-0000-0000-000003030000}"/>
    <cellStyle name="Normal 11 3 3 3" xfId="1232" xr:uid="{00000000-0005-0000-0000-000004030000}"/>
    <cellStyle name="Normal 11 3 3 3 2" xfId="1779" xr:uid="{00000000-0005-0000-0000-000005030000}"/>
    <cellStyle name="Normal 11 3 3 4" xfId="1780" xr:uid="{00000000-0005-0000-0000-000006030000}"/>
    <cellStyle name="Normal 11 3 4" xfId="728" xr:uid="{00000000-0005-0000-0000-000007030000}"/>
    <cellStyle name="Normal 11 3 4 2" xfId="1233" xr:uid="{00000000-0005-0000-0000-000008030000}"/>
    <cellStyle name="Normal 11 3 4 2 2" xfId="1781" xr:uid="{00000000-0005-0000-0000-000009030000}"/>
    <cellStyle name="Normal 11 3 4 3" xfId="1782" xr:uid="{00000000-0005-0000-0000-00000A030000}"/>
    <cellStyle name="Normal 11 3 5" xfId="1234" xr:uid="{00000000-0005-0000-0000-00000B030000}"/>
    <cellStyle name="Normal 11 3 5 2" xfId="1783" xr:uid="{00000000-0005-0000-0000-00000C030000}"/>
    <cellStyle name="Normal 11 3 6" xfId="1784" xr:uid="{00000000-0005-0000-0000-00000D030000}"/>
    <cellStyle name="Normal 11 4" xfId="729" xr:uid="{00000000-0005-0000-0000-00000E030000}"/>
    <cellStyle name="Normal 11 4 2" xfId="730" xr:uid="{00000000-0005-0000-0000-00000F030000}"/>
    <cellStyle name="Normal 11 4 2 2" xfId="731" xr:uid="{00000000-0005-0000-0000-000010030000}"/>
    <cellStyle name="Normal 11 4 2 2 2" xfId="1235" xr:uid="{00000000-0005-0000-0000-000011030000}"/>
    <cellStyle name="Normal 11 4 2 2 2 2" xfId="1785" xr:uid="{00000000-0005-0000-0000-000012030000}"/>
    <cellStyle name="Normal 11 4 2 2 3" xfId="1786" xr:uid="{00000000-0005-0000-0000-000013030000}"/>
    <cellStyle name="Normal 11 4 2 3" xfId="1236" xr:uid="{00000000-0005-0000-0000-000014030000}"/>
    <cellStyle name="Normal 11 4 2 3 2" xfId="1787" xr:uid="{00000000-0005-0000-0000-000015030000}"/>
    <cellStyle name="Normal 11 4 2 4" xfId="1788" xr:uid="{00000000-0005-0000-0000-000016030000}"/>
    <cellStyle name="Normal 11 4 3" xfId="732" xr:uid="{00000000-0005-0000-0000-000017030000}"/>
    <cellStyle name="Normal 11 4 3 2" xfId="1237" xr:uid="{00000000-0005-0000-0000-000018030000}"/>
    <cellStyle name="Normal 11 4 3 2 2" xfId="1789" xr:uid="{00000000-0005-0000-0000-000019030000}"/>
    <cellStyle name="Normal 11 4 3 3" xfId="1790" xr:uid="{00000000-0005-0000-0000-00001A030000}"/>
    <cellStyle name="Normal 11 4 4" xfId="1238" xr:uid="{00000000-0005-0000-0000-00001B030000}"/>
    <cellStyle name="Normal 11 4 4 2" xfId="1791" xr:uid="{00000000-0005-0000-0000-00001C030000}"/>
    <cellStyle name="Normal 11 4 5" xfId="1792" xr:uid="{00000000-0005-0000-0000-00001D030000}"/>
    <cellStyle name="Normal 11 5" xfId="733" xr:uid="{00000000-0005-0000-0000-00001E030000}"/>
    <cellStyle name="Normal 11 5 2" xfId="734" xr:uid="{00000000-0005-0000-0000-00001F030000}"/>
    <cellStyle name="Normal 11 5 2 2" xfId="1239" xr:uid="{00000000-0005-0000-0000-000020030000}"/>
    <cellStyle name="Normal 11 5 2 2 2" xfId="1793" xr:uid="{00000000-0005-0000-0000-000021030000}"/>
    <cellStyle name="Normal 11 5 2 3" xfId="1794" xr:uid="{00000000-0005-0000-0000-000022030000}"/>
    <cellStyle name="Normal 11 5 3" xfId="1240" xr:uid="{00000000-0005-0000-0000-000023030000}"/>
    <cellStyle name="Normal 11 5 3 2" xfId="1795" xr:uid="{00000000-0005-0000-0000-000024030000}"/>
    <cellStyle name="Normal 11 5 4" xfId="1796" xr:uid="{00000000-0005-0000-0000-000025030000}"/>
    <cellStyle name="Normal 11 6" xfId="735" xr:uid="{00000000-0005-0000-0000-000026030000}"/>
    <cellStyle name="Normal 11 6 2" xfId="1241" xr:uid="{00000000-0005-0000-0000-000027030000}"/>
    <cellStyle name="Normal 11 6 2 2" xfId="1797" xr:uid="{00000000-0005-0000-0000-000028030000}"/>
    <cellStyle name="Normal 11 6 3" xfId="1798" xr:uid="{00000000-0005-0000-0000-000029030000}"/>
    <cellStyle name="Normal 11 7" xfId="1242" xr:uid="{00000000-0005-0000-0000-00002A030000}"/>
    <cellStyle name="Normal 11 7 2" xfId="1799" xr:uid="{00000000-0005-0000-0000-00002B030000}"/>
    <cellStyle name="Normal 11 8" xfId="1800" xr:uid="{00000000-0005-0000-0000-00002C030000}"/>
    <cellStyle name="Normal 11 9" xfId="2613" xr:uid="{00000000-0005-0000-0000-00002D030000}"/>
    <cellStyle name="Normal 110" xfId="1026" xr:uid="{00000000-0005-0000-0000-00002E030000}"/>
    <cellStyle name="Normal 111" xfId="1027" xr:uid="{00000000-0005-0000-0000-00002F030000}"/>
    <cellStyle name="Normal 112" xfId="1028" xr:uid="{00000000-0005-0000-0000-000030030000}"/>
    <cellStyle name="Normal 112 2" xfId="1069" xr:uid="{00000000-0005-0000-0000-000031030000}"/>
    <cellStyle name="Normal 113" xfId="1029" xr:uid="{00000000-0005-0000-0000-000032030000}"/>
    <cellStyle name="Normal 113 2" xfId="1073" xr:uid="{00000000-0005-0000-0000-000033030000}"/>
    <cellStyle name="Normal 114" xfId="1059" xr:uid="{00000000-0005-0000-0000-000034030000}"/>
    <cellStyle name="Normal 114 2" xfId="1071" xr:uid="{00000000-0005-0000-0000-000035030000}"/>
    <cellStyle name="Normal 114 3" xfId="1084" xr:uid="{00000000-0005-0000-0000-000036030000}"/>
    <cellStyle name="Normal 115" xfId="1064" xr:uid="{00000000-0005-0000-0000-000037030000}"/>
    <cellStyle name="Normal 115 2" xfId="1086" xr:uid="{00000000-0005-0000-0000-000038030000}"/>
    <cellStyle name="Normal 115 3" xfId="2563" xr:uid="{00000000-0005-0000-0000-000039030000}"/>
    <cellStyle name="Normal 116" xfId="1065" xr:uid="{00000000-0005-0000-0000-00003A030000}"/>
    <cellStyle name="Normal 116 2" xfId="1099" xr:uid="{00000000-0005-0000-0000-00003B030000}"/>
    <cellStyle name="Normal 117" xfId="1070" xr:uid="{00000000-0005-0000-0000-00003C030000}"/>
    <cellStyle name="Normal 117 2" xfId="1078" xr:uid="{00000000-0005-0000-0000-00003D030000}"/>
    <cellStyle name="Normal 117 3" xfId="2471" xr:uid="{00000000-0005-0000-0000-00003E030000}"/>
    <cellStyle name="Normal 118" xfId="1072" xr:uid="{00000000-0005-0000-0000-00003F030000}"/>
    <cellStyle name="Normal 118 2" xfId="2467" xr:uid="{00000000-0005-0000-0000-000040030000}"/>
    <cellStyle name="Normal 119" xfId="1074" xr:uid="{00000000-0005-0000-0000-000041030000}"/>
    <cellStyle name="Normal 119 2" xfId="2472" xr:uid="{00000000-0005-0000-0000-000042030000}"/>
    <cellStyle name="Normal 12" xfId="327" xr:uid="{00000000-0005-0000-0000-000043030000}"/>
    <cellStyle name="Normal 12 2" xfId="328" xr:uid="{00000000-0005-0000-0000-000044030000}"/>
    <cellStyle name="Normal 12 2 2" xfId="329" xr:uid="{00000000-0005-0000-0000-000045030000}"/>
    <cellStyle name="Normal 12 2 2 2" xfId="736" xr:uid="{00000000-0005-0000-0000-000046030000}"/>
    <cellStyle name="Normal 12 2 2 2 2" xfId="1243" xr:uid="{00000000-0005-0000-0000-000047030000}"/>
    <cellStyle name="Normal 12 2 2 2 2 2" xfId="1801" xr:uid="{00000000-0005-0000-0000-000048030000}"/>
    <cellStyle name="Normal 12 2 2 2 3" xfId="1802" xr:uid="{00000000-0005-0000-0000-000049030000}"/>
    <cellStyle name="Normal 12 2 2 3" xfId="1244" xr:uid="{00000000-0005-0000-0000-00004A030000}"/>
    <cellStyle name="Normal 12 2 2 3 2" xfId="1803" xr:uid="{00000000-0005-0000-0000-00004B030000}"/>
    <cellStyle name="Normal 12 2 2 4" xfId="1804" xr:uid="{00000000-0005-0000-0000-00004C030000}"/>
    <cellStyle name="Normal 12 2 3" xfId="737" xr:uid="{00000000-0005-0000-0000-00004D030000}"/>
    <cellStyle name="Normal 12 2 3 2" xfId="1245" xr:uid="{00000000-0005-0000-0000-00004E030000}"/>
    <cellStyle name="Normal 12 2 3 2 2" xfId="1805" xr:uid="{00000000-0005-0000-0000-00004F030000}"/>
    <cellStyle name="Normal 12 2 3 3" xfId="1806" xr:uid="{00000000-0005-0000-0000-000050030000}"/>
    <cellStyle name="Normal 12 2 4" xfId="1246" xr:uid="{00000000-0005-0000-0000-000051030000}"/>
    <cellStyle name="Normal 12 2 4 2" xfId="1807" xr:uid="{00000000-0005-0000-0000-000052030000}"/>
    <cellStyle name="Normal 12 2 5" xfId="1808" xr:uid="{00000000-0005-0000-0000-000053030000}"/>
    <cellStyle name="Normal 12 3" xfId="330" xr:uid="{00000000-0005-0000-0000-000054030000}"/>
    <cellStyle name="Normal 12 3 2" xfId="738" xr:uid="{00000000-0005-0000-0000-000055030000}"/>
    <cellStyle name="Normal 12 3 2 2" xfId="1247" xr:uid="{00000000-0005-0000-0000-000056030000}"/>
    <cellStyle name="Normal 12 3 2 2 2" xfId="1809" xr:uid="{00000000-0005-0000-0000-000057030000}"/>
    <cellStyle name="Normal 12 3 2 3" xfId="1810" xr:uid="{00000000-0005-0000-0000-000058030000}"/>
    <cellStyle name="Normal 12 3 3" xfId="1248" xr:uid="{00000000-0005-0000-0000-000059030000}"/>
    <cellStyle name="Normal 12 3 3 2" xfId="1811" xr:uid="{00000000-0005-0000-0000-00005A030000}"/>
    <cellStyle name="Normal 12 3 4" xfId="1812" xr:uid="{00000000-0005-0000-0000-00005B030000}"/>
    <cellStyle name="Normal 12 4" xfId="739" xr:uid="{00000000-0005-0000-0000-00005C030000}"/>
    <cellStyle name="Normal 12 4 2" xfId="1249" xr:uid="{00000000-0005-0000-0000-00005D030000}"/>
    <cellStyle name="Normal 12 4 2 2" xfId="1813" xr:uid="{00000000-0005-0000-0000-00005E030000}"/>
    <cellStyle name="Normal 12 4 3" xfId="1814" xr:uid="{00000000-0005-0000-0000-00005F030000}"/>
    <cellStyle name="Normal 12 5" xfId="1250" xr:uid="{00000000-0005-0000-0000-000060030000}"/>
    <cellStyle name="Normal 12 5 2" xfId="1815" xr:uid="{00000000-0005-0000-0000-000061030000}"/>
    <cellStyle name="Normal 12 6" xfId="1816" xr:uid="{00000000-0005-0000-0000-000062030000}"/>
    <cellStyle name="Normal 120" xfId="1075" xr:uid="{00000000-0005-0000-0000-000063030000}"/>
    <cellStyle name="Normal 120 2" xfId="2475" xr:uid="{00000000-0005-0000-0000-000064030000}"/>
    <cellStyle name="Normal 121" xfId="1081" xr:uid="{00000000-0005-0000-0000-000065030000}"/>
    <cellStyle name="Normal 121 2" xfId="2480" xr:uid="{00000000-0005-0000-0000-000066030000}"/>
    <cellStyle name="Normal 122" xfId="1088" xr:uid="{00000000-0005-0000-0000-000067030000}"/>
    <cellStyle name="Normal 123" xfId="1091" xr:uid="{00000000-0005-0000-0000-000068030000}"/>
    <cellStyle name="Normal 123 2" xfId="2466" xr:uid="{00000000-0005-0000-0000-000069030000}"/>
    <cellStyle name="Normal 124" xfId="1092" xr:uid="{00000000-0005-0000-0000-00006A030000}"/>
    <cellStyle name="Normal 125" xfId="1093" xr:uid="{00000000-0005-0000-0000-00006B030000}"/>
    <cellStyle name="Normal 125 2" xfId="2483" xr:uid="{00000000-0005-0000-0000-00006C030000}"/>
    <cellStyle name="Normal 126" xfId="1094" xr:uid="{00000000-0005-0000-0000-00006D030000}"/>
    <cellStyle name="Normal 126 2" xfId="2487" xr:uid="{00000000-0005-0000-0000-00006E030000}"/>
    <cellStyle name="Normal 127" xfId="1095" xr:uid="{00000000-0005-0000-0000-00006F030000}"/>
    <cellStyle name="Normal 127 2" xfId="2554" xr:uid="{00000000-0005-0000-0000-000070030000}"/>
    <cellStyle name="Normal 128" xfId="1098" xr:uid="{00000000-0005-0000-0000-000071030000}"/>
    <cellStyle name="Normal 128 2" xfId="2555" xr:uid="{00000000-0005-0000-0000-000072030000}"/>
    <cellStyle name="Normal 129" xfId="1102" xr:uid="{00000000-0005-0000-0000-000073030000}"/>
    <cellStyle name="Normal 129 2" xfId="2557" xr:uid="{00000000-0005-0000-0000-000074030000}"/>
    <cellStyle name="Normal 13" xfId="331" xr:uid="{00000000-0005-0000-0000-000075030000}"/>
    <cellStyle name="Normal 13 10" xfId="1251" xr:uid="{00000000-0005-0000-0000-000076030000}"/>
    <cellStyle name="Normal 13 10 2" xfId="1817" xr:uid="{00000000-0005-0000-0000-000077030000}"/>
    <cellStyle name="Normal 13 11" xfId="1252" xr:uid="{00000000-0005-0000-0000-000078030000}"/>
    <cellStyle name="Normal 13 11 2" xfId="1818" xr:uid="{00000000-0005-0000-0000-000079030000}"/>
    <cellStyle name="Normal 13 12" xfId="1253" xr:uid="{00000000-0005-0000-0000-00007A030000}"/>
    <cellStyle name="Normal 13 12 2" xfId="1819" xr:uid="{00000000-0005-0000-0000-00007B030000}"/>
    <cellStyle name="Normal 13 13" xfId="1254" xr:uid="{00000000-0005-0000-0000-00007C030000}"/>
    <cellStyle name="Normal 13 13 2" xfId="1820" xr:uid="{00000000-0005-0000-0000-00007D030000}"/>
    <cellStyle name="Normal 13 14" xfId="1255" xr:uid="{00000000-0005-0000-0000-00007E030000}"/>
    <cellStyle name="Normal 13 14 2" xfId="1821" xr:uid="{00000000-0005-0000-0000-00007F030000}"/>
    <cellStyle name="Normal 13 15" xfId="1256" xr:uid="{00000000-0005-0000-0000-000080030000}"/>
    <cellStyle name="Normal 13 15 2" xfId="1822" xr:uid="{00000000-0005-0000-0000-000081030000}"/>
    <cellStyle name="Normal 13 16" xfId="1257" xr:uid="{00000000-0005-0000-0000-000082030000}"/>
    <cellStyle name="Normal 13 16 2" xfId="1823" xr:uid="{00000000-0005-0000-0000-000083030000}"/>
    <cellStyle name="Normal 13 2" xfId="332" xr:uid="{00000000-0005-0000-0000-000084030000}"/>
    <cellStyle name="Normal 13 2 2" xfId="333" xr:uid="{00000000-0005-0000-0000-000085030000}"/>
    <cellStyle name="Normal 13 2 2 2" xfId="740" xr:uid="{00000000-0005-0000-0000-000086030000}"/>
    <cellStyle name="Normal 13 2 2 2 2" xfId="1258" xr:uid="{00000000-0005-0000-0000-000087030000}"/>
    <cellStyle name="Normal 13 2 2 2 2 2" xfId="1824" xr:uid="{00000000-0005-0000-0000-000088030000}"/>
    <cellStyle name="Normal 13 2 2 2 3" xfId="1825" xr:uid="{00000000-0005-0000-0000-000089030000}"/>
    <cellStyle name="Normal 13 2 2 3" xfId="1259" xr:uid="{00000000-0005-0000-0000-00008A030000}"/>
    <cellStyle name="Normal 13 2 2 3 2" xfId="1826" xr:uid="{00000000-0005-0000-0000-00008B030000}"/>
    <cellStyle name="Normal 13 2 2 4" xfId="1827" xr:uid="{00000000-0005-0000-0000-00008C030000}"/>
    <cellStyle name="Normal 13 2 3" xfId="741" xr:uid="{00000000-0005-0000-0000-00008D030000}"/>
    <cellStyle name="Normal 13 2 3 2" xfId="1260" xr:uid="{00000000-0005-0000-0000-00008E030000}"/>
    <cellStyle name="Normal 13 2 3 2 2" xfId="1828" xr:uid="{00000000-0005-0000-0000-00008F030000}"/>
    <cellStyle name="Normal 13 2 3 3" xfId="1829" xr:uid="{00000000-0005-0000-0000-000090030000}"/>
    <cellStyle name="Normal 13 2 4" xfId="742" xr:uid="{00000000-0005-0000-0000-000091030000}"/>
    <cellStyle name="Normal 13 2 4 2" xfId="1139" xr:uid="{00000000-0005-0000-0000-000092030000}"/>
    <cellStyle name="Normal 13 2 4 2 2" xfId="1261" xr:uid="{00000000-0005-0000-0000-000093030000}"/>
    <cellStyle name="Normal 13 2 4 2 2 2" xfId="1830" xr:uid="{00000000-0005-0000-0000-000094030000}"/>
    <cellStyle name="Normal 13 2 4 2 3" xfId="1262" xr:uid="{00000000-0005-0000-0000-000095030000}"/>
    <cellStyle name="Normal 13 2 4 2 3 2" xfId="1831" xr:uid="{00000000-0005-0000-0000-000096030000}"/>
    <cellStyle name="Normal 13 2 4 2 4" xfId="1832" xr:uid="{00000000-0005-0000-0000-000097030000}"/>
    <cellStyle name="Normal 13 2 4 3" xfId="1263" xr:uid="{00000000-0005-0000-0000-000098030000}"/>
    <cellStyle name="Normal 13 2 5" xfId="1264" xr:uid="{00000000-0005-0000-0000-000099030000}"/>
    <cellStyle name="Normal 13 2 5 2" xfId="1265" xr:uid="{00000000-0005-0000-0000-00009A030000}"/>
    <cellStyle name="Normal 13 2 5 3" xfId="1833" xr:uid="{00000000-0005-0000-0000-00009B030000}"/>
    <cellStyle name="Normal 13 3" xfId="334" xr:uid="{00000000-0005-0000-0000-00009C030000}"/>
    <cellStyle name="Normal 13 3 2" xfId="743" xr:uid="{00000000-0005-0000-0000-00009D030000}"/>
    <cellStyle name="Normal 13 3 2 2" xfId="1266" xr:uid="{00000000-0005-0000-0000-00009E030000}"/>
    <cellStyle name="Normal 13 3 2 2 2" xfId="1834" xr:uid="{00000000-0005-0000-0000-00009F030000}"/>
    <cellStyle name="Normal 13 3 2 3" xfId="1835" xr:uid="{00000000-0005-0000-0000-0000A0030000}"/>
    <cellStyle name="Normal 13 3 3" xfId="1267" xr:uid="{00000000-0005-0000-0000-0000A1030000}"/>
    <cellStyle name="Normal 13 3 3 2" xfId="1836" xr:uid="{00000000-0005-0000-0000-0000A2030000}"/>
    <cellStyle name="Normal 13 3 4" xfId="1837" xr:uid="{00000000-0005-0000-0000-0000A3030000}"/>
    <cellStyle name="Normal 13 4" xfId="744" xr:uid="{00000000-0005-0000-0000-0000A4030000}"/>
    <cellStyle name="Normal 13 4 2" xfId="1268" xr:uid="{00000000-0005-0000-0000-0000A5030000}"/>
    <cellStyle name="Normal 13 4 2 2" xfId="1838" xr:uid="{00000000-0005-0000-0000-0000A6030000}"/>
    <cellStyle name="Normal 13 4 3" xfId="1839" xr:uid="{00000000-0005-0000-0000-0000A7030000}"/>
    <cellStyle name="Normal 13 5" xfId="745" xr:uid="{00000000-0005-0000-0000-0000A8030000}"/>
    <cellStyle name="Normal 13 5 2" xfId="1840" xr:uid="{00000000-0005-0000-0000-0000A9030000}"/>
    <cellStyle name="Normal 13 6" xfId="746" xr:uid="{00000000-0005-0000-0000-0000AA030000}"/>
    <cellStyle name="Normal 13 6 2" xfId="1841" xr:uid="{00000000-0005-0000-0000-0000AB030000}"/>
    <cellStyle name="Normal 13 7" xfId="747" xr:uid="{00000000-0005-0000-0000-0000AC030000}"/>
    <cellStyle name="Normal 13 7 2" xfId="1842" xr:uid="{00000000-0005-0000-0000-0000AD030000}"/>
    <cellStyle name="Normal 13 8" xfId="748" xr:uid="{00000000-0005-0000-0000-0000AE030000}"/>
    <cellStyle name="Normal 13 8 2" xfId="1843" xr:uid="{00000000-0005-0000-0000-0000AF030000}"/>
    <cellStyle name="Normal 13 9" xfId="1269" xr:uid="{00000000-0005-0000-0000-0000B0030000}"/>
    <cellStyle name="Normal 13 9 2" xfId="1844" xr:uid="{00000000-0005-0000-0000-0000B1030000}"/>
    <cellStyle name="Normal 130" xfId="1135" xr:uid="{00000000-0005-0000-0000-0000B2030000}"/>
    <cellStyle name="Normal 130 2" xfId="2558" xr:uid="{00000000-0005-0000-0000-0000B3030000}"/>
    <cellStyle name="Normal 131" xfId="2465" xr:uid="{00000000-0005-0000-0000-0000B4030000}"/>
    <cellStyle name="Normal 132" xfId="2468" xr:uid="{00000000-0005-0000-0000-0000B5030000}"/>
    <cellStyle name="Normal 132 2" xfId="2470" xr:uid="{00000000-0005-0000-0000-0000B6030000}"/>
    <cellStyle name="Normal 133" xfId="2543" xr:uid="{00000000-0005-0000-0000-0000B7030000}"/>
    <cellStyle name="Normal 133 2" xfId="2561" xr:uid="{00000000-0005-0000-0000-0000B8030000}"/>
    <cellStyle name="Normal 134" xfId="2544" xr:uid="{00000000-0005-0000-0000-0000B9030000}"/>
    <cellStyle name="Normal 134 2" xfId="2562" xr:uid="{00000000-0005-0000-0000-0000BA030000}"/>
    <cellStyle name="Normal 135" xfId="2547" xr:uid="{00000000-0005-0000-0000-0000BB030000}"/>
    <cellStyle name="Normal 135 2" xfId="2564" xr:uid="{00000000-0005-0000-0000-0000BC030000}"/>
    <cellStyle name="Normal 135 2 2" xfId="2581" xr:uid="{00000000-0005-0000-0000-0000BD030000}"/>
    <cellStyle name="Normal 136" xfId="2549" xr:uid="{00000000-0005-0000-0000-0000BE030000}"/>
    <cellStyle name="Normal 136 2" xfId="2567" xr:uid="{00000000-0005-0000-0000-0000BF030000}"/>
    <cellStyle name="Normal 137" xfId="2569" xr:uid="{00000000-0005-0000-0000-0000C0030000}"/>
    <cellStyle name="Normal 138" xfId="2570" xr:uid="{00000000-0005-0000-0000-0000C1030000}"/>
    <cellStyle name="Normal 139" xfId="2575" xr:uid="{00000000-0005-0000-0000-0000C2030000}"/>
    <cellStyle name="Normal 14" xfId="335" xr:uid="{00000000-0005-0000-0000-0000C3030000}"/>
    <cellStyle name="Normal 14 2" xfId="336" xr:uid="{00000000-0005-0000-0000-0000C4030000}"/>
    <cellStyle name="Normal 14 2 2" xfId="337" xr:uid="{00000000-0005-0000-0000-0000C5030000}"/>
    <cellStyle name="Normal 14 2 2 2" xfId="749" xr:uid="{00000000-0005-0000-0000-0000C6030000}"/>
    <cellStyle name="Normal 14 2 2 2 2" xfId="1270" xr:uid="{00000000-0005-0000-0000-0000C7030000}"/>
    <cellStyle name="Normal 14 2 2 2 2 2" xfId="1845" xr:uid="{00000000-0005-0000-0000-0000C8030000}"/>
    <cellStyle name="Normal 14 2 2 2 3" xfId="1846" xr:uid="{00000000-0005-0000-0000-0000C9030000}"/>
    <cellStyle name="Normal 14 2 2 3" xfId="1271" xr:uid="{00000000-0005-0000-0000-0000CA030000}"/>
    <cellStyle name="Normal 14 2 2 3 2" xfId="1847" xr:uid="{00000000-0005-0000-0000-0000CB030000}"/>
    <cellStyle name="Normal 14 2 2 4" xfId="1848" xr:uid="{00000000-0005-0000-0000-0000CC030000}"/>
    <cellStyle name="Normal 14 2 3" xfId="750" xr:uid="{00000000-0005-0000-0000-0000CD030000}"/>
    <cellStyle name="Normal 14 2 3 2" xfId="1272" xr:uid="{00000000-0005-0000-0000-0000CE030000}"/>
    <cellStyle name="Normal 14 2 3 2 2" xfId="1849" xr:uid="{00000000-0005-0000-0000-0000CF030000}"/>
    <cellStyle name="Normal 14 2 3 3" xfId="1850" xr:uid="{00000000-0005-0000-0000-0000D0030000}"/>
    <cellStyle name="Normal 14 2 4" xfId="1273" xr:uid="{00000000-0005-0000-0000-0000D1030000}"/>
    <cellStyle name="Normal 14 2 4 2" xfId="1851" xr:uid="{00000000-0005-0000-0000-0000D2030000}"/>
    <cellStyle name="Normal 14 2 5" xfId="1852" xr:uid="{00000000-0005-0000-0000-0000D3030000}"/>
    <cellStyle name="Normal 14 3" xfId="338" xr:uid="{00000000-0005-0000-0000-0000D4030000}"/>
    <cellStyle name="Normal 14 3 2" xfId="751" xr:uid="{00000000-0005-0000-0000-0000D5030000}"/>
    <cellStyle name="Normal 14 3 2 2" xfId="1274" xr:uid="{00000000-0005-0000-0000-0000D6030000}"/>
    <cellStyle name="Normal 14 3 2 2 2" xfId="1853" xr:uid="{00000000-0005-0000-0000-0000D7030000}"/>
    <cellStyle name="Normal 14 3 2 3" xfId="1854" xr:uid="{00000000-0005-0000-0000-0000D8030000}"/>
    <cellStyle name="Normal 14 3 3" xfId="1275" xr:uid="{00000000-0005-0000-0000-0000D9030000}"/>
    <cellStyle name="Normal 14 3 3 2" xfId="1855" xr:uid="{00000000-0005-0000-0000-0000DA030000}"/>
    <cellStyle name="Normal 14 3 4" xfId="1856" xr:uid="{00000000-0005-0000-0000-0000DB030000}"/>
    <cellStyle name="Normal 14 4" xfId="752" xr:uid="{00000000-0005-0000-0000-0000DC030000}"/>
    <cellStyle name="Normal 14 4 2" xfId="1276" xr:uid="{00000000-0005-0000-0000-0000DD030000}"/>
    <cellStyle name="Normal 14 4 2 2" xfId="1857" xr:uid="{00000000-0005-0000-0000-0000DE030000}"/>
    <cellStyle name="Normal 14 4 3" xfId="1858" xr:uid="{00000000-0005-0000-0000-0000DF030000}"/>
    <cellStyle name="Normal 14 5" xfId="1277" xr:uid="{00000000-0005-0000-0000-0000E0030000}"/>
    <cellStyle name="Normal 14 5 2" xfId="1859" xr:uid="{00000000-0005-0000-0000-0000E1030000}"/>
    <cellStyle name="Normal 14 6" xfId="1860" xr:uid="{00000000-0005-0000-0000-0000E2030000}"/>
    <cellStyle name="Normal 140" xfId="2580" xr:uid="{00000000-0005-0000-0000-0000E3030000}"/>
    <cellStyle name="Normal 141" xfId="2553" xr:uid="{00000000-0005-0000-0000-0000E4030000}"/>
    <cellStyle name="Normal 141 2" xfId="2582" xr:uid="{00000000-0005-0000-0000-0000E5030000}"/>
    <cellStyle name="Normal 142" xfId="2584" xr:uid="{00000000-0005-0000-0000-0000E6030000}"/>
    <cellStyle name="Normal 143" xfId="2585" xr:uid="{00000000-0005-0000-0000-0000E7030000}"/>
    <cellStyle name="Normal 144" xfId="2589" xr:uid="{00000000-0005-0000-0000-0000E8030000}"/>
    <cellStyle name="Normal 145" xfId="2591" xr:uid="{00000000-0005-0000-0000-0000E9030000}"/>
    <cellStyle name="Normal 146" xfId="2592" xr:uid="{00000000-0005-0000-0000-0000EA030000}"/>
    <cellStyle name="Normal 147" xfId="2606" xr:uid="{00000000-0005-0000-0000-0000EB030000}"/>
    <cellStyle name="Normal 148" xfId="2607" xr:uid="{00000000-0005-0000-0000-0000EC030000}"/>
    <cellStyle name="Normal 149" xfId="2608" xr:uid="{00000000-0005-0000-0000-0000ED030000}"/>
    <cellStyle name="Normal 15" xfId="339" xr:uid="{00000000-0005-0000-0000-0000EE030000}"/>
    <cellStyle name="Normal 15 2" xfId="340" xr:uid="{00000000-0005-0000-0000-0000EF030000}"/>
    <cellStyle name="Normal 15 2 2" xfId="341" xr:uid="{00000000-0005-0000-0000-0000F0030000}"/>
    <cellStyle name="Normal 15 2 2 2" xfId="753" xr:uid="{00000000-0005-0000-0000-0000F1030000}"/>
    <cellStyle name="Normal 15 2 2 2 2" xfId="1278" xr:uid="{00000000-0005-0000-0000-0000F2030000}"/>
    <cellStyle name="Normal 15 2 2 2 2 2" xfId="1861" xr:uid="{00000000-0005-0000-0000-0000F3030000}"/>
    <cellStyle name="Normal 15 2 2 2 3" xfId="1862" xr:uid="{00000000-0005-0000-0000-0000F4030000}"/>
    <cellStyle name="Normal 15 2 2 3" xfId="1279" xr:uid="{00000000-0005-0000-0000-0000F5030000}"/>
    <cellStyle name="Normal 15 2 2 3 2" xfId="1863" xr:uid="{00000000-0005-0000-0000-0000F6030000}"/>
    <cellStyle name="Normal 15 2 2 4" xfId="1864" xr:uid="{00000000-0005-0000-0000-0000F7030000}"/>
    <cellStyle name="Normal 15 2 3" xfId="754" xr:uid="{00000000-0005-0000-0000-0000F8030000}"/>
    <cellStyle name="Normal 15 2 3 2" xfId="1280" xr:uid="{00000000-0005-0000-0000-0000F9030000}"/>
    <cellStyle name="Normal 15 2 3 2 2" xfId="1865" xr:uid="{00000000-0005-0000-0000-0000FA030000}"/>
    <cellStyle name="Normal 15 2 3 3" xfId="1866" xr:uid="{00000000-0005-0000-0000-0000FB030000}"/>
    <cellStyle name="Normal 15 2 4" xfId="1281" xr:uid="{00000000-0005-0000-0000-0000FC030000}"/>
    <cellStyle name="Normal 15 2 4 2" xfId="1867" xr:uid="{00000000-0005-0000-0000-0000FD030000}"/>
    <cellStyle name="Normal 15 2 5" xfId="1868" xr:uid="{00000000-0005-0000-0000-0000FE030000}"/>
    <cellStyle name="Normal 15 3" xfId="342" xr:uid="{00000000-0005-0000-0000-0000FF030000}"/>
    <cellStyle name="Normal 15 3 2" xfId="755" xr:uid="{00000000-0005-0000-0000-000000040000}"/>
    <cellStyle name="Normal 15 3 2 2" xfId="1282" xr:uid="{00000000-0005-0000-0000-000001040000}"/>
    <cellStyle name="Normal 15 3 2 2 2" xfId="1869" xr:uid="{00000000-0005-0000-0000-000002040000}"/>
    <cellStyle name="Normal 15 3 2 3" xfId="1870" xr:uid="{00000000-0005-0000-0000-000003040000}"/>
    <cellStyle name="Normal 15 3 3" xfId="1283" xr:uid="{00000000-0005-0000-0000-000004040000}"/>
    <cellStyle name="Normal 15 3 3 2" xfId="1871" xr:uid="{00000000-0005-0000-0000-000005040000}"/>
    <cellStyle name="Normal 15 3 4" xfId="1872" xr:uid="{00000000-0005-0000-0000-000006040000}"/>
    <cellStyle name="Normal 15 4" xfId="756" xr:uid="{00000000-0005-0000-0000-000007040000}"/>
    <cellStyle name="Normal 15 4 2" xfId="1284" xr:uid="{00000000-0005-0000-0000-000008040000}"/>
    <cellStyle name="Normal 15 4 2 2" xfId="1873" xr:uid="{00000000-0005-0000-0000-000009040000}"/>
    <cellStyle name="Normal 15 4 3" xfId="1874" xr:uid="{00000000-0005-0000-0000-00000A040000}"/>
    <cellStyle name="Normal 15 5" xfId="1285" xr:uid="{00000000-0005-0000-0000-00000B040000}"/>
    <cellStyle name="Normal 15 5 2" xfId="1875" xr:uid="{00000000-0005-0000-0000-00000C040000}"/>
    <cellStyle name="Normal 15 6" xfId="1876" xr:uid="{00000000-0005-0000-0000-00000D040000}"/>
    <cellStyle name="Normal 150" xfId="2609" xr:uid="{00000000-0005-0000-0000-00000E040000}"/>
    <cellStyle name="Normal 151" xfId="2610" xr:uid="{00000000-0005-0000-0000-00000F040000}"/>
    <cellStyle name="Normal 152" xfId="2615" xr:uid="{00000000-0005-0000-0000-000010040000}"/>
    <cellStyle name="Normal 16" xfId="343" xr:uid="{00000000-0005-0000-0000-000011040000}"/>
    <cellStyle name="Normal 16 2" xfId="344" xr:uid="{00000000-0005-0000-0000-000012040000}"/>
    <cellStyle name="Normal 16 2 2" xfId="345" xr:uid="{00000000-0005-0000-0000-000013040000}"/>
    <cellStyle name="Normal 16 2 2 2" xfId="757" xr:uid="{00000000-0005-0000-0000-000014040000}"/>
    <cellStyle name="Normal 16 2 2 2 2" xfId="1286" xr:uid="{00000000-0005-0000-0000-000015040000}"/>
    <cellStyle name="Normal 16 2 2 2 2 2" xfId="1877" xr:uid="{00000000-0005-0000-0000-000016040000}"/>
    <cellStyle name="Normal 16 2 2 2 3" xfId="1878" xr:uid="{00000000-0005-0000-0000-000017040000}"/>
    <cellStyle name="Normal 16 2 2 3" xfId="1287" xr:uid="{00000000-0005-0000-0000-000018040000}"/>
    <cellStyle name="Normal 16 2 2 3 2" xfId="1879" xr:uid="{00000000-0005-0000-0000-000019040000}"/>
    <cellStyle name="Normal 16 2 2 4" xfId="1880" xr:uid="{00000000-0005-0000-0000-00001A040000}"/>
    <cellStyle name="Normal 16 2 3" xfId="758" xr:uid="{00000000-0005-0000-0000-00001B040000}"/>
    <cellStyle name="Normal 16 2 3 2" xfId="1288" xr:uid="{00000000-0005-0000-0000-00001C040000}"/>
    <cellStyle name="Normal 16 2 3 2 2" xfId="1881" xr:uid="{00000000-0005-0000-0000-00001D040000}"/>
    <cellStyle name="Normal 16 2 3 3" xfId="1882" xr:uid="{00000000-0005-0000-0000-00001E040000}"/>
    <cellStyle name="Normal 16 2 4" xfId="1289" xr:uid="{00000000-0005-0000-0000-00001F040000}"/>
    <cellStyle name="Normal 16 2 4 2" xfId="1883" xr:uid="{00000000-0005-0000-0000-000020040000}"/>
    <cellStyle name="Normal 16 2 5" xfId="1884" xr:uid="{00000000-0005-0000-0000-000021040000}"/>
    <cellStyle name="Normal 16 3" xfId="346" xr:uid="{00000000-0005-0000-0000-000022040000}"/>
    <cellStyle name="Normal 16 3 2" xfId="759" xr:uid="{00000000-0005-0000-0000-000023040000}"/>
    <cellStyle name="Normal 16 3 2 2" xfId="1290" xr:uid="{00000000-0005-0000-0000-000024040000}"/>
    <cellStyle name="Normal 16 3 2 2 2" xfId="1885" xr:uid="{00000000-0005-0000-0000-000025040000}"/>
    <cellStyle name="Normal 16 3 2 3" xfId="1886" xr:uid="{00000000-0005-0000-0000-000026040000}"/>
    <cellStyle name="Normal 16 3 3" xfId="1291" xr:uid="{00000000-0005-0000-0000-000027040000}"/>
    <cellStyle name="Normal 16 3 3 2" xfId="1887" xr:uid="{00000000-0005-0000-0000-000028040000}"/>
    <cellStyle name="Normal 16 3 4" xfId="1888" xr:uid="{00000000-0005-0000-0000-000029040000}"/>
    <cellStyle name="Normal 16 4" xfId="760" xr:uid="{00000000-0005-0000-0000-00002A040000}"/>
    <cellStyle name="Normal 16 4 2" xfId="1292" xr:uid="{00000000-0005-0000-0000-00002B040000}"/>
    <cellStyle name="Normal 16 4 2 2" xfId="1889" xr:uid="{00000000-0005-0000-0000-00002C040000}"/>
    <cellStyle name="Normal 16 4 3" xfId="1890" xr:uid="{00000000-0005-0000-0000-00002D040000}"/>
    <cellStyle name="Normal 16 5" xfId="1293" xr:uid="{00000000-0005-0000-0000-00002E040000}"/>
    <cellStyle name="Normal 16 5 2" xfId="1891" xr:uid="{00000000-0005-0000-0000-00002F040000}"/>
    <cellStyle name="Normal 16 6" xfId="1892" xr:uid="{00000000-0005-0000-0000-000030040000}"/>
    <cellStyle name="Normal 17" xfId="347" xr:uid="{00000000-0005-0000-0000-000031040000}"/>
    <cellStyle name="Normal 17 2" xfId="348" xr:uid="{00000000-0005-0000-0000-000032040000}"/>
    <cellStyle name="Normal 17 2 2" xfId="349" xr:uid="{00000000-0005-0000-0000-000033040000}"/>
    <cellStyle name="Normal 17 3" xfId="350" xr:uid="{00000000-0005-0000-0000-000034040000}"/>
    <cellStyle name="Normal 17 3 2" xfId="1294" xr:uid="{00000000-0005-0000-0000-000035040000}"/>
    <cellStyle name="Normal 18" xfId="351" xr:uid="{00000000-0005-0000-0000-000036040000}"/>
    <cellStyle name="Normal 18 2" xfId="352" xr:uid="{00000000-0005-0000-0000-000037040000}"/>
    <cellStyle name="Normal 18 2 2" xfId="353" xr:uid="{00000000-0005-0000-0000-000038040000}"/>
    <cellStyle name="Normal 18 2 2 2" xfId="1297" xr:uid="{00000000-0005-0000-0000-000039040000}"/>
    <cellStyle name="Normal 18 2 2 2 2" xfId="1893" xr:uid="{00000000-0005-0000-0000-00003A040000}"/>
    <cellStyle name="Normal 18 2 2 3" xfId="1296" xr:uid="{00000000-0005-0000-0000-00003B040000}"/>
    <cellStyle name="Normal 18 2 3" xfId="1298" xr:uid="{00000000-0005-0000-0000-00003C040000}"/>
    <cellStyle name="Normal 18 2 3 2" xfId="1894" xr:uid="{00000000-0005-0000-0000-00003D040000}"/>
    <cellStyle name="Normal 18 2 4" xfId="1295" xr:uid="{00000000-0005-0000-0000-00003E040000}"/>
    <cellStyle name="Normal 18 3" xfId="354" xr:uid="{00000000-0005-0000-0000-00003F040000}"/>
    <cellStyle name="Normal 18 3 2" xfId="1300" xr:uid="{00000000-0005-0000-0000-000040040000}"/>
    <cellStyle name="Normal 18 3 2 2" xfId="1895" xr:uid="{00000000-0005-0000-0000-000041040000}"/>
    <cellStyle name="Normal 18 3 3" xfId="1299" xr:uid="{00000000-0005-0000-0000-000042040000}"/>
    <cellStyle name="Normal 18 4" xfId="761" xr:uid="{00000000-0005-0000-0000-000043040000}"/>
    <cellStyle name="Normal 18 4 2" xfId="1896" xr:uid="{00000000-0005-0000-0000-000044040000}"/>
    <cellStyle name="Normal 18 5" xfId="762" xr:uid="{00000000-0005-0000-0000-000045040000}"/>
    <cellStyle name="Normal 18 5 2" xfId="1301" xr:uid="{00000000-0005-0000-0000-000046040000}"/>
    <cellStyle name="Normal 18 5 2 2" xfId="1897" xr:uid="{00000000-0005-0000-0000-000047040000}"/>
    <cellStyle name="Normal 18 5 3" xfId="1898" xr:uid="{00000000-0005-0000-0000-000048040000}"/>
    <cellStyle name="Normal 18 6" xfId="1302" xr:uid="{00000000-0005-0000-0000-000049040000}"/>
    <cellStyle name="Normal 18 6 2" xfId="1899" xr:uid="{00000000-0005-0000-0000-00004A040000}"/>
    <cellStyle name="Normal 18 7" xfId="1303" xr:uid="{00000000-0005-0000-0000-00004B040000}"/>
    <cellStyle name="Normal 18 7 2" xfId="1900" xr:uid="{00000000-0005-0000-0000-00004C040000}"/>
    <cellStyle name="Normal 18 8" xfId="1304" xr:uid="{00000000-0005-0000-0000-00004D040000}"/>
    <cellStyle name="Normal 18 8 2" xfId="1901" xr:uid="{00000000-0005-0000-0000-00004E040000}"/>
    <cellStyle name="Normal 18 9" xfId="1902" xr:uid="{00000000-0005-0000-0000-00004F040000}"/>
    <cellStyle name="Normal 19" xfId="355" xr:uid="{00000000-0005-0000-0000-000050040000}"/>
    <cellStyle name="Normal 19 2" xfId="356" xr:uid="{00000000-0005-0000-0000-000051040000}"/>
    <cellStyle name="Normal 19 2 2" xfId="357" xr:uid="{00000000-0005-0000-0000-000052040000}"/>
    <cellStyle name="Normal 19 2 2 2" xfId="1308" xr:uid="{00000000-0005-0000-0000-000053040000}"/>
    <cellStyle name="Normal 19 2 2 2 2" xfId="1903" xr:uid="{00000000-0005-0000-0000-000054040000}"/>
    <cellStyle name="Normal 19 2 2 3" xfId="1307" xr:uid="{00000000-0005-0000-0000-000055040000}"/>
    <cellStyle name="Normal 19 2 3" xfId="1309" xr:uid="{00000000-0005-0000-0000-000056040000}"/>
    <cellStyle name="Normal 19 2 3 2" xfId="1904" xr:uid="{00000000-0005-0000-0000-000057040000}"/>
    <cellStyle name="Normal 19 2 4" xfId="1306" xr:uid="{00000000-0005-0000-0000-000058040000}"/>
    <cellStyle name="Normal 19 3" xfId="358" xr:uid="{00000000-0005-0000-0000-000059040000}"/>
    <cellStyle name="Normal 19 3 2" xfId="1311" xr:uid="{00000000-0005-0000-0000-00005A040000}"/>
    <cellStyle name="Normal 19 3 2 2" xfId="1905" xr:uid="{00000000-0005-0000-0000-00005B040000}"/>
    <cellStyle name="Normal 19 3 3" xfId="1310" xr:uid="{00000000-0005-0000-0000-00005C040000}"/>
    <cellStyle name="Normal 19 4" xfId="1312" xr:uid="{00000000-0005-0000-0000-00005D040000}"/>
    <cellStyle name="Normal 19 4 2" xfId="1906" xr:uid="{00000000-0005-0000-0000-00005E040000}"/>
    <cellStyle name="Normal 19 5" xfId="1305" xr:uid="{00000000-0005-0000-0000-00005F040000}"/>
    <cellStyle name="Normal 2" xfId="359" xr:uid="{00000000-0005-0000-0000-000060040000}"/>
    <cellStyle name="Normal 2 10" xfId="360" xr:uid="{00000000-0005-0000-0000-000061040000}"/>
    <cellStyle name="Normal 2 10 2" xfId="2498" xr:uid="{00000000-0005-0000-0000-000062040000}"/>
    <cellStyle name="Normal 2 10 3" xfId="2497" xr:uid="{00000000-0005-0000-0000-000063040000}"/>
    <cellStyle name="Normal 2 11" xfId="361" xr:uid="{00000000-0005-0000-0000-000064040000}"/>
    <cellStyle name="Normal 2 11 2" xfId="2499" xr:uid="{00000000-0005-0000-0000-000065040000}"/>
    <cellStyle name="Normal 2 12" xfId="362" xr:uid="{00000000-0005-0000-0000-000066040000}"/>
    <cellStyle name="Normal 2 12 2" xfId="568" xr:uid="{00000000-0005-0000-0000-000067040000}"/>
    <cellStyle name="Normal 2 12 3" xfId="2500" xr:uid="{00000000-0005-0000-0000-000068040000}"/>
    <cellStyle name="Normal 2 13" xfId="363" xr:uid="{00000000-0005-0000-0000-000069040000}"/>
    <cellStyle name="Normal 2 14" xfId="364" xr:uid="{00000000-0005-0000-0000-00006A040000}"/>
    <cellStyle name="Normal 2 14 2" xfId="2484" xr:uid="{00000000-0005-0000-0000-00006B040000}"/>
    <cellStyle name="Normal 2 14 3" xfId="2501" xr:uid="{00000000-0005-0000-0000-00006C040000}"/>
    <cellStyle name="Normal 2 15" xfId="581" xr:uid="{00000000-0005-0000-0000-00006D040000}"/>
    <cellStyle name="Normal 2 15 2" xfId="763" xr:uid="{00000000-0005-0000-0000-00006E040000}"/>
    <cellStyle name="Normal 2 15 3" xfId="2502" xr:uid="{00000000-0005-0000-0000-00006F040000}"/>
    <cellStyle name="Normal 2 16" xfId="584" xr:uid="{00000000-0005-0000-0000-000070040000}"/>
    <cellStyle name="Normal 2 16 2" xfId="1030" xr:uid="{00000000-0005-0000-0000-000071040000}"/>
    <cellStyle name="Normal 2 16 3" xfId="1031" xr:uid="{00000000-0005-0000-0000-000072040000}"/>
    <cellStyle name="Normal 2 16 4" xfId="1032" xr:uid="{00000000-0005-0000-0000-000073040000}"/>
    <cellStyle name="Normal 2 16 4 2" xfId="2559" xr:uid="{00000000-0005-0000-0000-000074040000}"/>
    <cellStyle name="Normal 2 16 5" xfId="2503" xr:uid="{00000000-0005-0000-0000-000075040000}"/>
    <cellStyle name="Normal 2 17" xfId="1089" xr:uid="{00000000-0005-0000-0000-000076040000}"/>
    <cellStyle name="Normal 2 17 2" xfId="1101" xr:uid="{00000000-0005-0000-0000-000077040000}"/>
    <cellStyle name="Normal 2 18" xfId="1313" xr:uid="{00000000-0005-0000-0000-000078040000}"/>
    <cellStyle name="Normal 2 18 2" xfId="2504" xr:uid="{00000000-0005-0000-0000-000079040000}"/>
    <cellStyle name="Normal 2 19" xfId="2505" xr:uid="{00000000-0005-0000-0000-00007A040000}"/>
    <cellStyle name="Normal 2 2" xfId="365" xr:uid="{00000000-0005-0000-0000-00007B040000}"/>
    <cellStyle name="Normal 2 2 10" xfId="366" xr:uid="{00000000-0005-0000-0000-00007C040000}"/>
    <cellStyle name="Normal 2 2 10 2" xfId="2552" xr:uid="{00000000-0005-0000-0000-00007D040000}"/>
    <cellStyle name="Normal 2 2 11" xfId="367" xr:uid="{00000000-0005-0000-0000-00007E040000}"/>
    <cellStyle name="Normal 2 2 12" xfId="368" xr:uid="{00000000-0005-0000-0000-00007F040000}"/>
    <cellStyle name="Normal 2 2 2" xfId="369" xr:uid="{00000000-0005-0000-0000-000080040000}"/>
    <cellStyle name="Normal 2 2 2 2" xfId="370" xr:uid="{00000000-0005-0000-0000-000081040000}"/>
    <cellStyle name="Normal 2 2 2 2 2" xfId="1907" xr:uid="{00000000-0005-0000-0000-000082040000}"/>
    <cellStyle name="Normal 2 2 2 3" xfId="1908" xr:uid="{00000000-0005-0000-0000-000083040000}"/>
    <cellStyle name="Normal 2 2 3" xfId="371" xr:uid="{00000000-0005-0000-0000-000084040000}"/>
    <cellStyle name="Normal 2 2 3 2" xfId="372" xr:uid="{00000000-0005-0000-0000-000085040000}"/>
    <cellStyle name="Normal 2 2 3 3" xfId="1314" xr:uid="{00000000-0005-0000-0000-000086040000}"/>
    <cellStyle name="Normal 2 2 4" xfId="373" xr:uid="{00000000-0005-0000-0000-000087040000}"/>
    <cellStyle name="Normal 2 2 4 2" xfId="374" xr:uid="{00000000-0005-0000-0000-000088040000}"/>
    <cellStyle name="Normal 2 2 5" xfId="375" xr:uid="{00000000-0005-0000-0000-000089040000}"/>
    <cellStyle name="Normal 2 2 5 2" xfId="376" xr:uid="{00000000-0005-0000-0000-00008A040000}"/>
    <cellStyle name="Normal 2 2 6" xfId="377" xr:uid="{00000000-0005-0000-0000-00008B040000}"/>
    <cellStyle name="Normal 2 2 6 2" xfId="378" xr:uid="{00000000-0005-0000-0000-00008C040000}"/>
    <cellStyle name="Normal 2 2 7" xfId="379" xr:uid="{00000000-0005-0000-0000-00008D040000}"/>
    <cellStyle name="Normal 2 2 8" xfId="380" xr:uid="{00000000-0005-0000-0000-00008E040000}"/>
    <cellStyle name="Normal 2 2 9" xfId="381" xr:uid="{00000000-0005-0000-0000-00008F040000}"/>
    <cellStyle name="Normal 2 2_6a" xfId="382" xr:uid="{00000000-0005-0000-0000-000090040000}"/>
    <cellStyle name="Normal 2 20" xfId="2506" xr:uid="{00000000-0005-0000-0000-000091040000}"/>
    <cellStyle name="Normal 2 21" xfId="2507" xr:uid="{00000000-0005-0000-0000-000092040000}"/>
    <cellStyle name="Normal 2 3" xfId="383" xr:uid="{00000000-0005-0000-0000-000093040000}"/>
    <cellStyle name="Normal 2 3 2" xfId="384" xr:uid="{00000000-0005-0000-0000-000094040000}"/>
    <cellStyle name="Normal 2 3 2 2" xfId="1315" xr:uid="{00000000-0005-0000-0000-000095040000}"/>
    <cellStyle name="Normal 2 3 3" xfId="385" xr:uid="{00000000-0005-0000-0000-000096040000}"/>
    <cellStyle name="Normal 2 3 3 2" xfId="1316" xr:uid="{00000000-0005-0000-0000-000097040000}"/>
    <cellStyle name="Normal 2 3 4" xfId="386" xr:uid="{00000000-0005-0000-0000-000098040000}"/>
    <cellStyle name="Normal 2 3 4 2" xfId="1317" xr:uid="{00000000-0005-0000-0000-000099040000}"/>
    <cellStyle name="Normal 2 3 5" xfId="387" xr:uid="{00000000-0005-0000-0000-00009A040000}"/>
    <cellStyle name="Normal 2 3_6a" xfId="388" xr:uid="{00000000-0005-0000-0000-00009B040000}"/>
    <cellStyle name="Normal 2 4" xfId="389" xr:uid="{00000000-0005-0000-0000-00009C040000}"/>
    <cellStyle name="Normal 2 4 2" xfId="390" xr:uid="{00000000-0005-0000-0000-00009D040000}"/>
    <cellStyle name="Normal 2 4 2 2" xfId="764" xr:uid="{00000000-0005-0000-0000-00009E040000}"/>
    <cellStyle name="Normal 2 4 3" xfId="391" xr:uid="{00000000-0005-0000-0000-00009F040000}"/>
    <cellStyle name="Normal 2 4 4" xfId="392" xr:uid="{00000000-0005-0000-0000-0000A0040000}"/>
    <cellStyle name="Normal 2 4 5" xfId="393" xr:uid="{00000000-0005-0000-0000-0000A1040000}"/>
    <cellStyle name="Normal 2 5" xfId="394" xr:uid="{00000000-0005-0000-0000-0000A2040000}"/>
    <cellStyle name="Normal 2 5 2" xfId="395" xr:uid="{00000000-0005-0000-0000-0000A3040000}"/>
    <cellStyle name="Normal 2 5 2 2" xfId="1909" xr:uid="{00000000-0005-0000-0000-0000A4040000}"/>
    <cellStyle name="Normal 2 5 3" xfId="396" xr:uid="{00000000-0005-0000-0000-0000A5040000}"/>
    <cellStyle name="Normal 2 5 4" xfId="397" xr:uid="{00000000-0005-0000-0000-0000A6040000}"/>
    <cellStyle name="Normal 2 5 5" xfId="398" xr:uid="{00000000-0005-0000-0000-0000A7040000}"/>
    <cellStyle name="Normal 2 6" xfId="399" xr:uid="{00000000-0005-0000-0000-0000A8040000}"/>
    <cellStyle name="Normal 2 6 2" xfId="400" xr:uid="{00000000-0005-0000-0000-0000A9040000}"/>
    <cellStyle name="Normal 2 7" xfId="401" xr:uid="{00000000-0005-0000-0000-0000AA040000}"/>
    <cellStyle name="Normal 2 7 2" xfId="1318" xr:uid="{00000000-0005-0000-0000-0000AB040000}"/>
    <cellStyle name="Normal 2 7 2 2" xfId="2508" xr:uid="{00000000-0005-0000-0000-0000AC040000}"/>
    <cellStyle name="Normal 2 7 3" xfId="2509" xr:uid="{00000000-0005-0000-0000-0000AD040000}"/>
    <cellStyle name="Normal 2 8" xfId="402" xr:uid="{00000000-0005-0000-0000-0000AE040000}"/>
    <cellStyle name="Normal 2 8 2" xfId="1319" xr:uid="{00000000-0005-0000-0000-0000AF040000}"/>
    <cellStyle name="Normal 2 8 2 2" xfId="2510" xr:uid="{00000000-0005-0000-0000-0000B0040000}"/>
    <cellStyle name="Normal 2 8 3" xfId="2511" xr:uid="{00000000-0005-0000-0000-0000B1040000}"/>
    <cellStyle name="Normal 2 9" xfId="403" xr:uid="{00000000-0005-0000-0000-0000B2040000}"/>
    <cellStyle name="Normal 2 9 2" xfId="2513" xr:uid="{00000000-0005-0000-0000-0000B3040000}"/>
    <cellStyle name="Normal 2 9 3" xfId="2512" xr:uid="{00000000-0005-0000-0000-0000B4040000}"/>
    <cellStyle name="Normal 2_6a" xfId="404" xr:uid="{00000000-0005-0000-0000-0000B5040000}"/>
    <cellStyle name="Normal 20" xfId="405" xr:uid="{00000000-0005-0000-0000-0000B6040000}"/>
    <cellStyle name="Normal 20 2" xfId="406" xr:uid="{00000000-0005-0000-0000-0000B7040000}"/>
    <cellStyle name="Normal 20 2 2" xfId="407" xr:uid="{00000000-0005-0000-0000-0000B8040000}"/>
    <cellStyle name="Normal 20 2 2 2" xfId="1322" xr:uid="{00000000-0005-0000-0000-0000B9040000}"/>
    <cellStyle name="Normal 20 2 2 2 2" xfId="1910" xr:uid="{00000000-0005-0000-0000-0000BA040000}"/>
    <cellStyle name="Normal 20 2 2 3" xfId="1321" xr:uid="{00000000-0005-0000-0000-0000BB040000}"/>
    <cellStyle name="Normal 20 2 3" xfId="1323" xr:uid="{00000000-0005-0000-0000-0000BC040000}"/>
    <cellStyle name="Normal 20 2 3 2" xfId="1911" xr:uid="{00000000-0005-0000-0000-0000BD040000}"/>
    <cellStyle name="Normal 20 2 4" xfId="1320" xr:uid="{00000000-0005-0000-0000-0000BE040000}"/>
    <cellStyle name="Normal 20 3" xfId="408" xr:uid="{00000000-0005-0000-0000-0000BF040000}"/>
    <cellStyle name="Normal 20 3 2" xfId="1324" xr:uid="{00000000-0005-0000-0000-0000C0040000}"/>
    <cellStyle name="Normal 20 3 2 2" xfId="1912" xr:uid="{00000000-0005-0000-0000-0000C1040000}"/>
    <cellStyle name="Normal 20 3 3" xfId="1913" xr:uid="{00000000-0005-0000-0000-0000C2040000}"/>
    <cellStyle name="Normal 20 4" xfId="765" xr:uid="{00000000-0005-0000-0000-0000C3040000}"/>
    <cellStyle name="Normal 20 4 2" xfId="1914" xr:uid="{00000000-0005-0000-0000-0000C4040000}"/>
    <cellStyle name="Normal 20 5" xfId="766" xr:uid="{00000000-0005-0000-0000-0000C5040000}"/>
    <cellStyle name="Normal 20 5 2" xfId="1325" xr:uid="{00000000-0005-0000-0000-0000C6040000}"/>
    <cellStyle name="Normal 20 5 2 2" xfId="1915" xr:uid="{00000000-0005-0000-0000-0000C7040000}"/>
    <cellStyle name="Normal 20 5 3" xfId="1916" xr:uid="{00000000-0005-0000-0000-0000C8040000}"/>
    <cellStyle name="Normal 20 6" xfId="1326" xr:uid="{00000000-0005-0000-0000-0000C9040000}"/>
    <cellStyle name="Normal 20 6 2" xfId="1917" xr:uid="{00000000-0005-0000-0000-0000CA040000}"/>
    <cellStyle name="Normal 20 7" xfId="1327" xr:uid="{00000000-0005-0000-0000-0000CB040000}"/>
    <cellStyle name="Normal 20 7 2" xfId="1918" xr:uid="{00000000-0005-0000-0000-0000CC040000}"/>
    <cellStyle name="Normal 20 8" xfId="1328" xr:uid="{00000000-0005-0000-0000-0000CD040000}"/>
    <cellStyle name="Normal 20 8 2" xfId="1919" xr:uid="{00000000-0005-0000-0000-0000CE040000}"/>
    <cellStyle name="Normal 20 9" xfId="1920" xr:uid="{00000000-0005-0000-0000-0000CF040000}"/>
    <cellStyle name="Normal 21" xfId="409" xr:uid="{00000000-0005-0000-0000-0000D0040000}"/>
    <cellStyle name="Normal 21 2" xfId="410" xr:uid="{00000000-0005-0000-0000-0000D1040000}"/>
    <cellStyle name="Normal 21 2 2" xfId="411" xr:uid="{00000000-0005-0000-0000-0000D2040000}"/>
    <cellStyle name="Normal 21 2 2 2" xfId="1332" xr:uid="{00000000-0005-0000-0000-0000D3040000}"/>
    <cellStyle name="Normal 21 2 2 2 2" xfId="1921" xr:uid="{00000000-0005-0000-0000-0000D4040000}"/>
    <cellStyle name="Normal 21 2 2 3" xfId="1331" xr:uid="{00000000-0005-0000-0000-0000D5040000}"/>
    <cellStyle name="Normal 21 2 3" xfId="1333" xr:uid="{00000000-0005-0000-0000-0000D6040000}"/>
    <cellStyle name="Normal 21 2 3 2" xfId="1922" xr:uid="{00000000-0005-0000-0000-0000D7040000}"/>
    <cellStyle name="Normal 21 2 4" xfId="1330" xr:uid="{00000000-0005-0000-0000-0000D8040000}"/>
    <cellStyle name="Normal 21 3" xfId="412" xr:uid="{00000000-0005-0000-0000-0000D9040000}"/>
    <cellStyle name="Normal 21 3 2" xfId="1335" xr:uid="{00000000-0005-0000-0000-0000DA040000}"/>
    <cellStyle name="Normal 21 3 2 2" xfId="1923" xr:uid="{00000000-0005-0000-0000-0000DB040000}"/>
    <cellStyle name="Normal 21 3 3" xfId="1334" xr:uid="{00000000-0005-0000-0000-0000DC040000}"/>
    <cellStyle name="Normal 21 4" xfId="1336" xr:uid="{00000000-0005-0000-0000-0000DD040000}"/>
    <cellStyle name="Normal 21 4 2" xfId="1924" xr:uid="{00000000-0005-0000-0000-0000DE040000}"/>
    <cellStyle name="Normal 21 5" xfId="1329" xr:uid="{00000000-0005-0000-0000-0000DF040000}"/>
    <cellStyle name="Normal 22" xfId="413" xr:uid="{00000000-0005-0000-0000-0000E0040000}"/>
    <cellStyle name="Normal 22 2" xfId="414" xr:uid="{00000000-0005-0000-0000-0000E1040000}"/>
    <cellStyle name="Normal 22 2 2" xfId="767" xr:uid="{00000000-0005-0000-0000-0000E2040000}"/>
    <cellStyle name="Normal 22 2 2 2" xfId="1337" xr:uid="{00000000-0005-0000-0000-0000E3040000}"/>
    <cellStyle name="Normal 22 2 2 2 2" xfId="1925" xr:uid="{00000000-0005-0000-0000-0000E4040000}"/>
    <cellStyle name="Normal 22 2 2 3" xfId="1926" xr:uid="{00000000-0005-0000-0000-0000E5040000}"/>
    <cellStyle name="Normal 22 2 3" xfId="1338" xr:uid="{00000000-0005-0000-0000-0000E6040000}"/>
    <cellStyle name="Normal 22 2 3 2" xfId="1927" xr:uid="{00000000-0005-0000-0000-0000E7040000}"/>
    <cellStyle name="Normal 22 2 4" xfId="1928" xr:uid="{00000000-0005-0000-0000-0000E8040000}"/>
    <cellStyle name="Normal 22 3" xfId="602" xr:uid="{00000000-0005-0000-0000-0000E9040000}"/>
    <cellStyle name="Normal 22 3 2" xfId="1340" xr:uid="{00000000-0005-0000-0000-0000EA040000}"/>
    <cellStyle name="Normal 22 3 2 2" xfId="1929" xr:uid="{00000000-0005-0000-0000-0000EB040000}"/>
    <cellStyle name="Normal 22 3 3" xfId="1339" xr:uid="{00000000-0005-0000-0000-0000EC040000}"/>
    <cellStyle name="Normal 22 4" xfId="1341" xr:uid="{00000000-0005-0000-0000-0000ED040000}"/>
    <cellStyle name="Normal 22 4 2" xfId="1930" xr:uid="{00000000-0005-0000-0000-0000EE040000}"/>
    <cellStyle name="Normal 22 5" xfId="1931" xr:uid="{00000000-0005-0000-0000-0000EF040000}"/>
    <cellStyle name="Normal 23" xfId="415" xr:uid="{00000000-0005-0000-0000-0000F0040000}"/>
    <cellStyle name="Normal 23 2" xfId="416" xr:uid="{00000000-0005-0000-0000-0000F1040000}"/>
    <cellStyle name="Normal 23 2 2" xfId="768" xr:uid="{00000000-0005-0000-0000-0000F2040000}"/>
    <cellStyle name="Normal 23 2 2 2" xfId="1342" xr:uid="{00000000-0005-0000-0000-0000F3040000}"/>
    <cellStyle name="Normal 23 2 2 2 2" xfId="1932" xr:uid="{00000000-0005-0000-0000-0000F4040000}"/>
    <cellStyle name="Normal 23 2 2 3" xfId="1933" xr:uid="{00000000-0005-0000-0000-0000F5040000}"/>
    <cellStyle name="Normal 23 2 3" xfId="1343" xr:uid="{00000000-0005-0000-0000-0000F6040000}"/>
    <cellStyle name="Normal 23 2 3 2" xfId="1934" xr:uid="{00000000-0005-0000-0000-0000F7040000}"/>
    <cellStyle name="Normal 23 2 4" xfId="1935" xr:uid="{00000000-0005-0000-0000-0000F8040000}"/>
    <cellStyle name="Normal 23 3" xfId="769" xr:uid="{00000000-0005-0000-0000-0000F9040000}"/>
    <cellStyle name="Normal 23 3 2" xfId="1344" xr:uid="{00000000-0005-0000-0000-0000FA040000}"/>
    <cellStyle name="Normal 23 3 2 2" xfId="1936" xr:uid="{00000000-0005-0000-0000-0000FB040000}"/>
    <cellStyle name="Normal 23 3 3" xfId="1937" xr:uid="{00000000-0005-0000-0000-0000FC040000}"/>
    <cellStyle name="Normal 23 4" xfId="770" xr:uid="{00000000-0005-0000-0000-0000FD040000}"/>
    <cellStyle name="Normal 23 4 2" xfId="1938" xr:uid="{00000000-0005-0000-0000-0000FE040000}"/>
    <cellStyle name="Normal 23 5" xfId="771" xr:uid="{00000000-0005-0000-0000-0000FF040000}"/>
    <cellStyle name="Normal 23 5 2" xfId="1345" xr:uid="{00000000-0005-0000-0000-000000050000}"/>
    <cellStyle name="Normal 23 5 2 2" xfId="1939" xr:uid="{00000000-0005-0000-0000-000001050000}"/>
    <cellStyle name="Normal 23 5 3" xfId="1940" xr:uid="{00000000-0005-0000-0000-000002050000}"/>
    <cellStyle name="Normal 23 6" xfId="1033" xr:uid="{00000000-0005-0000-0000-000003050000}"/>
    <cellStyle name="Normal 23 6 2" xfId="1346" xr:uid="{00000000-0005-0000-0000-000004050000}"/>
    <cellStyle name="Normal 23 7" xfId="1347" xr:uid="{00000000-0005-0000-0000-000005050000}"/>
    <cellStyle name="Normal 23 7 2" xfId="1941" xr:uid="{00000000-0005-0000-0000-000006050000}"/>
    <cellStyle name="Normal 23 8" xfId="1348" xr:uid="{00000000-0005-0000-0000-000007050000}"/>
    <cellStyle name="Normal 23 8 2" xfId="1942" xr:uid="{00000000-0005-0000-0000-000008050000}"/>
    <cellStyle name="Normal 23 9" xfId="1943" xr:uid="{00000000-0005-0000-0000-000009050000}"/>
    <cellStyle name="Normal 24" xfId="417" xr:uid="{00000000-0005-0000-0000-00000A050000}"/>
    <cellStyle name="Normal 24 2" xfId="418" xr:uid="{00000000-0005-0000-0000-00000B050000}"/>
    <cellStyle name="Normal 24 2 2" xfId="1349" xr:uid="{00000000-0005-0000-0000-00000C050000}"/>
    <cellStyle name="Normal 24 2 2 2" xfId="1944" xr:uid="{00000000-0005-0000-0000-00000D050000}"/>
    <cellStyle name="Normal 24 2 3" xfId="1945" xr:uid="{00000000-0005-0000-0000-00000E050000}"/>
    <cellStyle name="Normal 24 3" xfId="772" xr:uid="{00000000-0005-0000-0000-00000F050000}"/>
    <cellStyle name="Normal 24 3 2" xfId="1350" xr:uid="{00000000-0005-0000-0000-000010050000}"/>
    <cellStyle name="Normal 24 4" xfId="1946" xr:uid="{00000000-0005-0000-0000-000011050000}"/>
    <cellStyle name="Normal 25" xfId="419" xr:uid="{00000000-0005-0000-0000-000012050000}"/>
    <cellStyle name="Normal 25 2" xfId="420" xr:uid="{00000000-0005-0000-0000-000013050000}"/>
    <cellStyle name="Normal 25 2 2" xfId="1352" xr:uid="{00000000-0005-0000-0000-000014050000}"/>
    <cellStyle name="Normal 25 3" xfId="622" xr:uid="{00000000-0005-0000-0000-000015050000}"/>
    <cellStyle name="Normal 25 4" xfId="1351" xr:uid="{00000000-0005-0000-0000-000016050000}"/>
    <cellStyle name="Normal 26" xfId="421" xr:uid="{00000000-0005-0000-0000-000017050000}"/>
    <cellStyle name="Normal 26 2" xfId="422" xr:uid="{00000000-0005-0000-0000-000018050000}"/>
    <cellStyle name="Normal 26 2 2" xfId="1353" xr:uid="{00000000-0005-0000-0000-000019050000}"/>
    <cellStyle name="Normal 26 2 2 2" xfId="1947" xr:uid="{00000000-0005-0000-0000-00001A050000}"/>
    <cellStyle name="Normal 26 2 3" xfId="1948" xr:uid="{00000000-0005-0000-0000-00001B050000}"/>
    <cellStyle name="Normal 26 3" xfId="603" xr:uid="{00000000-0005-0000-0000-00001C050000}"/>
    <cellStyle name="Normal 26 3 2" xfId="1354" xr:uid="{00000000-0005-0000-0000-00001D050000}"/>
    <cellStyle name="Normal 26 4" xfId="1949" xr:uid="{00000000-0005-0000-0000-00001E050000}"/>
    <cellStyle name="Normal 27" xfId="423" xr:uid="{00000000-0005-0000-0000-00001F050000}"/>
    <cellStyle name="Normal 27 2" xfId="555" xr:uid="{00000000-0005-0000-0000-000020050000}"/>
    <cellStyle name="Normal 27 2 2" xfId="1950" xr:uid="{00000000-0005-0000-0000-000021050000}"/>
    <cellStyle name="Normal 27 3" xfId="1951" xr:uid="{00000000-0005-0000-0000-000022050000}"/>
    <cellStyle name="Normal 28" xfId="424" xr:uid="{00000000-0005-0000-0000-000023050000}"/>
    <cellStyle name="Normal 28 2" xfId="556" xr:uid="{00000000-0005-0000-0000-000024050000}"/>
    <cellStyle name="Normal 28 2 2" xfId="1356" xr:uid="{00000000-0005-0000-0000-000025050000}"/>
    <cellStyle name="Normal 28 3" xfId="1355" xr:uid="{00000000-0005-0000-0000-000026050000}"/>
    <cellStyle name="Normal 29" xfId="425" xr:uid="{00000000-0005-0000-0000-000027050000}"/>
    <cellStyle name="Normal 29 2" xfId="557" xr:uid="{00000000-0005-0000-0000-000028050000}"/>
    <cellStyle name="Normal 29 2 2" xfId="1357" xr:uid="{00000000-0005-0000-0000-000029050000}"/>
    <cellStyle name="Normal 29 2 2 2" xfId="1952" xr:uid="{00000000-0005-0000-0000-00002A050000}"/>
    <cellStyle name="Normal 29 2 3" xfId="1953" xr:uid="{00000000-0005-0000-0000-00002B050000}"/>
    <cellStyle name="Normal 29 3" xfId="773" xr:uid="{00000000-0005-0000-0000-00002C050000}"/>
    <cellStyle name="Normal 29 3 2" xfId="1954" xr:uid="{00000000-0005-0000-0000-00002D050000}"/>
    <cellStyle name="Normal 29 4" xfId="1358" xr:uid="{00000000-0005-0000-0000-00002E050000}"/>
    <cellStyle name="Normal 29 4 2" xfId="1955" xr:uid="{00000000-0005-0000-0000-00002F050000}"/>
    <cellStyle name="Normal 29 5" xfId="1359" xr:uid="{00000000-0005-0000-0000-000030050000}"/>
    <cellStyle name="Normal 29 5 2" xfId="1956" xr:uid="{00000000-0005-0000-0000-000031050000}"/>
    <cellStyle name="Normal 29 6" xfId="1957" xr:uid="{00000000-0005-0000-0000-000032050000}"/>
    <cellStyle name="Normal 3" xfId="426" xr:uid="{00000000-0005-0000-0000-000033050000}"/>
    <cellStyle name="Normal 3 10" xfId="2548" xr:uid="{00000000-0005-0000-0000-000034050000}"/>
    <cellStyle name="Normal 3 11" xfId="2596" xr:uid="{00000000-0005-0000-0000-000035050000}"/>
    <cellStyle name="Normal 3 2" xfId="427" xr:uid="{00000000-0005-0000-0000-000036050000}"/>
    <cellStyle name="Normal 3 2 2" xfId="428" xr:uid="{00000000-0005-0000-0000-000037050000}"/>
    <cellStyle name="Normal 3 2 2 2" xfId="1360" xr:uid="{00000000-0005-0000-0000-000038050000}"/>
    <cellStyle name="Normal 3 3" xfId="429" xr:uid="{00000000-0005-0000-0000-000039050000}"/>
    <cellStyle name="Normal 3 3 2" xfId="430" xr:uid="{00000000-0005-0000-0000-00003A050000}"/>
    <cellStyle name="Normal 3 3 2 2" xfId="431" xr:uid="{00000000-0005-0000-0000-00003B050000}"/>
    <cellStyle name="Normal 3 3 2 3" xfId="1362" xr:uid="{00000000-0005-0000-0000-00003C050000}"/>
    <cellStyle name="Normal 3 3 3" xfId="432" xr:uid="{00000000-0005-0000-0000-00003D050000}"/>
    <cellStyle name="Normal 3 3 4" xfId="1361" xr:uid="{00000000-0005-0000-0000-00003E050000}"/>
    <cellStyle name="Normal 3 4" xfId="433" xr:uid="{00000000-0005-0000-0000-00003F050000}"/>
    <cellStyle name="Normal 3 4 2" xfId="434" xr:uid="{00000000-0005-0000-0000-000040050000}"/>
    <cellStyle name="Normal 3 5" xfId="435" xr:uid="{00000000-0005-0000-0000-000041050000}"/>
    <cellStyle name="Normal 3 5 2" xfId="1363" xr:uid="{00000000-0005-0000-0000-000042050000}"/>
    <cellStyle name="Normal 3 6" xfId="436" xr:uid="{00000000-0005-0000-0000-000043050000}"/>
    <cellStyle name="Normal 3 6 2" xfId="1364" xr:uid="{00000000-0005-0000-0000-000044050000}"/>
    <cellStyle name="Normal 3 7" xfId="437" xr:uid="{00000000-0005-0000-0000-000045050000}"/>
    <cellStyle name="Normal 3 7 2" xfId="1365" xr:uid="{00000000-0005-0000-0000-000046050000}"/>
    <cellStyle name="Normal 3 8" xfId="438" xr:uid="{00000000-0005-0000-0000-000047050000}"/>
    <cellStyle name="Normal 3 8 2" xfId="1366" xr:uid="{00000000-0005-0000-0000-000048050000}"/>
    <cellStyle name="Normal 3 9" xfId="2514" xr:uid="{00000000-0005-0000-0000-000049050000}"/>
    <cellStyle name="Normal 3_6a" xfId="439" xr:uid="{00000000-0005-0000-0000-00004A050000}"/>
    <cellStyle name="Normal 30" xfId="440" xr:uid="{00000000-0005-0000-0000-00004B050000}"/>
    <cellStyle name="Normal 30 2" xfId="558" xr:uid="{00000000-0005-0000-0000-00004C050000}"/>
    <cellStyle name="Normal 30 2 2" xfId="1958" xr:uid="{00000000-0005-0000-0000-00004D050000}"/>
    <cellStyle name="Normal 30 3" xfId="1959" xr:uid="{00000000-0005-0000-0000-00004E050000}"/>
    <cellStyle name="Normal 31" xfId="441" xr:uid="{00000000-0005-0000-0000-00004F050000}"/>
    <cellStyle name="Normal 31 2" xfId="559" xr:uid="{00000000-0005-0000-0000-000050050000}"/>
    <cellStyle name="Normal 31 2 2" xfId="1960" xr:uid="{00000000-0005-0000-0000-000051050000}"/>
    <cellStyle name="Normal 31 3" xfId="1961" xr:uid="{00000000-0005-0000-0000-000052050000}"/>
    <cellStyle name="Normal 32" xfId="442" xr:uid="{00000000-0005-0000-0000-000053050000}"/>
    <cellStyle name="Normal 32 2" xfId="560" xr:uid="{00000000-0005-0000-0000-000054050000}"/>
    <cellStyle name="Normal 32 3" xfId="1367" xr:uid="{00000000-0005-0000-0000-000055050000}"/>
    <cellStyle name="Normal 33" xfId="443" xr:uid="{00000000-0005-0000-0000-000056050000}"/>
    <cellStyle name="Normal 33 2" xfId="561" xr:uid="{00000000-0005-0000-0000-000057050000}"/>
    <cellStyle name="Normal 33 2 2" xfId="1962" xr:uid="{00000000-0005-0000-0000-000058050000}"/>
    <cellStyle name="Normal 33 3" xfId="1963" xr:uid="{00000000-0005-0000-0000-000059050000}"/>
    <cellStyle name="Normal 34" xfId="444" xr:uid="{00000000-0005-0000-0000-00005A050000}"/>
    <cellStyle name="Normal 34 2" xfId="562" xr:uid="{00000000-0005-0000-0000-00005B050000}"/>
    <cellStyle name="Normal 34 2 2" xfId="1964" xr:uid="{00000000-0005-0000-0000-00005C050000}"/>
    <cellStyle name="Normal 34 3" xfId="1965" xr:uid="{00000000-0005-0000-0000-00005D050000}"/>
    <cellStyle name="Normal 35" xfId="445" xr:uid="{00000000-0005-0000-0000-00005E050000}"/>
    <cellStyle name="Normal 35 2" xfId="563" xr:uid="{00000000-0005-0000-0000-00005F050000}"/>
    <cellStyle name="Normal 35 3" xfId="1368" xr:uid="{00000000-0005-0000-0000-000060050000}"/>
    <cellStyle name="Normal 36" xfId="446" xr:uid="{00000000-0005-0000-0000-000061050000}"/>
    <cellStyle name="Normal 36 2" xfId="564" xr:uid="{00000000-0005-0000-0000-000062050000}"/>
    <cellStyle name="Normal 36 2 2" xfId="1966" xr:uid="{00000000-0005-0000-0000-000063050000}"/>
    <cellStyle name="Normal 36 3" xfId="1967" xr:uid="{00000000-0005-0000-0000-000064050000}"/>
    <cellStyle name="Normal 37" xfId="447" xr:uid="{00000000-0005-0000-0000-000065050000}"/>
    <cellStyle name="Normal 37 2" xfId="565" xr:uid="{00000000-0005-0000-0000-000066050000}"/>
    <cellStyle name="Normal 37 2 2" xfId="1968" xr:uid="{00000000-0005-0000-0000-000067050000}"/>
    <cellStyle name="Normal 37 3" xfId="1969" xr:uid="{00000000-0005-0000-0000-000068050000}"/>
    <cellStyle name="Normal 38" xfId="448" xr:uid="{00000000-0005-0000-0000-000069050000}"/>
    <cellStyle name="Normal 38 2" xfId="566" xr:uid="{00000000-0005-0000-0000-00006A050000}"/>
    <cellStyle name="Normal 39" xfId="449" xr:uid="{00000000-0005-0000-0000-00006B050000}"/>
    <cellStyle name="Normal 39 2" xfId="567" xr:uid="{00000000-0005-0000-0000-00006C050000}"/>
    <cellStyle name="Normal 39 2 2" xfId="1970" xr:uid="{00000000-0005-0000-0000-00006D050000}"/>
    <cellStyle name="Normal 39 3" xfId="551" xr:uid="{00000000-0005-0000-0000-00006E050000}"/>
    <cellStyle name="Normal 4" xfId="450" xr:uid="{00000000-0005-0000-0000-00006F050000}"/>
    <cellStyle name="Normal 4 10" xfId="774" xr:uid="{00000000-0005-0000-0000-000070050000}"/>
    <cellStyle name="Normal 4 10 2" xfId="1369" xr:uid="{00000000-0005-0000-0000-000071050000}"/>
    <cellStyle name="Normal 4 10 2 2" xfId="1971" xr:uid="{00000000-0005-0000-0000-000072050000}"/>
    <cellStyle name="Normal 4 10 3" xfId="1972" xr:uid="{00000000-0005-0000-0000-000073050000}"/>
    <cellStyle name="Normal 4 11" xfId="775" xr:uid="{00000000-0005-0000-0000-000074050000}"/>
    <cellStyle name="Normal 4 11 2" xfId="1973" xr:uid="{00000000-0005-0000-0000-000075050000}"/>
    <cellStyle name="Normal 4 12" xfId="776" xr:uid="{00000000-0005-0000-0000-000076050000}"/>
    <cellStyle name="Normal 4 12 2" xfId="1370" xr:uid="{00000000-0005-0000-0000-000077050000}"/>
    <cellStyle name="Normal 4 12 2 2" xfId="1974" xr:uid="{00000000-0005-0000-0000-000078050000}"/>
    <cellStyle name="Normal 4 12 3" xfId="1975" xr:uid="{00000000-0005-0000-0000-000079050000}"/>
    <cellStyle name="Normal 4 13" xfId="1371" xr:uid="{00000000-0005-0000-0000-00007A050000}"/>
    <cellStyle name="Normal 4 13 2" xfId="1976" xr:uid="{00000000-0005-0000-0000-00007B050000}"/>
    <cellStyle name="Normal 4 14" xfId="1372" xr:uid="{00000000-0005-0000-0000-00007C050000}"/>
    <cellStyle name="Normal 4 15" xfId="1373" xr:uid="{00000000-0005-0000-0000-00007D050000}"/>
    <cellStyle name="Normal 4 15 2" xfId="1977" xr:uid="{00000000-0005-0000-0000-00007E050000}"/>
    <cellStyle name="Normal 4 16" xfId="1978" xr:uid="{00000000-0005-0000-0000-00007F050000}"/>
    <cellStyle name="Normal 4 17" xfId="2601" xr:uid="{00000000-0005-0000-0000-000080050000}"/>
    <cellStyle name="Normal 4 2" xfId="451" xr:uid="{00000000-0005-0000-0000-000081050000}"/>
    <cellStyle name="Normal 4 2 2" xfId="452" xr:uid="{00000000-0005-0000-0000-000082050000}"/>
    <cellStyle name="Normal 4 2 2 2" xfId="453" xr:uid="{00000000-0005-0000-0000-000083050000}"/>
    <cellStyle name="Normal 4 2 2 2 2" xfId="777" xr:uid="{00000000-0005-0000-0000-000084050000}"/>
    <cellStyle name="Normal 4 2 2 2 2 2" xfId="1374" xr:uid="{00000000-0005-0000-0000-000085050000}"/>
    <cellStyle name="Normal 4 2 2 2 2 2 2" xfId="1979" xr:uid="{00000000-0005-0000-0000-000086050000}"/>
    <cellStyle name="Normal 4 2 2 2 2 3" xfId="1980" xr:uid="{00000000-0005-0000-0000-000087050000}"/>
    <cellStyle name="Normal 4 2 2 2 3" xfId="1375" xr:uid="{00000000-0005-0000-0000-000088050000}"/>
    <cellStyle name="Normal 4 2 2 2 3 2" xfId="1981" xr:uid="{00000000-0005-0000-0000-000089050000}"/>
    <cellStyle name="Normal 4 2 2 2 4" xfId="1982" xr:uid="{00000000-0005-0000-0000-00008A050000}"/>
    <cellStyle name="Normal 4 2 2 3" xfId="778" xr:uid="{00000000-0005-0000-0000-00008B050000}"/>
    <cellStyle name="Normal 4 2 2 3 2" xfId="1376" xr:uid="{00000000-0005-0000-0000-00008C050000}"/>
    <cellStyle name="Normal 4 2 2 3 2 2" xfId="1983" xr:uid="{00000000-0005-0000-0000-00008D050000}"/>
    <cellStyle name="Normal 4 2 2 3 3" xfId="1984" xr:uid="{00000000-0005-0000-0000-00008E050000}"/>
    <cellStyle name="Normal 4 2 2 4" xfId="1377" xr:uid="{00000000-0005-0000-0000-00008F050000}"/>
    <cellStyle name="Normal 4 2 2 4 2" xfId="1985" xr:uid="{00000000-0005-0000-0000-000090050000}"/>
    <cellStyle name="Normal 4 2 2 5" xfId="1986" xr:uid="{00000000-0005-0000-0000-000091050000}"/>
    <cellStyle name="Normal 4 2 3" xfId="454" xr:uid="{00000000-0005-0000-0000-000092050000}"/>
    <cellStyle name="Normal 4 2 3 2" xfId="779" xr:uid="{00000000-0005-0000-0000-000093050000}"/>
    <cellStyle name="Normal 4 2 3 2 2" xfId="1378" xr:uid="{00000000-0005-0000-0000-000094050000}"/>
    <cellStyle name="Normal 4 2 3 2 2 2" xfId="1987" xr:uid="{00000000-0005-0000-0000-000095050000}"/>
    <cellStyle name="Normal 4 2 3 2 3" xfId="1988" xr:uid="{00000000-0005-0000-0000-000096050000}"/>
    <cellStyle name="Normal 4 2 3 3" xfId="1379" xr:uid="{00000000-0005-0000-0000-000097050000}"/>
    <cellStyle name="Normal 4 2 3 3 2" xfId="1989" xr:uid="{00000000-0005-0000-0000-000098050000}"/>
    <cellStyle name="Normal 4 2 3 4" xfId="1990" xr:uid="{00000000-0005-0000-0000-000099050000}"/>
    <cellStyle name="Normal 4 2 4" xfId="780" xr:uid="{00000000-0005-0000-0000-00009A050000}"/>
    <cellStyle name="Normal 4 2 4 2" xfId="1380" xr:uid="{00000000-0005-0000-0000-00009B050000}"/>
    <cellStyle name="Normal 4 2 4 2 2" xfId="1991" xr:uid="{00000000-0005-0000-0000-00009C050000}"/>
    <cellStyle name="Normal 4 2 4 3" xfId="1992" xr:uid="{00000000-0005-0000-0000-00009D050000}"/>
    <cellStyle name="Normal 4 2 5" xfId="1381" xr:uid="{00000000-0005-0000-0000-00009E050000}"/>
    <cellStyle name="Normal 4 2 5 2" xfId="1993" xr:uid="{00000000-0005-0000-0000-00009F050000}"/>
    <cellStyle name="Normal 4 2 6" xfId="1994" xr:uid="{00000000-0005-0000-0000-0000A0050000}"/>
    <cellStyle name="Normal 4 2 7" xfId="2515" xr:uid="{00000000-0005-0000-0000-0000A1050000}"/>
    <cellStyle name="Normal 4 3" xfId="455" xr:uid="{00000000-0005-0000-0000-0000A2050000}"/>
    <cellStyle name="Normal 4 3 2" xfId="781" xr:uid="{00000000-0005-0000-0000-0000A3050000}"/>
    <cellStyle name="Normal 4 3 2 2" xfId="782" xr:uid="{00000000-0005-0000-0000-0000A4050000}"/>
    <cellStyle name="Normal 4 3 2 2 2" xfId="783" xr:uid="{00000000-0005-0000-0000-0000A5050000}"/>
    <cellStyle name="Normal 4 3 2 2 2 2" xfId="1382" xr:uid="{00000000-0005-0000-0000-0000A6050000}"/>
    <cellStyle name="Normal 4 3 2 2 2 2 2" xfId="1995" xr:uid="{00000000-0005-0000-0000-0000A7050000}"/>
    <cellStyle name="Normal 4 3 2 2 2 3" xfId="1996" xr:uid="{00000000-0005-0000-0000-0000A8050000}"/>
    <cellStyle name="Normal 4 3 2 2 3" xfId="1383" xr:uid="{00000000-0005-0000-0000-0000A9050000}"/>
    <cellStyle name="Normal 4 3 2 2 3 2" xfId="1997" xr:uid="{00000000-0005-0000-0000-0000AA050000}"/>
    <cellStyle name="Normal 4 3 2 2 4" xfId="1998" xr:uid="{00000000-0005-0000-0000-0000AB050000}"/>
    <cellStyle name="Normal 4 3 2 3" xfId="784" xr:uid="{00000000-0005-0000-0000-0000AC050000}"/>
    <cellStyle name="Normal 4 3 2 3 2" xfId="1384" xr:uid="{00000000-0005-0000-0000-0000AD050000}"/>
    <cellStyle name="Normal 4 3 2 3 2 2" xfId="1999" xr:uid="{00000000-0005-0000-0000-0000AE050000}"/>
    <cellStyle name="Normal 4 3 2 3 3" xfId="2000" xr:uid="{00000000-0005-0000-0000-0000AF050000}"/>
    <cellStyle name="Normal 4 3 2 4" xfId="1385" xr:uid="{00000000-0005-0000-0000-0000B0050000}"/>
    <cellStyle name="Normal 4 3 2 4 2" xfId="2001" xr:uid="{00000000-0005-0000-0000-0000B1050000}"/>
    <cellStyle name="Normal 4 3 2 5" xfId="2002" xr:uid="{00000000-0005-0000-0000-0000B2050000}"/>
    <cellStyle name="Normal 4 3 3" xfId="785" xr:uid="{00000000-0005-0000-0000-0000B3050000}"/>
    <cellStyle name="Normal 4 3 3 2" xfId="786" xr:uid="{00000000-0005-0000-0000-0000B4050000}"/>
    <cellStyle name="Normal 4 3 3 2 2" xfId="1386" xr:uid="{00000000-0005-0000-0000-0000B5050000}"/>
    <cellStyle name="Normal 4 3 3 2 2 2" xfId="2003" xr:uid="{00000000-0005-0000-0000-0000B6050000}"/>
    <cellStyle name="Normal 4 3 3 2 3" xfId="2004" xr:uid="{00000000-0005-0000-0000-0000B7050000}"/>
    <cellStyle name="Normal 4 3 3 3" xfId="1387" xr:uid="{00000000-0005-0000-0000-0000B8050000}"/>
    <cellStyle name="Normal 4 3 3 3 2" xfId="2005" xr:uid="{00000000-0005-0000-0000-0000B9050000}"/>
    <cellStyle name="Normal 4 3 3 4" xfId="2006" xr:uid="{00000000-0005-0000-0000-0000BA050000}"/>
    <cellStyle name="Normal 4 3 4" xfId="787" xr:uid="{00000000-0005-0000-0000-0000BB050000}"/>
    <cellStyle name="Normal 4 3 4 2" xfId="1388" xr:uid="{00000000-0005-0000-0000-0000BC050000}"/>
    <cellStyle name="Normal 4 3 4 2 2" xfId="2007" xr:uid="{00000000-0005-0000-0000-0000BD050000}"/>
    <cellStyle name="Normal 4 3 4 3" xfId="2008" xr:uid="{00000000-0005-0000-0000-0000BE050000}"/>
    <cellStyle name="Normal 4 3 5" xfId="1389" xr:uid="{00000000-0005-0000-0000-0000BF050000}"/>
    <cellStyle name="Normal 4 3 5 2" xfId="2009" xr:uid="{00000000-0005-0000-0000-0000C0050000}"/>
    <cellStyle name="Normal 4 3 6" xfId="2010" xr:uid="{00000000-0005-0000-0000-0000C1050000}"/>
    <cellStyle name="Normal 4 4" xfId="456" xr:uid="{00000000-0005-0000-0000-0000C2050000}"/>
    <cellStyle name="Normal 4 4 2" xfId="788" xr:uid="{00000000-0005-0000-0000-0000C3050000}"/>
    <cellStyle name="Normal 4 4 2 2" xfId="789" xr:uid="{00000000-0005-0000-0000-0000C4050000}"/>
    <cellStyle name="Normal 4 4 2 2 2" xfId="790" xr:uid="{00000000-0005-0000-0000-0000C5050000}"/>
    <cellStyle name="Normal 4 4 2 2 2 2" xfId="1390" xr:uid="{00000000-0005-0000-0000-0000C6050000}"/>
    <cellStyle name="Normal 4 4 2 2 2 2 2" xfId="2011" xr:uid="{00000000-0005-0000-0000-0000C7050000}"/>
    <cellStyle name="Normal 4 4 2 2 2 3" xfId="2012" xr:uid="{00000000-0005-0000-0000-0000C8050000}"/>
    <cellStyle name="Normal 4 4 2 2 3" xfId="1391" xr:uid="{00000000-0005-0000-0000-0000C9050000}"/>
    <cellStyle name="Normal 4 4 2 2 3 2" xfId="2013" xr:uid="{00000000-0005-0000-0000-0000CA050000}"/>
    <cellStyle name="Normal 4 4 2 2 4" xfId="2014" xr:uid="{00000000-0005-0000-0000-0000CB050000}"/>
    <cellStyle name="Normal 4 4 2 3" xfId="791" xr:uid="{00000000-0005-0000-0000-0000CC050000}"/>
    <cellStyle name="Normal 4 4 2 3 2" xfId="1392" xr:uid="{00000000-0005-0000-0000-0000CD050000}"/>
    <cellStyle name="Normal 4 4 2 3 2 2" xfId="2015" xr:uid="{00000000-0005-0000-0000-0000CE050000}"/>
    <cellStyle name="Normal 4 4 2 3 3" xfId="2016" xr:uid="{00000000-0005-0000-0000-0000CF050000}"/>
    <cellStyle name="Normal 4 4 2 4" xfId="1393" xr:uid="{00000000-0005-0000-0000-0000D0050000}"/>
    <cellStyle name="Normal 4 4 2 4 2" xfId="2017" xr:uid="{00000000-0005-0000-0000-0000D1050000}"/>
    <cellStyle name="Normal 4 4 2 5" xfId="2018" xr:uid="{00000000-0005-0000-0000-0000D2050000}"/>
    <cellStyle name="Normal 4 4 3" xfId="792" xr:uid="{00000000-0005-0000-0000-0000D3050000}"/>
    <cellStyle name="Normal 4 4 3 2" xfId="793" xr:uid="{00000000-0005-0000-0000-0000D4050000}"/>
    <cellStyle name="Normal 4 4 3 2 2" xfId="1394" xr:uid="{00000000-0005-0000-0000-0000D5050000}"/>
    <cellStyle name="Normal 4 4 3 2 2 2" xfId="2019" xr:uid="{00000000-0005-0000-0000-0000D6050000}"/>
    <cellStyle name="Normal 4 4 3 2 3" xfId="2020" xr:uid="{00000000-0005-0000-0000-0000D7050000}"/>
    <cellStyle name="Normal 4 4 3 3" xfId="1395" xr:uid="{00000000-0005-0000-0000-0000D8050000}"/>
    <cellStyle name="Normal 4 4 3 3 2" xfId="2021" xr:uid="{00000000-0005-0000-0000-0000D9050000}"/>
    <cellStyle name="Normal 4 4 3 4" xfId="2022" xr:uid="{00000000-0005-0000-0000-0000DA050000}"/>
    <cellStyle name="Normal 4 4 4" xfId="794" xr:uid="{00000000-0005-0000-0000-0000DB050000}"/>
    <cellStyle name="Normal 4 4 4 2" xfId="1396" xr:uid="{00000000-0005-0000-0000-0000DC050000}"/>
    <cellStyle name="Normal 4 4 4 2 2" xfId="2023" xr:uid="{00000000-0005-0000-0000-0000DD050000}"/>
    <cellStyle name="Normal 4 4 4 3" xfId="2024" xr:uid="{00000000-0005-0000-0000-0000DE050000}"/>
    <cellStyle name="Normal 4 4 5" xfId="1397" xr:uid="{00000000-0005-0000-0000-0000DF050000}"/>
    <cellStyle name="Normal 4 4 5 2" xfId="2025" xr:uid="{00000000-0005-0000-0000-0000E0050000}"/>
    <cellStyle name="Normal 4 4 6" xfId="2026" xr:uid="{00000000-0005-0000-0000-0000E1050000}"/>
    <cellStyle name="Normal 4 5" xfId="457" xr:uid="{00000000-0005-0000-0000-0000E2050000}"/>
    <cellStyle name="Normal 4 5 2" xfId="795" xr:uid="{00000000-0005-0000-0000-0000E3050000}"/>
    <cellStyle name="Normal 4 5 2 2" xfId="796" xr:uid="{00000000-0005-0000-0000-0000E4050000}"/>
    <cellStyle name="Normal 4 5 2 2 2" xfId="797" xr:uid="{00000000-0005-0000-0000-0000E5050000}"/>
    <cellStyle name="Normal 4 5 2 2 2 2" xfId="1398" xr:uid="{00000000-0005-0000-0000-0000E6050000}"/>
    <cellStyle name="Normal 4 5 2 2 2 2 2" xfId="2027" xr:uid="{00000000-0005-0000-0000-0000E7050000}"/>
    <cellStyle name="Normal 4 5 2 2 2 3" xfId="2028" xr:uid="{00000000-0005-0000-0000-0000E8050000}"/>
    <cellStyle name="Normal 4 5 2 2 3" xfId="1399" xr:uid="{00000000-0005-0000-0000-0000E9050000}"/>
    <cellStyle name="Normal 4 5 2 2 3 2" xfId="2029" xr:uid="{00000000-0005-0000-0000-0000EA050000}"/>
    <cellStyle name="Normal 4 5 2 2 4" xfId="2030" xr:uid="{00000000-0005-0000-0000-0000EB050000}"/>
    <cellStyle name="Normal 4 5 2 3" xfId="798" xr:uid="{00000000-0005-0000-0000-0000EC050000}"/>
    <cellStyle name="Normal 4 5 2 3 2" xfId="1400" xr:uid="{00000000-0005-0000-0000-0000ED050000}"/>
    <cellStyle name="Normal 4 5 2 3 2 2" xfId="2031" xr:uid="{00000000-0005-0000-0000-0000EE050000}"/>
    <cellStyle name="Normal 4 5 2 3 3" xfId="2032" xr:uid="{00000000-0005-0000-0000-0000EF050000}"/>
    <cellStyle name="Normal 4 5 2 4" xfId="1401" xr:uid="{00000000-0005-0000-0000-0000F0050000}"/>
    <cellStyle name="Normal 4 5 2 4 2" xfId="2033" xr:uid="{00000000-0005-0000-0000-0000F1050000}"/>
    <cellStyle name="Normal 4 5 2 5" xfId="2034" xr:uid="{00000000-0005-0000-0000-0000F2050000}"/>
    <cellStyle name="Normal 4 5 3" xfId="799" xr:uid="{00000000-0005-0000-0000-0000F3050000}"/>
    <cellStyle name="Normal 4 5 3 2" xfId="800" xr:uid="{00000000-0005-0000-0000-0000F4050000}"/>
    <cellStyle name="Normal 4 5 3 2 2" xfId="1402" xr:uid="{00000000-0005-0000-0000-0000F5050000}"/>
    <cellStyle name="Normal 4 5 3 2 2 2" xfId="2035" xr:uid="{00000000-0005-0000-0000-0000F6050000}"/>
    <cellStyle name="Normal 4 5 3 2 3" xfId="2036" xr:uid="{00000000-0005-0000-0000-0000F7050000}"/>
    <cellStyle name="Normal 4 5 3 3" xfId="1403" xr:uid="{00000000-0005-0000-0000-0000F8050000}"/>
    <cellStyle name="Normal 4 5 3 3 2" xfId="2037" xr:uid="{00000000-0005-0000-0000-0000F9050000}"/>
    <cellStyle name="Normal 4 5 3 4" xfId="2038" xr:uid="{00000000-0005-0000-0000-0000FA050000}"/>
    <cellStyle name="Normal 4 5 4" xfId="801" xr:uid="{00000000-0005-0000-0000-0000FB050000}"/>
    <cellStyle name="Normal 4 5 4 2" xfId="1404" xr:uid="{00000000-0005-0000-0000-0000FC050000}"/>
    <cellStyle name="Normal 4 5 4 2 2" xfId="2039" xr:uid="{00000000-0005-0000-0000-0000FD050000}"/>
    <cellStyle name="Normal 4 5 4 3" xfId="2040" xr:uid="{00000000-0005-0000-0000-0000FE050000}"/>
    <cellStyle name="Normal 4 5 5" xfId="1405" xr:uid="{00000000-0005-0000-0000-0000FF050000}"/>
    <cellStyle name="Normal 4 5 5 2" xfId="2041" xr:uid="{00000000-0005-0000-0000-000000060000}"/>
    <cellStyle name="Normal 4 5 6" xfId="2042" xr:uid="{00000000-0005-0000-0000-000001060000}"/>
    <cellStyle name="Normal 4 6" xfId="458" xr:uid="{00000000-0005-0000-0000-000002060000}"/>
    <cellStyle name="Normal 4 6 2" xfId="802" xr:uid="{00000000-0005-0000-0000-000003060000}"/>
    <cellStyle name="Normal 4 6 2 2" xfId="803" xr:uid="{00000000-0005-0000-0000-000004060000}"/>
    <cellStyle name="Normal 4 6 2 2 2" xfId="804" xr:uid="{00000000-0005-0000-0000-000005060000}"/>
    <cellStyle name="Normal 4 6 2 2 2 2" xfId="1406" xr:uid="{00000000-0005-0000-0000-000006060000}"/>
    <cellStyle name="Normal 4 6 2 2 2 2 2" xfId="2043" xr:uid="{00000000-0005-0000-0000-000007060000}"/>
    <cellStyle name="Normal 4 6 2 2 2 3" xfId="2044" xr:uid="{00000000-0005-0000-0000-000008060000}"/>
    <cellStyle name="Normal 4 6 2 2 3" xfId="1407" xr:uid="{00000000-0005-0000-0000-000009060000}"/>
    <cellStyle name="Normal 4 6 2 2 3 2" xfId="2045" xr:uid="{00000000-0005-0000-0000-00000A060000}"/>
    <cellStyle name="Normal 4 6 2 2 4" xfId="2046" xr:uid="{00000000-0005-0000-0000-00000B060000}"/>
    <cellStyle name="Normal 4 6 2 3" xfId="805" xr:uid="{00000000-0005-0000-0000-00000C060000}"/>
    <cellStyle name="Normal 4 6 2 3 2" xfId="1408" xr:uid="{00000000-0005-0000-0000-00000D060000}"/>
    <cellStyle name="Normal 4 6 2 3 2 2" xfId="2047" xr:uid="{00000000-0005-0000-0000-00000E060000}"/>
    <cellStyle name="Normal 4 6 2 3 3" xfId="2048" xr:uid="{00000000-0005-0000-0000-00000F060000}"/>
    <cellStyle name="Normal 4 6 2 4" xfId="1409" xr:uid="{00000000-0005-0000-0000-000010060000}"/>
    <cellStyle name="Normal 4 6 2 4 2" xfId="2049" xr:uid="{00000000-0005-0000-0000-000011060000}"/>
    <cellStyle name="Normal 4 6 2 5" xfId="2050" xr:uid="{00000000-0005-0000-0000-000012060000}"/>
    <cellStyle name="Normal 4 6 3" xfId="806" xr:uid="{00000000-0005-0000-0000-000013060000}"/>
    <cellStyle name="Normal 4 6 3 2" xfId="807" xr:uid="{00000000-0005-0000-0000-000014060000}"/>
    <cellStyle name="Normal 4 6 3 2 2" xfId="1410" xr:uid="{00000000-0005-0000-0000-000015060000}"/>
    <cellStyle name="Normal 4 6 3 2 2 2" xfId="2051" xr:uid="{00000000-0005-0000-0000-000016060000}"/>
    <cellStyle name="Normal 4 6 3 2 3" xfId="2052" xr:uid="{00000000-0005-0000-0000-000017060000}"/>
    <cellStyle name="Normal 4 6 3 3" xfId="1411" xr:uid="{00000000-0005-0000-0000-000018060000}"/>
    <cellStyle name="Normal 4 6 3 3 2" xfId="2053" xr:uid="{00000000-0005-0000-0000-000019060000}"/>
    <cellStyle name="Normal 4 6 3 4" xfId="2054" xr:uid="{00000000-0005-0000-0000-00001A060000}"/>
    <cellStyle name="Normal 4 6 4" xfId="808" xr:uid="{00000000-0005-0000-0000-00001B060000}"/>
    <cellStyle name="Normal 4 6 4 2" xfId="1412" xr:uid="{00000000-0005-0000-0000-00001C060000}"/>
    <cellStyle name="Normal 4 6 4 2 2" xfId="2055" xr:uid="{00000000-0005-0000-0000-00001D060000}"/>
    <cellStyle name="Normal 4 6 4 3" xfId="2056" xr:uid="{00000000-0005-0000-0000-00001E060000}"/>
    <cellStyle name="Normal 4 6 5" xfId="1413" xr:uid="{00000000-0005-0000-0000-00001F060000}"/>
    <cellStyle name="Normal 4 6 5 2" xfId="2057" xr:uid="{00000000-0005-0000-0000-000020060000}"/>
    <cellStyle name="Normal 4 6 6" xfId="2058" xr:uid="{00000000-0005-0000-0000-000021060000}"/>
    <cellStyle name="Normal 4 7" xfId="809" xr:uid="{00000000-0005-0000-0000-000022060000}"/>
    <cellStyle name="Normal 4 7 2" xfId="810" xr:uid="{00000000-0005-0000-0000-000023060000}"/>
    <cellStyle name="Normal 4 7 2 2" xfId="811" xr:uid="{00000000-0005-0000-0000-000024060000}"/>
    <cellStyle name="Normal 4 7 2 2 2" xfId="812" xr:uid="{00000000-0005-0000-0000-000025060000}"/>
    <cellStyle name="Normal 4 7 2 2 2 2" xfId="1414" xr:uid="{00000000-0005-0000-0000-000026060000}"/>
    <cellStyle name="Normal 4 7 2 2 2 2 2" xfId="2059" xr:uid="{00000000-0005-0000-0000-000027060000}"/>
    <cellStyle name="Normal 4 7 2 2 2 3" xfId="2060" xr:uid="{00000000-0005-0000-0000-000028060000}"/>
    <cellStyle name="Normal 4 7 2 2 3" xfId="1415" xr:uid="{00000000-0005-0000-0000-000029060000}"/>
    <cellStyle name="Normal 4 7 2 2 3 2" xfId="2061" xr:uid="{00000000-0005-0000-0000-00002A060000}"/>
    <cellStyle name="Normal 4 7 2 2 4" xfId="2062" xr:uid="{00000000-0005-0000-0000-00002B060000}"/>
    <cellStyle name="Normal 4 7 2 3" xfId="813" xr:uid="{00000000-0005-0000-0000-00002C060000}"/>
    <cellStyle name="Normal 4 7 2 3 2" xfId="1416" xr:uid="{00000000-0005-0000-0000-00002D060000}"/>
    <cellStyle name="Normal 4 7 2 3 2 2" xfId="2063" xr:uid="{00000000-0005-0000-0000-00002E060000}"/>
    <cellStyle name="Normal 4 7 2 3 3" xfId="2064" xr:uid="{00000000-0005-0000-0000-00002F060000}"/>
    <cellStyle name="Normal 4 7 2 4" xfId="1417" xr:uid="{00000000-0005-0000-0000-000030060000}"/>
    <cellStyle name="Normal 4 7 2 4 2" xfId="2065" xr:uid="{00000000-0005-0000-0000-000031060000}"/>
    <cellStyle name="Normal 4 7 2 5" xfId="2066" xr:uid="{00000000-0005-0000-0000-000032060000}"/>
    <cellStyle name="Normal 4 7 3" xfId="814" xr:uid="{00000000-0005-0000-0000-000033060000}"/>
    <cellStyle name="Normal 4 7 3 2" xfId="815" xr:uid="{00000000-0005-0000-0000-000034060000}"/>
    <cellStyle name="Normal 4 7 3 2 2" xfId="1418" xr:uid="{00000000-0005-0000-0000-000035060000}"/>
    <cellStyle name="Normal 4 7 3 2 2 2" xfId="2067" xr:uid="{00000000-0005-0000-0000-000036060000}"/>
    <cellStyle name="Normal 4 7 3 2 3" xfId="2068" xr:uid="{00000000-0005-0000-0000-000037060000}"/>
    <cellStyle name="Normal 4 7 3 3" xfId="1419" xr:uid="{00000000-0005-0000-0000-000038060000}"/>
    <cellStyle name="Normal 4 7 3 3 2" xfId="2069" xr:uid="{00000000-0005-0000-0000-000039060000}"/>
    <cellStyle name="Normal 4 7 3 4" xfId="2070" xr:uid="{00000000-0005-0000-0000-00003A060000}"/>
    <cellStyle name="Normal 4 7 4" xfId="816" xr:uid="{00000000-0005-0000-0000-00003B060000}"/>
    <cellStyle name="Normal 4 7 4 2" xfId="1420" xr:uid="{00000000-0005-0000-0000-00003C060000}"/>
    <cellStyle name="Normal 4 7 4 2 2" xfId="2071" xr:uid="{00000000-0005-0000-0000-00003D060000}"/>
    <cellStyle name="Normal 4 7 4 3" xfId="2072" xr:uid="{00000000-0005-0000-0000-00003E060000}"/>
    <cellStyle name="Normal 4 7 5" xfId="1421" xr:uid="{00000000-0005-0000-0000-00003F060000}"/>
    <cellStyle name="Normal 4 7 5 2" xfId="2073" xr:uid="{00000000-0005-0000-0000-000040060000}"/>
    <cellStyle name="Normal 4 7 6" xfId="2074" xr:uid="{00000000-0005-0000-0000-000041060000}"/>
    <cellStyle name="Normal 4 8" xfId="817" xr:uid="{00000000-0005-0000-0000-000042060000}"/>
    <cellStyle name="Normal 4 8 2" xfId="818" xr:uid="{00000000-0005-0000-0000-000043060000}"/>
    <cellStyle name="Normal 4 8 2 2" xfId="819" xr:uid="{00000000-0005-0000-0000-000044060000}"/>
    <cellStyle name="Normal 4 8 2 2 2" xfId="1422" xr:uid="{00000000-0005-0000-0000-000045060000}"/>
    <cellStyle name="Normal 4 8 2 2 2 2" xfId="2075" xr:uid="{00000000-0005-0000-0000-000046060000}"/>
    <cellStyle name="Normal 4 8 2 2 3" xfId="2076" xr:uid="{00000000-0005-0000-0000-000047060000}"/>
    <cellStyle name="Normal 4 8 2 3" xfId="1423" xr:uid="{00000000-0005-0000-0000-000048060000}"/>
    <cellStyle name="Normal 4 8 2 3 2" xfId="2077" xr:uid="{00000000-0005-0000-0000-000049060000}"/>
    <cellStyle name="Normal 4 8 2 4" xfId="2078" xr:uid="{00000000-0005-0000-0000-00004A060000}"/>
    <cellStyle name="Normal 4 8 3" xfId="820" xr:uid="{00000000-0005-0000-0000-00004B060000}"/>
    <cellStyle name="Normal 4 8 3 2" xfId="1424" xr:uid="{00000000-0005-0000-0000-00004C060000}"/>
    <cellStyle name="Normal 4 8 3 2 2" xfId="2079" xr:uid="{00000000-0005-0000-0000-00004D060000}"/>
    <cellStyle name="Normal 4 8 3 3" xfId="2080" xr:uid="{00000000-0005-0000-0000-00004E060000}"/>
    <cellStyle name="Normal 4 8 4" xfId="1425" xr:uid="{00000000-0005-0000-0000-00004F060000}"/>
    <cellStyle name="Normal 4 8 4 2" xfId="2081" xr:uid="{00000000-0005-0000-0000-000050060000}"/>
    <cellStyle name="Normal 4 8 5" xfId="2082" xr:uid="{00000000-0005-0000-0000-000051060000}"/>
    <cellStyle name="Normal 4 9" xfId="821" xr:uid="{00000000-0005-0000-0000-000052060000}"/>
    <cellStyle name="Normal 4 9 2" xfId="822" xr:uid="{00000000-0005-0000-0000-000053060000}"/>
    <cellStyle name="Normal 4 9 2 2" xfId="823" xr:uid="{00000000-0005-0000-0000-000054060000}"/>
    <cellStyle name="Normal 4 9 2 2 2" xfId="824" xr:uid="{00000000-0005-0000-0000-000055060000}"/>
    <cellStyle name="Normal 4 9 2 2 2 2" xfId="2083" xr:uid="{00000000-0005-0000-0000-000056060000}"/>
    <cellStyle name="Normal 4 9 2 2 3" xfId="1426" xr:uid="{00000000-0005-0000-0000-000057060000}"/>
    <cellStyle name="Normal 4 9 2 2 3 2" xfId="1427" xr:uid="{00000000-0005-0000-0000-000058060000}"/>
    <cellStyle name="Normal 4 9 2 2 3 2 2" xfId="1428" xr:uid="{00000000-0005-0000-0000-000059060000}"/>
    <cellStyle name="Normal 4 9 2 2 3 2 2 2" xfId="1429" xr:uid="{00000000-0005-0000-0000-00005A060000}"/>
    <cellStyle name="Normal 4 9 2 2 3 2 2 2 2" xfId="1430" xr:uid="{00000000-0005-0000-0000-00005B060000}"/>
    <cellStyle name="Normal 4 9 2 2 3 2 2 2 2 2" xfId="1431" xr:uid="{00000000-0005-0000-0000-00005C060000}"/>
    <cellStyle name="Normal 4 9 2 2 3 2 2 2 2 2 2" xfId="1432" xr:uid="{00000000-0005-0000-0000-00005D060000}"/>
    <cellStyle name="Normal 4 9 2 2 3 2 2 2 2 2 2 2" xfId="1433" xr:uid="{00000000-0005-0000-0000-00005E060000}"/>
    <cellStyle name="Normal 4 9 2 2 3 2 2 2 2 2 2 2 2" xfId="1434" xr:uid="{00000000-0005-0000-0000-00005F060000}"/>
    <cellStyle name="Normal 4 9 2 2 3 2 2 2 2 2 2 2 2 2" xfId="1435" xr:uid="{00000000-0005-0000-0000-000060060000}"/>
    <cellStyle name="Normal 4 9 2 2 3 2 2 2 2 2 2 2 2 2 2" xfId="1436" xr:uid="{00000000-0005-0000-0000-000061060000}"/>
    <cellStyle name="Normal 4 9 2 2 3 2 2 2 2 2 2 2 2 2 2 2" xfId="1437" xr:uid="{00000000-0005-0000-0000-000062060000}"/>
    <cellStyle name="Normal 4 9 2 2 3 2 2 2 2 2 2 2 2 2 2 2 2" xfId="2084" xr:uid="{00000000-0005-0000-0000-000063060000}"/>
    <cellStyle name="Normal 4 9 2 2 3 2 2 2 2 2 2 2 2 2 2 3" xfId="1438" xr:uid="{00000000-0005-0000-0000-000064060000}"/>
    <cellStyle name="Normal 4 9 2 2 3 2 2 2 2 2 2 2 2 2 2 3 2" xfId="1439" xr:uid="{00000000-0005-0000-0000-000065060000}"/>
    <cellStyle name="Normal 4 9 2 2 3 2 2 2 2 2 2 2 2 2 2 3 2 2" xfId="2085" xr:uid="{00000000-0005-0000-0000-000066060000}"/>
    <cellStyle name="Normal 4 9 2 2 3 2 2 2 2 2 2 2 2 2 2 3 3" xfId="2086" xr:uid="{00000000-0005-0000-0000-000067060000}"/>
    <cellStyle name="Normal 4 9 2 2 3 2 2 2 2 2 2 2 2 2 2 4" xfId="2087" xr:uid="{00000000-0005-0000-0000-000068060000}"/>
    <cellStyle name="Normal 4 9 2 2 3 2 2 2 2 2 2 2 2 2 3" xfId="2088" xr:uid="{00000000-0005-0000-0000-000069060000}"/>
    <cellStyle name="Normal 4 9 2 2 3 2 2 2 2 2 2 2 2 3" xfId="2089" xr:uid="{00000000-0005-0000-0000-00006A060000}"/>
    <cellStyle name="Normal 4 9 2 2 3 2 2 2 2 2 2 2 3" xfId="2090" xr:uid="{00000000-0005-0000-0000-00006B060000}"/>
    <cellStyle name="Normal 4 9 2 2 3 2 2 2 2 2 2 3" xfId="2091" xr:uid="{00000000-0005-0000-0000-00006C060000}"/>
    <cellStyle name="Normal 4 9 2 2 3 2 2 2 2 2 3" xfId="2092" xr:uid="{00000000-0005-0000-0000-00006D060000}"/>
    <cellStyle name="Normal 4 9 2 2 3 2 2 2 2 3" xfId="2093" xr:uid="{00000000-0005-0000-0000-00006E060000}"/>
    <cellStyle name="Normal 4 9 2 2 3 2 2 2 3" xfId="2094" xr:uid="{00000000-0005-0000-0000-00006F060000}"/>
    <cellStyle name="Normal 4 9 2 2 3 2 2 3" xfId="2095" xr:uid="{00000000-0005-0000-0000-000070060000}"/>
    <cellStyle name="Normal 4 9 2 2 3 2 3" xfId="2096" xr:uid="{00000000-0005-0000-0000-000071060000}"/>
    <cellStyle name="Normal 4 9 2 2 3 3" xfId="2097" xr:uid="{00000000-0005-0000-0000-000072060000}"/>
    <cellStyle name="Normal 4 9 2 2 4" xfId="2098" xr:uid="{00000000-0005-0000-0000-000073060000}"/>
    <cellStyle name="Normal 4 9 2 3" xfId="1440" xr:uid="{00000000-0005-0000-0000-000074060000}"/>
    <cellStyle name="Normal 4 9 2 3 2" xfId="2099" xr:uid="{00000000-0005-0000-0000-000075060000}"/>
    <cellStyle name="Normal 4 9 2 4" xfId="2100" xr:uid="{00000000-0005-0000-0000-000076060000}"/>
    <cellStyle name="Normal 4 9 3" xfId="825" xr:uid="{00000000-0005-0000-0000-000077060000}"/>
    <cellStyle name="Normal 4 9 3 2" xfId="1441" xr:uid="{00000000-0005-0000-0000-000078060000}"/>
    <cellStyle name="Normal 4 9 4" xfId="2101" xr:uid="{00000000-0005-0000-0000-000079060000}"/>
    <cellStyle name="Normal 40" xfId="459" xr:uid="{00000000-0005-0000-0000-00007A060000}"/>
    <cellStyle name="Normal 40 2" xfId="569" xr:uid="{00000000-0005-0000-0000-00007B060000}"/>
    <cellStyle name="Normal 40 2 2" xfId="1442" xr:uid="{00000000-0005-0000-0000-00007C060000}"/>
    <cellStyle name="Normal 40 3" xfId="2102" xr:uid="{00000000-0005-0000-0000-00007D060000}"/>
    <cellStyle name="Normal 41" xfId="460" xr:uid="{00000000-0005-0000-0000-00007E060000}"/>
    <cellStyle name="Normal 41 2" xfId="461" xr:uid="{00000000-0005-0000-0000-00007F060000}"/>
    <cellStyle name="Normal 41 2 2" xfId="2103" xr:uid="{00000000-0005-0000-0000-000080060000}"/>
    <cellStyle name="Normal 41 3" xfId="2104" xr:uid="{00000000-0005-0000-0000-000081060000}"/>
    <cellStyle name="Normal 42" xfId="462" xr:uid="{00000000-0005-0000-0000-000082060000}"/>
    <cellStyle name="Normal 42 2" xfId="826" xr:uid="{00000000-0005-0000-0000-000083060000}"/>
    <cellStyle name="Normal 42 2 2" xfId="2105" xr:uid="{00000000-0005-0000-0000-000084060000}"/>
    <cellStyle name="Normal 42 3" xfId="2106" xr:uid="{00000000-0005-0000-0000-000085060000}"/>
    <cellStyle name="Normal 43" xfId="549" xr:uid="{00000000-0005-0000-0000-000086060000}"/>
    <cellStyle name="Normal 43 2" xfId="571" xr:uid="{00000000-0005-0000-0000-000087060000}"/>
    <cellStyle name="Normal 43 2 2" xfId="1443" xr:uid="{00000000-0005-0000-0000-000088060000}"/>
    <cellStyle name="Normal 43 3" xfId="827" xr:uid="{00000000-0005-0000-0000-000089060000}"/>
    <cellStyle name="Normal 44" xfId="572" xr:uid="{00000000-0005-0000-0000-00008A060000}"/>
    <cellStyle name="Normal 44 2" xfId="828" xr:uid="{00000000-0005-0000-0000-00008B060000}"/>
    <cellStyle name="Normal 44 2 2" xfId="2107" xr:uid="{00000000-0005-0000-0000-00008C060000}"/>
    <cellStyle name="Normal 44 3" xfId="2108" xr:uid="{00000000-0005-0000-0000-00008D060000}"/>
    <cellStyle name="Normal 45" xfId="574" xr:uid="{00000000-0005-0000-0000-00008E060000}"/>
    <cellStyle name="Normal 45 2" xfId="598" xr:uid="{00000000-0005-0000-0000-00008F060000}"/>
    <cellStyle name="Normal 45 2 2" xfId="1444" xr:uid="{00000000-0005-0000-0000-000090060000}"/>
    <cellStyle name="Normal 45 3" xfId="1445" xr:uid="{00000000-0005-0000-0000-000091060000}"/>
    <cellStyle name="Normal 46" xfId="575" xr:uid="{00000000-0005-0000-0000-000092060000}"/>
    <cellStyle name="Normal 46 2" xfId="829" xr:uid="{00000000-0005-0000-0000-000093060000}"/>
    <cellStyle name="Normal 46 2 2" xfId="1446" xr:uid="{00000000-0005-0000-0000-000094060000}"/>
    <cellStyle name="Normal 46 3" xfId="2109" xr:uid="{00000000-0005-0000-0000-000095060000}"/>
    <cellStyle name="Normal 47" xfId="576" xr:uid="{00000000-0005-0000-0000-000096060000}"/>
    <cellStyle name="Normal 47 2" xfId="830" xr:uid="{00000000-0005-0000-0000-000097060000}"/>
    <cellStyle name="Normal 47 2 2" xfId="1447" xr:uid="{00000000-0005-0000-0000-000098060000}"/>
    <cellStyle name="Normal 47 3" xfId="2110" xr:uid="{00000000-0005-0000-0000-000099060000}"/>
    <cellStyle name="Normal 48" xfId="578" xr:uid="{00000000-0005-0000-0000-00009A060000}"/>
    <cellStyle name="Normal 48 2" xfId="831" xr:uid="{00000000-0005-0000-0000-00009B060000}"/>
    <cellStyle name="Normal 48 2 2" xfId="2111" xr:uid="{00000000-0005-0000-0000-00009C060000}"/>
    <cellStyle name="Normal 48 3" xfId="2112" xr:uid="{00000000-0005-0000-0000-00009D060000}"/>
    <cellStyle name="Normal 49" xfId="579" xr:uid="{00000000-0005-0000-0000-00009E060000}"/>
    <cellStyle name="Normal 49 2" xfId="832" xr:uid="{00000000-0005-0000-0000-00009F060000}"/>
    <cellStyle name="Normal 49 2 2" xfId="2113" xr:uid="{00000000-0005-0000-0000-0000A0060000}"/>
    <cellStyle name="Normal 49 3" xfId="2114" xr:uid="{00000000-0005-0000-0000-0000A1060000}"/>
    <cellStyle name="Normal 5" xfId="463" xr:uid="{00000000-0005-0000-0000-0000A2060000}"/>
    <cellStyle name="Normal 5 10" xfId="464" xr:uid="{00000000-0005-0000-0000-0000A3060000}"/>
    <cellStyle name="Normal 5 10 2" xfId="1449" xr:uid="{00000000-0005-0000-0000-0000A4060000}"/>
    <cellStyle name="Normal 5 10 2 2" xfId="2115" xr:uid="{00000000-0005-0000-0000-0000A5060000}"/>
    <cellStyle name="Normal 5 10 3" xfId="1448" xr:uid="{00000000-0005-0000-0000-0000A6060000}"/>
    <cellStyle name="Normal 5 11" xfId="1450" xr:uid="{00000000-0005-0000-0000-0000A7060000}"/>
    <cellStyle name="Normal 5 11 2" xfId="2116" xr:uid="{00000000-0005-0000-0000-0000A8060000}"/>
    <cellStyle name="Normal 5 12" xfId="2117" xr:uid="{00000000-0005-0000-0000-0000A9060000}"/>
    <cellStyle name="Normal 5 13" xfId="2602" xr:uid="{00000000-0005-0000-0000-0000AA060000}"/>
    <cellStyle name="Normal 5 2" xfId="465" xr:uid="{00000000-0005-0000-0000-0000AB060000}"/>
    <cellStyle name="Normal 5 2 2" xfId="466" xr:uid="{00000000-0005-0000-0000-0000AC060000}"/>
    <cellStyle name="Normal 5 2 2 2" xfId="467" xr:uid="{00000000-0005-0000-0000-0000AD060000}"/>
    <cellStyle name="Normal 5 2 3" xfId="468" xr:uid="{00000000-0005-0000-0000-0000AE060000}"/>
    <cellStyle name="Normal 5 2 3 2" xfId="2118" xr:uid="{00000000-0005-0000-0000-0000AF060000}"/>
    <cellStyle name="Normal 5 3" xfId="469" xr:uid="{00000000-0005-0000-0000-0000B0060000}"/>
    <cellStyle name="Normal 5 3 2" xfId="470" xr:uid="{00000000-0005-0000-0000-0000B1060000}"/>
    <cellStyle name="Normal 5 3 2 2" xfId="2119" xr:uid="{00000000-0005-0000-0000-0000B2060000}"/>
    <cellStyle name="Normal 5 3 3" xfId="1451" xr:uid="{00000000-0005-0000-0000-0000B3060000}"/>
    <cellStyle name="Normal 5 4" xfId="471" xr:uid="{00000000-0005-0000-0000-0000B4060000}"/>
    <cellStyle name="Normal 5 4 2" xfId="472" xr:uid="{00000000-0005-0000-0000-0000B5060000}"/>
    <cellStyle name="Normal 5 5" xfId="473" xr:uid="{00000000-0005-0000-0000-0000B6060000}"/>
    <cellStyle name="Normal 5 5 2" xfId="1452" xr:uid="{00000000-0005-0000-0000-0000B7060000}"/>
    <cellStyle name="Normal 5 6" xfId="474" xr:uid="{00000000-0005-0000-0000-0000B8060000}"/>
    <cellStyle name="Normal 5 6 2" xfId="1453" xr:uid="{00000000-0005-0000-0000-0000B9060000}"/>
    <cellStyle name="Normal 5 7" xfId="475" xr:uid="{00000000-0005-0000-0000-0000BA060000}"/>
    <cellStyle name="Normal 5 7 2" xfId="833" xr:uid="{00000000-0005-0000-0000-0000BB060000}"/>
    <cellStyle name="Normal 5 7 2 2" xfId="2120" xr:uid="{00000000-0005-0000-0000-0000BC060000}"/>
    <cellStyle name="Normal 5 7 3" xfId="2121" xr:uid="{00000000-0005-0000-0000-0000BD060000}"/>
    <cellStyle name="Normal 5 8" xfId="476" xr:uid="{00000000-0005-0000-0000-0000BE060000}"/>
    <cellStyle name="Normal 5 8 2" xfId="834" xr:uid="{00000000-0005-0000-0000-0000BF060000}"/>
    <cellStyle name="Normal 5 8 2 2" xfId="835" xr:uid="{00000000-0005-0000-0000-0000C0060000}"/>
    <cellStyle name="Normal 5 8 2 2 2" xfId="1454" xr:uid="{00000000-0005-0000-0000-0000C1060000}"/>
    <cellStyle name="Normal 5 8 2 2 2 2" xfId="2122" xr:uid="{00000000-0005-0000-0000-0000C2060000}"/>
    <cellStyle name="Normal 5 8 2 2 3" xfId="2123" xr:uid="{00000000-0005-0000-0000-0000C3060000}"/>
    <cellStyle name="Normal 5 8 2 3" xfId="1455" xr:uid="{00000000-0005-0000-0000-0000C4060000}"/>
    <cellStyle name="Normal 5 8 2 3 2" xfId="2124" xr:uid="{00000000-0005-0000-0000-0000C5060000}"/>
    <cellStyle name="Normal 5 8 2 4" xfId="2125" xr:uid="{00000000-0005-0000-0000-0000C6060000}"/>
    <cellStyle name="Normal 5 8 3" xfId="836" xr:uid="{00000000-0005-0000-0000-0000C7060000}"/>
    <cellStyle name="Normal 5 8 3 2" xfId="1456" xr:uid="{00000000-0005-0000-0000-0000C8060000}"/>
    <cellStyle name="Normal 5 8 3 2 2" xfId="2126" xr:uid="{00000000-0005-0000-0000-0000C9060000}"/>
    <cellStyle name="Normal 5 8 3 3" xfId="2127" xr:uid="{00000000-0005-0000-0000-0000CA060000}"/>
    <cellStyle name="Normal 5 8 4" xfId="1457" xr:uid="{00000000-0005-0000-0000-0000CB060000}"/>
    <cellStyle name="Normal 5 8 4 2" xfId="2128" xr:uid="{00000000-0005-0000-0000-0000CC060000}"/>
    <cellStyle name="Normal 5 8 5" xfId="2129" xr:uid="{00000000-0005-0000-0000-0000CD060000}"/>
    <cellStyle name="Normal 5 9" xfId="477" xr:uid="{00000000-0005-0000-0000-0000CE060000}"/>
    <cellStyle name="Normal 5 9 2" xfId="837" xr:uid="{00000000-0005-0000-0000-0000CF060000}"/>
    <cellStyle name="Normal 5 9 2 2" xfId="1458" xr:uid="{00000000-0005-0000-0000-0000D0060000}"/>
    <cellStyle name="Normal 5 9 2 2 2" xfId="2130" xr:uid="{00000000-0005-0000-0000-0000D1060000}"/>
    <cellStyle name="Normal 5 9 2 3" xfId="2131" xr:uid="{00000000-0005-0000-0000-0000D2060000}"/>
    <cellStyle name="Normal 5 9 3" xfId="1459" xr:uid="{00000000-0005-0000-0000-0000D3060000}"/>
    <cellStyle name="Normal 5 9 3 2" xfId="2132" xr:uid="{00000000-0005-0000-0000-0000D4060000}"/>
    <cellStyle name="Normal 5 9 4" xfId="2133" xr:uid="{00000000-0005-0000-0000-0000D5060000}"/>
    <cellStyle name="Normal 50" xfId="580" xr:uid="{00000000-0005-0000-0000-0000D6060000}"/>
    <cellStyle name="Normal 50 2" xfId="1034" xr:uid="{00000000-0005-0000-0000-0000D7060000}"/>
    <cellStyle name="Normal 50 2 2" xfId="2603" xr:uid="{00000000-0005-0000-0000-0000D8060000}"/>
    <cellStyle name="Normal 50 3" xfId="1460" xr:uid="{00000000-0005-0000-0000-0000D9060000}"/>
    <cellStyle name="Normal 51" xfId="582" xr:uid="{00000000-0005-0000-0000-0000DA060000}"/>
    <cellStyle name="Normal 51 2" xfId="604" xr:uid="{00000000-0005-0000-0000-0000DB060000}"/>
    <cellStyle name="Normal 51 2 2" xfId="2134" xr:uid="{00000000-0005-0000-0000-0000DC060000}"/>
    <cellStyle name="Normal 51 3" xfId="1035" xr:uid="{00000000-0005-0000-0000-0000DD060000}"/>
    <cellStyle name="Normal 51 3 2" xfId="2135" xr:uid="{00000000-0005-0000-0000-0000DE060000}"/>
    <cellStyle name="Normal 52" xfId="583" xr:uid="{00000000-0005-0000-0000-0000DF060000}"/>
    <cellStyle name="Normal 52 2" xfId="838" xr:uid="{00000000-0005-0000-0000-0000E0060000}"/>
    <cellStyle name="Normal 52 2 2" xfId="2136" xr:uid="{00000000-0005-0000-0000-0000E1060000}"/>
    <cellStyle name="Normal 52 3" xfId="1036" xr:uid="{00000000-0005-0000-0000-0000E2060000}"/>
    <cellStyle name="Normal 52 3 2" xfId="2137" xr:uid="{00000000-0005-0000-0000-0000E3060000}"/>
    <cellStyle name="Normal 53" xfId="585" xr:uid="{00000000-0005-0000-0000-0000E4060000}"/>
    <cellStyle name="Normal 53 2" xfId="1037" xr:uid="{00000000-0005-0000-0000-0000E5060000}"/>
    <cellStyle name="Normal 53 2 2" xfId="1461" xr:uid="{00000000-0005-0000-0000-0000E6060000}"/>
    <cellStyle name="Normal 53 3" xfId="2138" xr:uid="{00000000-0005-0000-0000-0000E7060000}"/>
    <cellStyle name="Normal 54" xfId="586" xr:uid="{00000000-0005-0000-0000-0000E8060000}"/>
    <cellStyle name="Normal 54 2" xfId="1038" xr:uid="{00000000-0005-0000-0000-0000E9060000}"/>
    <cellStyle name="Normal 54 2 2" xfId="1462" xr:uid="{00000000-0005-0000-0000-0000EA060000}"/>
    <cellStyle name="Normal 54 3" xfId="2139" xr:uid="{00000000-0005-0000-0000-0000EB060000}"/>
    <cellStyle name="Normal 55" xfId="587" xr:uid="{00000000-0005-0000-0000-0000EC060000}"/>
    <cellStyle name="Normal 55 2" xfId="1039" xr:uid="{00000000-0005-0000-0000-0000ED060000}"/>
    <cellStyle name="Normal 55 2 2" xfId="1463" xr:uid="{00000000-0005-0000-0000-0000EE060000}"/>
    <cellStyle name="Normal 55 3" xfId="2140" xr:uid="{00000000-0005-0000-0000-0000EF060000}"/>
    <cellStyle name="Normal 56" xfId="588" xr:uid="{00000000-0005-0000-0000-0000F0060000}"/>
    <cellStyle name="Normal 56 2" xfId="1040" xr:uid="{00000000-0005-0000-0000-0000F1060000}"/>
    <cellStyle name="Normal 56 2 2" xfId="2141" xr:uid="{00000000-0005-0000-0000-0000F2060000}"/>
    <cellStyle name="Normal 56 3" xfId="1464" xr:uid="{00000000-0005-0000-0000-0000F3060000}"/>
    <cellStyle name="Normal 57" xfId="589" xr:uid="{00000000-0005-0000-0000-0000F4060000}"/>
    <cellStyle name="Normal 57 2" xfId="1041" xr:uid="{00000000-0005-0000-0000-0000F5060000}"/>
    <cellStyle name="Normal 57 2 2" xfId="2142" xr:uid="{00000000-0005-0000-0000-0000F6060000}"/>
    <cellStyle name="Normal 57 3" xfId="1465" xr:uid="{00000000-0005-0000-0000-0000F7060000}"/>
    <cellStyle name="Normal 58" xfId="590" xr:uid="{00000000-0005-0000-0000-0000F8060000}"/>
    <cellStyle name="Normal 58 2" xfId="1042" xr:uid="{00000000-0005-0000-0000-0000F9060000}"/>
    <cellStyle name="Normal 58 2 2" xfId="2143" xr:uid="{00000000-0005-0000-0000-0000FA060000}"/>
    <cellStyle name="Normal 58 3" xfId="1466" xr:uid="{00000000-0005-0000-0000-0000FB060000}"/>
    <cellStyle name="Normal 59" xfId="591" xr:uid="{00000000-0005-0000-0000-0000FC060000}"/>
    <cellStyle name="Normal 59 2" xfId="1043" xr:uid="{00000000-0005-0000-0000-0000FD060000}"/>
    <cellStyle name="Normal 59 3" xfId="1467" xr:uid="{00000000-0005-0000-0000-0000FE060000}"/>
    <cellStyle name="Normal 6" xfId="478" xr:uid="{00000000-0005-0000-0000-0000FF060000}"/>
    <cellStyle name="Normal 6 10" xfId="839" xr:uid="{00000000-0005-0000-0000-000000070000}"/>
    <cellStyle name="Normal 6 10 2" xfId="1468" xr:uid="{00000000-0005-0000-0000-000001070000}"/>
    <cellStyle name="Normal 6 10 2 2" xfId="2144" xr:uid="{00000000-0005-0000-0000-000002070000}"/>
    <cellStyle name="Normal 6 10 3" xfId="2145" xr:uid="{00000000-0005-0000-0000-000003070000}"/>
    <cellStyle name="Normal 6 11" xfId="840" xr:uid="{00000000-0005-0000-0000-000004070000}"/>
    <cellStyle name="Normal 6 11 2" xfId="2146" xr:uid="{00000000-0005-0000-0000-000005070000}"/>
    <cellStyle name="Normal 6 12" xfId="841" xr:uid="{00000000-0005-0000-0000-000006070000}"/>
    <cellStyle name="Normal 6 12 2" xfId="2147" xr:uid="{00000000-0005-0000-0000-000007070000}"/>
    <cellStyle name="Normal 6 13" xfId="1469" xr:uid="{00000000-0005-0000-0000-000008070000}"/>
    <cellStyle name="Normal 6 13 2" xfId="2148" xr:uid="{00000000-0005-0000-0000-000009070000}"/>
    <cellStyle name="Normal 6 14" xfId="1470" xr:uid="{00000000-0005-0000-0000-00000A070000}"/>
    <cellStyle name="Normal 6 14 2" xfId="2149" xr:uid="{00000000-0005-0000-0000-00000B070000}"/>
    <cellStyle name="Normal 6 15" xfId="1471" xr:uid="{00000000-0005-0000-0000-00000C070000}"/>
    <cellStyle name="Normal 6 15 2" xfId="2150" xr:uid="{00000000-0005-0000-0000-00000D070000}"/>
    <cellStyle name="Normal 6 16" xfId="2151" xr:uid="{00000000-0005-0000-0000-00000E070000}"/>
    <cellStyle name="Normal 6 17" xfId="2604" xr:uid="{00000000-0005-0000-0000-00000F070000}"/>
    <cellStyle name="Normal 6 2" xfId="479" xr:uid="{00000000-0005-0000-0000-000010070000}"/>
    <cellStyle name="Normal 6 2 2" xfId="480" xr:uid="{00000000-0005-0000-0000-000011070000}"/>
    <cellStyle name="Normal 6 2 2 2" xfId="842" xr:uid="{00000000-0005-0000-0000-000012070000}"/>
    <cellStyle name="Normal 6 2 2 2 2" xfId="843" xr:uid="{00000000-0005-0000-0000-000013070000}"/>
    <cellStyle name="Normal 6 2 2 2 2 2" xfId="1472" xr:uid="{00000000-0005-0000-0000-000014070000}"/>
    <cellStyle name="Normal 6 2 2 2 2 2 2" xfId="2152" xr:uid="{00000000-0005-0000-0000-000015070000}"/>
    <cellStyle name="Normal 6 2 2 2 2 3" xfId="2153" xr:uid="{00000000-0005-0000-0000-000016070000}"/>
    <cellStyle name="Normal 6 2 2 2 3" xfId="1473" xr:uid="{00000000-0005-0000-0000-000017070000}"/>
    <cellStyle name="Normal 6 2 2 2 3 2" xfId="2154" xr:uid="{00000000-0005-0000-0000-000018070000}"/>
    <cellStyle name="Normal 6 2 2 2 4" xfId="2155" xr:uid="{00000000-0005-0000-0000-000019070000}"/>
    <cellStyle name="Normal 6 2 2 3" xfId="844" xr:uid="{00000000-0005-0000-0000-00001A070000}"/>
    <cellStyle name="Normal 6 2 2 3 2" xfId="1474" xr:uid="{00000000-0005-0000-0000-00001B070000}"/>
    <cellStyle name="Normal 6 2 2 3 2 2" xfId="2156" xr:uid="{00000000-0005-0000-0000-00001C070000}"/>
    <cellStyle name="Normal 6 2 2 3 3" xfId="2157" xr:uid="{00000000-0005-0000-0000-00001D070000}"/>
    <cellStyle name="Normal 6 2 2 4" xfId="1475" xr:uid="{00000000-0005-0000-0000-00001E070000}"/>
    <cellStyle name="Normal 6 2 2 4 2" xfId="2158" xr:uid="{00000000-0005-0000-0000-00001F070000}"/>
    <cellStyle name="Normal 6 2 2 5" xfId="2159" xr:uid="{00000000-0005-0000-0000-000020070000}"/>
    <cellStyle name="Normal 6 2 3" xfId="845" xr:uid="{00000000-0005-0000-0000-000021070000}"/>
    <cellStyle name="Normal 6 2 3 2" xfId="846" xr:uid="{00000000-0005-0000-0000-000022070000}"/>
    <cellStyle name="Normal 6 2 3 2 2" xfId="1476" xr:uid="{00000000-0005-0000-0000-000023070000}"/>
    <cellStyle name="Normal 6 2 3 2 2 2" xfId="2160" xr:uid="{00000000-0005-0000-0000-000024070000}"/>
    <cellStyle name="Normal 6 2 3 2 3" xfId="2161" xr:uid="{00000000-0005-0000-0000-000025070000}"/>
    <cellStyle name="Normal 6 2 3 3" xfId="1477" xr:uid="{00000000-0005-0000-0000-000026070000}"/>
    <cellStyle name="Normal 6 2 3 3 2" xfId="2162" xr:uid="{00000000-0005-0000-0000-000027070000}"/>
    <cellStyle name="Normal 6 2 3 4" xfId="2163" xr:uid="{00000000-0005-0000-0000-000028070000}"/>
    <cellStyle name="Normal 6 2 4" xfId="847" xr:uid="{00000000-0005-0000-0000-000029070000}"/>
    <cellStyle name="Normal 6 2 4 2" xfId="1478" xr:uid="{00000000-0005-0000-0000-00002A070000}"/>
    <cellStyle name="Normal 6 2 4 2 2" xfId="2164" xr:uid="{00000000-0005-0000-0000-00002B070000}"/>
    <cellStyle name="Normal 6 2 4 3" xfId="2165" xr:uid="{00000000-0005-0000-0000-00002C070000}"/>
    <cellStyle name="Normal 6 2 5" xfId="1479" xr:uid="{00000000-0005-0000-0000-00002D070000}"/>
    <cellStyle name="Normal 6 2 5 2" xfId="2166" xr:uid="{00000000-0005-0000-0000-00002E070000}"/>
    <cellStyle name="Normal 6 2 6" xfId="2167" xr:uid="{00000000-0005-0000-0000-00002F070000}"/>
    <cellStyle name="Normal 6 3" xfId="481" xr:uid="{00000000-0005-0000-0000-000030070000}"/>
    <cellStyle name="Normal 6 3 2" xfId="482" xr:uid="{00000000-0005-0000-0000-000031070000}"/>
    <cellStyle name="Normal 6 3 2 2" xfId="848" xr:uid="{00000000-0005-0000-0000-000032070000}"/>
    <cellStyle name="Normal 6 3 2 2 2" xfId="849" xr:uid="{00000000-0005-0000-0000-000033070000}"/>
    <cellStyle name="Normal 6 3 2 2 2 2" xfId="1480" xr:uid="{00000000-0005-0000-0000-000034070000}"/>
    <cellStyle name="Normal 6 3 2 2 2 2 2" xfId="2168" xr:uid="{00000000-0005-0000-0000-000035070000}"/>
    <cellStyle name="Normal 6 3 2 2 2 3" xfId="2169" xr:uid="{00000000-0005-0000-0000-000036070000}"/>
    <cellStyle name="Normal 6 3 2 2 3" xfId="1481" xr:uid="{00000000-0005-0000-0000-000037070000}"/>
    <cellStyle name="Normal 6 3 2 2 3 2" xfId="2170" xr:uid="{00000000-0005-0000-0000-000038070000}"/>
    <cellStyle name="Normal 6 3 2 2 4" xfId="2171" xr:uid="{00000000-0005-0000-0000-000039070000}"/>
    <cellStyle name="Normal 6 3 2 3" xfId="850" xr:uid="{00000000-0005-0000-0000-00003A070000}"/>
    <cellStyle name="Normal 6 3 2 3 2" xfId="1482" xr:uid="{00000000-0005-0000-0000-00003B070000}"/>
    <cellStyle name="Normal 6 3 2 3 2 2" xfId="2172" xr:uid="{00000000-0005-0000-0000-00003C070000}"/>
    <cellStyle name="Normal 6 3 2 3 3" xfId="2173" xr:uid="{00000000-0005-0000-0000-00003D070000}"/>
    <cellStyle name="Normal 6 3 2 4" xfId="1483" xr:uid="{00000000-0005-0000-0000-00003E070000}"/>
    <cellStyle name="Normal 6 3 2 4 2" xfId="2174" xr:uid="{00000000-0005-0000-0000-00003F070000}"/>
    <cellStyle name="Normal 6 3 2 5" xfId="2175" xr:uid="{00000000-0005-0000-0000-000040070000}"/>
    <cellStyle name="Normal 6 3 3" xfId="851" xr:uid="{00000000-0005-0000-0000-000041070000}"/>
    <cellStyle name="Normal 6 3 3 2" xfId="852" xr:uid="{00000000-0005-0000-0000-000042070000}"/>
    <cellStyle name="Normal 6 3 3 2 2" xfId="1484" xr:uid="{00000000-0005-0000-0000-000043070000}"/>
    <cellStyle name="Normal 6 3 3 2 2 2" xfId="2176" xr:uid="{00000000-0005-0000-0000-000044070000}"/>
    <cellStyle name="Normal 6 3 3 2 3" xfId="2177" xr:uid="{00000000-0005-0000-0000-000045070000}"/>
    <cellStyle name="Normal 6 3 3 3" xfId="1485" xr:uid="{00000000-0005-0000-0000-000046070000}"/>
    <cellStyle name="Normal 6 3 3 3 2" xfId="2178" xr:uid="{00000000-0005-0000-0000-000047070000}"/>
    <cellStyle name="Normal 6 3 3 4" xfId="2179" xr:uid="{00000000-0005-0000-0000-000048070000}"/>
    <cellStyle name="Normal 6 3 4" xfId="853" xr:uid="{00000000-0005-0000-0000-000049070000}"/>
    <cellStyle name="Normal 6 3 4 2" xfId="1486" xr:uid="{00000000-0005-0000-0000-00004A070000}"/>
    <cellStyle name="Normal 6 3 4 2 2" xfId="2180" xr:uid="{00000000-0005-0000-0000-00004B070000}"/>
    <cellStyle name="Normal 6 3 4 3" xfId="2181" xr:uid="{00000000-0005-0000-0000-00004C070000}"/>
    <cellStyle name="Normal 6 3 5" xfId="1487" xr:uid="{00000000-0005-0000-0000-00004D070000}"/>
    <cellStyle name="Normal 6 3 5 2" xfId="2182" xr:uid="{00000000-0005-0000-0000-00004E070000}"/>
    <cellStyle name="Normal 6 3 6" xfId="2183" xr:uid="{00000000-0005-0000-0000-00004F070000}"/>
    <cellStyle name="Normal 6 4" xfId="483" xr:uid="{00000000-0005-0000-0000-000050070000}"/>
    <cellStyle name="Normal 6 4 2" xfId="553" xr:uid="{00000000-0005-0000-0000-000051070000}"/>
    <cellStyle name="Normal 6 4 2 2" xfId="854" xr:uid="{00000000-0005-0000-0000-000052070000}"/>
    <cellStyle name="Normal 6 4 2 2 2" xfId="855" xr:uid="{00000000-0005-0000-0000-000053070000}"/>
    <cellStyle name="Normal 6 4 2 2 2 2" xfId="1488" xr:uid="{00000000-0005-0000-0000-000054070000}"/>
    <cellStyle name="Normal 6 4 2 2 2 2 2" xfId="2184" xr:uid="{00000000-0005-0000-0000-000055070000}"/>
    <cellStyle name="Normal 6 4 2 2 2 3" xfId="2185" xr:uid="{00000000-0005-0000-0000-000056070000}"/>
    <cellStyle name="Normal 6 4 2 2 3" xfId="1489" xr:uid="{00000000-0005-0000-0000-000057070000}"/>
    <cellStyle name="Normal 6 4 2 2 3 2" xfId="2186" xr:uid="{00000000-0005-0000-0000-000058070000}"/>
    <cellStyle name="Normal 6 4 2 2 4" xfId="2187" xr:uid="{00000000-0005-0000-0000-000059070000}"/>
    <cellStyle name="Normal 6 4 2 3" xfId="856" xr:uid="{00000000-0005-0000-0000-00005A070000}"/>
    <cellStyle name="Normal 6 4 2 3 2" xfId="1490" xr:uid="{00000000-0005-0000-0000-00005B070000}"/>
    <cellStyle name="Normal 6 4 2 3 2 2" xfId="2188" xr:uid="{00000000-0005-0000-0000-00005C070000}"/>
    <cellStyle name="Normal 6 4 2 3 3" xfId="2189" xr:uid="{00000000-0005-0000-0000-00005D070000}"/>
    <cellStyle name="Normal 6 4 2 4" xfId="1491" xr:uid="{00000000-0005-0000-0000-00005E070000}"/>
    <cellStyle name="Normal 6 4 2 4 2" xfId="2190" xr:uid="{00000000-0005-0000-0000-00005F070000}"/>
    <cellStyle name="Normal 6 4 2 5" xfId="2191" xr:uid="{00000000-0005-0000-0000-000060070000}"/>
    <cellStyle name="Normal 6 4 3" xfId="857" xr:uid="{00000000-0005-0000-0000-000061070000}"/>
    <cellStyle name="Normal 6 4 3 2" xfId="858" xr:uid="{00000000-0005-0000-0000-000062070000}"/>
    <cellStyle name="Normal 6 4 3 2 2" xfId="1492" xr:uid="{00000000-0005-0000-0000-000063070000}"/>
    <cellStyle name="Normal 6 4 3 2 2 2" xfId="2192" xr:uid="{00000000-0005-0000-0000-000064070000}"/>
    <cellStyle name="Normal 6 4 3 2 3" xfId="2193" xr:uid="{00000000-0005-0000-0000-000065070000}"/>
    <cellStyle name="Normal 6 4 3 3" xfId="1493" xr:uid="{00000000-0005-0000-0000-000066070000}"/>
    <cellStyle name="Normal 6 4 3 3 2" xfId="2194" xr:uid="{00000000-0005-0000-0000-000067070000}"/>
    <cellStyle name="Normal 6 4 3 4" xfId="2195" xr:uid="{00000000-0005-0000-0000-000068070000}"/>
    <cellStyle name="Normal 6 4 4" xfId="859" xr:uid="{00000000-0005-0000-0000-000069070000}"/>
    <cellStyle name="Normal 6 4 4 2" xfId="1494" xr:uid="{00000000-0005-0000-0000-00006A070000}"/>
    <cellStyle name="Normal 6 4 4 2 2" xfId="2196" xr:uid="{00000000-0005-0000-0000-00006B070000}"/>
    <cellStyle name="Normal 6 4 4 3" xfId="2197" xr:uid="{00000000-0005-0000-0000-00006C070000}"/>
    <cellStyle name="Normal 6 4 5" xfId="1495" xr:uid="{00000000-0005-0000-0000-00006D070000}"/>
    <cellStyle name="Normal 6 4 5 2" xfId="2198" xr:uid="{00000000-0005-0000-0000-00006E070000}"/>
    <cellStyle name="Normal 6 4 6" xfId="2199" xr:uid="{00000000-0005-0000-0000-00006F070000}"/>
    <cellStyle name="Normal 6 5" xfId="484" xr:uid="{00000000-0005-0000-0000-000070070000}"/>
    <cellStyle name="Normal 6 5 2" xfId="860" xr:uid="{00000000-0005-0000-0000-000071070000}"/>
    <cellStyle name="Normal 6 5 2 2" xfId="861" xr:uid="{00000000-0005-0000-0000-000072070000}"/>
    <cellStyle name="Normal 6 5 2 2 2" xfId="862" xr:uid="{00000000-0005-0000-0000-000073070000}"/>
    <cellStyle name="Normal 6 5 2 2 2 2" xfId="1496" xr:uid="{00000000-0005-0000-0000-000074070000}"/>
    <cellStyle name="Normal 6 5 2 2 2 2 2" xfId="2200" xr:uid="{00000000-0005-0000-0000-000075070000}"/>
    <cellStyle name="Normal 6 5 2 2 2 3" xfId="2201" xr:uid="{00000000-0005-0000-0000-000076070000}"/>
    <cellStyle name="Normal 6 5 2 2 3" xfId="1497" xr:uid="{00000000-0005-0000-0000-000077070000}"/>
    <cellStyle name="Normal 6 5 2 2 3 2" xfId="2202" xr:uid="{00000000-0005-0000-0000-000078070000}"/>
    <cellStyle name="Normal 6 5 2 2 4" xfId="2203" xr:uid="{00000000-0005-0000-0000-000079070000}"/>
    <cellStyle name="Normal 6 5 2 3" xfId="863" xr:uid="{00000000-0005-0000-0000-00007A070000}"/>
    <cellStyle name="Normal 6 5 2 3 2" xfId="1498" xr:uid="{00000000-0005-0000-0000-00007B070000}"/>
    <cellStyle name="Normal 6 5 2 3 2 2" xfId="2204" xr:uid="{00000000-0005-0000-0000-00007C070000}"/>
    <cellStyle name="Normal 6 5 2 3 3" xfId="2205" xr:uid="{00000000-0005-0000-0000-00007D070000}"/>
    <cellStyle name="Normal 6 5 2 4" xfId="1499" xr:uid="{00000000-0005-0000-0000-00007E070000}"/>
    <cellStyle name="Normal 6 5 2 4 2" xfId="2206" xr:uid="{00000000-0005-0000-0000-00007F070000}"/>
    <cellStyle name="Normal 6 5 2 5" xfId="2207" xr:uid="{00000000-0005-0000-0000-000080070000}"/>
    <cellStyle name="Normal 6 5 3" xfId="864" xr:uid="{00000000-0005-0000-0000-000081070000}"/>
    <cellStyle name="Normal 6 5 3 2" xfId="865" xr:uid="{00000000-0005-0000-0000-000082070000}"/>
    <cellStyle name="Normal 6 5 3 2 2" xfId="1500" xr:uid="{00000000-0005-0000-0000-000083070000}"/>
    <cellStyle name="Normal 6 5 3 2 2 2" xfId="2208" xr:uid="{00000000-0005-0000-0000-000084070000}"/>
    <cellStyle name="Normal 6 5 3 2 3" xfId="2209" xr:uid="{00000000-0005-0000-0000-000085070000}"/>
    <cellStyle name="Normal 6 5 3 3" xfId="1501" xr:uid="{00000000-0005-0000-0000-000086070000}"/>
    <cellStyle name="Normal 6 5 3 3 2" xfId="2210" xr:uid="{00000000-0005-0000-0000-000087070000}"/>
    <cellStyle name="Normal 6 5 3 4" xfId="2211" xr:uid="{00000000-0005-0000-0000-000088070000}"/>
    <cellStyle name="Normal 6 5 4" xfId="866" xr:uid="{00000000-0005-0000-0000-000089070000}"/>
    <cellStyle name="Normal 6 5 4 2" xfId="1502" xr:uid="{00000000-0005-0000-0000-00008A070000}"/>
    <cellStyle name="Normal 6 5 4 2 2" xfId="2212" xr:uid="{00000000-0005-0000-0000-00008B070000}"/>
    <cellStyle name="Normal 6 5 4 3" xfId="2213" xr:uid="{00000000-0005-0000-0000-00008C070000}"/>
    <cellStyle name="Normal 6 5 5" xfId="1503" xr:uid="{00000000-0005-0000-0000-00008D070000}"/>
    <cellStyle name="Normal 6 5 5 2" xfId="2214" xr:uid="{00000000-0005-0000-0000-00008E070000}"/>
    <cellStyle name="Normal 6 5 6" xfId="2215" xr:uid="{00000000-0005-0000-0000-00008F070000}"/>
    <cellStyle name="Normal 6 6" xfId="485" xr:uid="{00000000-0005-0000-0000-000090070000}"/>
    <cellStyle name="Normal 6 6 2" xfId="867" xr:uid="{00000000-0005-0000-0000-000091070000}"/>
    <cellStyle name="Normal 6 6 2 2" xfId="868" xr:uid="{00000000-0005-0000-0000-000092070000}"/>
    <cellStyle name="Normal 6 6 2 2 2" xfId="869" xr:uid="{00000000-0005-0000-0000-000093070000}"/>
    <cellStyle name="Normal 6 6 2 2 2 2" xfId="1504" xr:uid="{00000000-0005-0000-0000-000094070000}"/>
    <cellStyle name="Normal 6 6 2 2 2 2 2" xfId="2216" xr:uid="{00000000-0005-0000-0000-000095070000}"/>
    <cellStyle name="Normal 6 6 2 2 2 3" xfId="2217" xr:uid="{00000000-0005-0000-0000-000096070000}"/>
    <cellStyle name="Normal 6 6 2 2 3" xfId="1505" xr:uid="{00000000-0005-0000-0000-000097070000}"/>
    <cellStyle name="Normal 6 6 2 2 3 2" xfId="2218" xr:uid="{00000000-0005-0000-0000-000098070000}"/>
    <cellStyle name="Normal 6 6 2 2 4" xfId="2219" xr:uid="{00000000-0005-0000-0000-000099070000}"/>
    <cellStyle name="Normal 6 6 2 3" xfId="870" xr:uid="{00000000-0005-0000-0000-00009A070000}"/>
    <cellStyle name="Normal 6 6 2 3 2" xfId="1506" xr:uid="{00000000-0005-0000-0000-00009B070000}"/>
    <cellStyle name="Normal 6 6 2 3 2 2" xfId="2220" xr:uid="{00000000-0005-0000-0000-00009C070000}"/>
    <cellStyle name="Normal 6 6 2 3 3" xfId="2221" xr:uid="{00000000-0005-0000-0000-00009D070000}"/>
    <cellStyle name="Normal 6 6 2 4" xfId="1507" xr:uid="{00000000-0005-0000-0000-00009E070000}"/>
    <cellStyle name="Normal 6 6 2 4 2" xfId="2222" xr:uid="{00000000-0005-0000-0000-00009F070000}"/>
    <cellStyle name="Normal 6 6 2 5" xfId="2223" xr:uid="{00000000-0005-0000-0000-0000A0070000}"/>
    <cellStyle name="Normal 6 6 3" xfId="871" xr:uid="{00000000-0005-0000-0000-0000A1070000}"/>
    <cellStyle name="Normal 6 6 3 2" xfId="872" xr:uid="{00000000-0005-0000-0000-0000A2070000}"/>
    <cellStyle name="Normal 6 6 3 2 2" xfId="1508" xr:uid="{00000000-0005-0000-0000-0000A3070000}"/>
    <cellStyle name="Normal 6 6 3 2 2 2" xfId="2224" xr:uid="{00000000-0005-0000-0000-0000A4070000}"/>
    <cellStyle name="Normal 6 6 3 2 3" xfId="2225" xr:uid="{00000000-0005-0000-0000-0000A5070000}"/>
    <cellStyle name="Normal 6 6 3 3" xfId="1509" xr:uid="{00000000-0005-0000-0000-0000A6070000}"/>
    <cellStyle name="Normal 6 6 3 3 2" xfId="2226" xr:uid="{00000000-0005-0000-0000-0000A7070000}"/>
    <cellStyle name="Normal 6 6 3 4" xfId="2227" xr:uid="{00000000-0005-0000-0000-0000A8070000}"/>
    <cellStyle name="Normal 6 6 4" xfId="873" xr:uid="{00000000-0005-0000-0000-0000A9070000}"/>
    <cellStyle name="Normal 6 6 4 2" xfId="1510" xr:uid="{00000000-0005-0000-0000-0000AA070000}"/>
    <cellStyle name="Normal 6 6 4 2 2" xfId="2228" xr:uid="{00000000-0005-0000-0000-0000AB070000}"/>
    <cellStyle name="Normal 6 6 4 3" xfId="2229" xr:uid="{00000000-0005-0000-0000-0000AC070000}"/>
    <cellStyle name="Normal 6 6 5" xfId="1511" xr:uid="{00000000-0005-0000-0000-0000AD070000}"/>
    <cellStyle name="Normal 6 6 5 2" xfId="2230" xr:uid="{00000000-0005-0000-0000-0000AE070000}"/>
    <cellStyle name="Normal 6 6 6" xfId="2231" xr:uid="{00000000-0005-0000-0000-0000AF070000}"/>
    <cellStyle name="Normal 6 7" xfId="486" xr:uid="{00000000-0005-0000-0000-0000B0070000}"/>
    <cellStyle name="Normal 6 7 2" xfId="874" xr:uid="{00000000-0005-0000-0000-0000B1070000}"/>
    <cellStyle name="Normal 6 7 2 2" xfId="875" xr:uid="{00000000-0005-0000-0000-0000B2070000}"/>
    <cellStyle name="Normal 6 7 2 2 2" xfId="876" xr:uid="{00000000-0005-0000-0000-0000B3070000}"/>
    <cellStyle name="Normal 6 7 2 2 2 2" xfId="1512" xr:uid="{00000000-0005-0000-0000-0000B4070000}"/>
    <cellStyle name="Normal 6 7 2 2 2 2 2" xfId="2232" xr:uid="{00000000-0005-0000-0000-0000B5070000}"/>
    <cellStyle name="Normal 6 7 2 2 2 3" xfId="2233" xr:uid="{00000000-0005-0000-0000-0000B6070000}"/>
    <cellStyle name="Normal 6 7 2 2 3" xfId="1513" xr:uid="{00000000-0005-0000-0000-0000B7070000}"/>
    <cellStyle name="Normal 6 7 2 2 3 2" xfId="2234" xr:uid="{00000000-0005-0000-0000-0000B8070000}"/>
    <cellStyle name="Normal 6 7 2 2 4" xfId="2235" xr:uid="{00000000-0005-0000-0000-0000B9070000}"/>
    <cellStyle name="Normal 6 7 2 3" xfId="877" xr:uid="{00000000-0005-0000-0000-0000BA070000}"/>
    <cellStyle name="Normal 6 7 2 3 2" xfId="1514" xr:uid="{00000000-0005-0000-0000-0000BB070000}"/>
    <cellStyle name="Normal 6 7 2 3 2 2" xfId="2236" xr:uid="{00000000-0005-0000-0000-0000BC070000}"/>
    <cellStyle name="Normal 6 7 2 3 3" xfId="2237" xr:uid="{00000000-0005-0000-0000-0000BD070000}"/>
    <cellStyle name="Normal 6 7 2 4" xfId="1515" xr:uid="{00000000-0005-0000-0000-0000BE070000}"/>
    <cellStyle name="Normal 6 7 2 4 2" xfId="2238" xr:uid="{00000000-0005-0000-0000-0000BF070000}"/>
    <cellStyle name="Normal 6 7 2 5" xfId="2239" xr:uid="{00000000-0005-0000-0000-0000C0070000}"/>
    <cellStyle name="Normal 6 7 3" xfId="878" xr:uid="{00000000-0005-0000-0000-0000C1070000}"/>
    <cellStyle name="Normal 6 7 3 2" xfId="879" xr:uid="{00000000-0005-0000-0000-0000C2070000}"/>
    <cellStyle name="Normal 6 7 3 2 2" xfId="1516" xr:uid="{00000000-0005-0000-0000-0000C3070000}"/>
    <cellStyle name="Normal 6 7 3 2 2 2" xfId="2240" xr:uid="{00000000-0005-0000-0000-0000C4070000}"/>
    <cellStyle name="Normal 6 7 3 2 3" xfId="2241" xr:uid="{00000000-0005-0000-0000-0000C5070000}"/>
    <cellStyle name="Normal 6 7 3 3" xfId="1517" xr:uid="{00000000-0005-0000-0000-0000C6070000}"/>
    <cellStyle name="Normal 6 7 3 3 2" xfId="2242" xr:uid="{00000000-0005-0000-0000-0000C7070000}"/>
    <cellStyle name="Normal 6 7 3 4" xfId="2243" xr:uid="{00000000-0005-0000-0000-0000C8070000}"/>
    <cellStyle name="Normal 6 7 4" xfId="880" xr:uid="{00000000-0005-0000-0000-0000C9070000}"/>
    <cellStyle name="Normal 6 7 4 2" xfId="1518" xr:uid="{00000000-0005-0000-0000-0000CA070000}"/>
    <cellStyle name="Normal 6 7 4 2 2" xfId="2244" xr:uid="{00000000-0005-0000-0000-0000CB070000}"/>
    <cellStyle name="Normal 6 7 4 3" xfId="2245" xr:uid="{00000000-0005-0000-0000-0000CC070000}"/>
    <cellStyle name="Normal 6 7 5" xfId="1519" xr:uid="{00000000-0005-0000-0000-0000CD070000}"/>
    <cellStyle name="Normal 6 7 5 2" xfId="2246" xr:uid="{00000000-0005-0000-0000-0000CE070000}"/>
    <cellStyle name="Normal 6 7 6" xfId="2247" xr:uid="{00000000-0005-0000-0000-0000CF070000}"/>
    <cellStyle name="Normal 6 8" xfId="881" xr:uid="{00000000-0005-0000-0000-0000D0070000}"/>
    <cellStyle name="Normal 6 8 2" xfId="882" xr:uid="{00000000-0005-0000-0000-0000D1070000}"/>
    <cellStyle name="Normal 6 8 2 2" xfId="883" xr:uid="{00000000-0005-0000-0000-0000D2070000}"/>
    <cellStyle name="Normal 6 8 2 2 2" xfId="1520" xr:uid="{00000000-0005-0000-0000-0000D3070000}"/>
    <cellStyle name="Normal 6 8 2 2 2 2" xfId="2248" xr:uid="{00000000-0005-0000-0000-0000D4070000}"/>
    <cellStyle name="Normal 6 8 2 2 3" xfId="2249" xr:uid="{00000000-0005-0000-0000-0000D5070000}"/>
    <cellStyle name="Normal 6 8 2 3" xfId="1521" xr:uid="{00000000-0005-0000-0000-0000D6070000}"/>
    <cellStyle name="Normal 6 8 2 3 2" xfId="2250" xr:uid="{00000000-0005-0000-0000-0000D7070000}"/>
    <cellStyle name="Normal 6 8 2 4" xfId="2251" xr:uid="{00000000-0005-0000-0000-0000D8070000}"/>
    <cellStyle name="Normal 6 8 3" xfId="884" xr:uid="{00000000-0005-0000-0000-0000D9070000}"/>
    <cellStyle name="Normal 6 8 3 2" xfId="1522" xr:uid="{00000000-0005-0000-0000-0000DA070000}"/>
    <cellStyle name="Normal 6 8 3 2 2" xfId="2252" xr:uid="{00000000-0005-0000-0000-0000DB070000}"/>
    <cellStyle name="Normal 6 8 3 3" xfId="2253" xr:uid="{00000000-0005-0000-0000-0000DC070000}"/>
    <cellStyle name="Normal 6 8 4" xfId="1523" xr:uid="{00000000-0005-0000-0000-0000DD070000}"/>
    <cellStyle name="Normal 6 8 4 2" xfId="2254" xr:uid="{00000000-0005-0000-0000-0000DE070000}"/>
    <cellStyle name="Normal 6 8 5" xfId="2255" xr:uid="{00000000-0005-0000-0000-0000DF070000}"/>
    <cellStyle name="Normal 6 9" xfId="885" xr:uid="{00000000-0005-0000-0000-0000E0070000}"/>
    <cellStyle name="Normal 6 9 2" xfId="886" xr:uid="{00000000-0005-0000-0000-0000E1070000}"/>
    <cellStyle name="Normal 6 9 2 2" xfId="1524" xr:uid="{00000000-0005-0000-0000-0000E2070000}"/>
    <cellStyle name="Normal 6 9 2 2 2" xfId="2256" xr:uid="{00000000-0005-0000-0000-0000E3070000}"/>
    <cellStyle name="Normal 6 9 2 3" xfId="2257" xr:uid="{00000000-0005-0000-0000-0000E4070000}"/>
    <cellStyle name="Normal 6 9 3" xfId="1525" xr:uid="{00000000-0005-0000-0000-0000E5070000}"/>
    <cellStyle name="Normal 6 9 3 2" xfId="2258" xr:uid="{00000000-0005-0000-0000-0000E6070000}"/>
    <cellStyle name="Normal 6 9 4" xfId="2259" xr:uid="{00000000-0005-0000-0000-0000E7070000}"/>
    <cellStyle name="Normal 60" xfId="592" xr:uid="{00000000-0005-0000-0000-0000E8070000}"/>
    <cellStyle name="Normal 60 2" xfId="1044" xr:uid="{00000000-0005-0000-0000-0000E9070000}"/>
    <cellStyle name="Normal 60 2 2" xfId="1527" xr:uid="{00000000-0005-0000-0000-0000EA070000}"/>
    <cellStyle name="Normal 60 3" xfId="1526" xr:uid="{00000000-0005-0000-0000-0000EB070000}"/>
    <cellStyle name="Normal 61" xfId="593" xr:uid="{00000000-0005-0000-0000-0000EC070000}"/>
    <cellStyle name="Normal 61 2" xfId="1045" xr:uid="{00000000-0005-0000-0000-0000ED070000}"/>
    <cellStyle name="Normal 61 2 2" xfId="1138" xr:uid="{00000000-0005-0000-0000-0000EE070000}"/>
    <cellStyle name="Normal 61 2 2 2" xfId="1528" xr:uid="{00000000-0005-0000-0000-0000EF070000}"/>
    <cellStyle name="Normal 61 2 2 2 2" xfId="2260" xr:uid="{00000000-0005-0000-0000-0000F0070000}"/>
    <cellStyle name="Normal 61 2 2 3" xfId="1529" xr:uid="{00000000-0005-0000-0000-0000F1070000}"/>
    <cellStyle name="Normal 61 2 2 3 2" xfId="2261" xr:uid="{00000000-0005-0000-0000-0000F2070000}"/>
    <cellStyle name="Normal 61 2 2 4" xfId="2262" xr:uid="{00000000-0005-0000-0000-0000F3070000}"/>
    <cellStyle name="Normal 61 2 3" xfId="1530" xr:uid="{00000000-0005-0000-0000-0000F4070000}"/>
    <cellStyle name="Normal 61 2 3 2" xfId="2263" xr:uid="{00000000-0005-0000-0000-0000F5070000}"/>
    <cellStyle name="Normal 61 2 4" xfId="2264" xr:uid="{00000000-0005-0000-0000-0000F6070000}"/>
    <cellStyle name="Normal 61 3" xfId="2265" xr:uid="{00000000-0005-0000-0000-0000F7070000}"/>
    <cellStyle name="Normal 62" xfId="594" xr:uid="{00000000-0005-0000-0000-0000F8070000}"/>
    <cellStyle name="Normal 62 2" xfId="1046" xr:uid="{00000000-0005-0000-0000-0000F9070000}"/>
    <cellStyle name="Normal 62 2 2" xfId="2266" xr:uid="{00000000-0005-0000-0000-0000FA070000}"/>
    <cellStyle name="Normal 62 3" xfId="1531" xr:uid="{00000000-0005-0000-0000-0000FB070000}"/>
    <cellStyle name="Normal 63" xfId="595" xr:uid="{00000000-0005-0000-0000-0000FC070000}"/>
    <cellStyle name="Normal 63 2" xfId="1047" xr:uid="{00000000-0005-0000-0000-0000FD070000}"/>
    <cellStyle name="Normal 63 3" xfId="1532" xr:uid="{00000000-0005-0000-0000-0000FE070000}"/>
    <cellStyle name="Normal 64" xfId="599" xr:uid="{00000000-0005-0000-0000-0000FF070000}"/>
    <cellStyle name="Normal 64 2" xfId="1048" xr:uid="{00000000-0005-0000-0000-000000080000}"/>
    <cellStyle name="Normal 65" xfId="596" xr:uid="{00000000-0005-0000-0000-000001080000}"/>
    <cellStyle name="Normal 65 2" xfId="1049" xr:uid="{00000000-0005-0000-0000-000002080000}"/>
    <cellStyle name="Normal 66" xfId="605" xr:uid="{00000000-0005-0000-0000-000003080000}"/>
    <cellStyle name="Normal 66 2" xfId="2516" xr:uid="{00000000-0005-0000-0000-000004080000}"/>
    <cellStyle name="Normal 67" xfId="606" xr:uid="{00000000-0005-0000-0000-000005080000}"/>
    <cellStyle name="Normal 67 2" xfId="2517" xr:uid="{00000000-0005-0000-0000-000006080000}"/>
    <cellStyle name="Normal 68" xfId="607" xr:uid="{00000000-0005-0000-0000-000007080000}"/>
    <cellStyle name="Normal 68 2" xfId="2518" xr:uid="{00000000-0005-0000-0000-000008080000}"/>
    <cellStyle name="Normal 69" xfId="608" xr:uid="{00000000-0005-0000-0000-000009080000}"/>
    <cellStyle name="Normal 69 2" xfId="2519" xr:uid="{00000000-0005-0000-0000-00000A080000}"/>
    <cellStyle name="Normal 7" xfId="487" xr:uid="{00000000-0005-0000-0000-00000B080000}"/>
    <cellStyle name="Normal 7 10" xfId="2605" xr:uid="{00000000-0005-0000-0000-00000C080000}"/>
    <cellStyle name="Normal 7 2" xfId="488" xr:uid="{00000000-0005-0000-0000-00000D080000}"/>
    <cellStyle name="Normal 7 2 2" xfId="489" xr:uid="{00000000-0005-0000-0000-00000E080000}"/>
    <cellStyle name="Normal 7 3" xfId="490" xr:uid="{00000000-0005-0000-0000-00000F080000}"/>
    <cellStyle name="Normal 7 3 2" xfId="491" xr:uid="{00000000-0005-0000-0000-000010080000}"/>
    <cellStyle name="Normal 7 3 2 2" xfId="2267" xr:uid="{00000000-0005-0000-0000-000011080000}"/>
    <cellStyle name="Normal 7 3 3" xfId="1533" xr:uid="{00000000-0005-0000-0000-000012080000}"/>
    <cellStyle name="Normal 7 4" xfId="492" xr:uid="{00000000-0005-0000-0000-000013080000}"/>
    <cellStyle name="Normal 7 4 2" xfId="493" xr:uid="{00000000-0005-0000-0000-000014080000}"/>
    <cellStyle name="Normal 7 5" xfId="494" xr:uid="{00000000-0005-0000-0000-000015080000}"/>
    <cellStyle name="Normal 7 6" xfId="495" xr:uid="{00000000-0005-0000-0000-000016080000}"/>
    <cellStyle name="Normal 7 7" xfId="496" xr:uid="{00000000-0005-0000-0000-000017080000}"/>
    <cellStyle name="Normal 7 8" xfId="497" xr:uid="{00000000-0005-0000-0000-000018080000}"/>
    <cellStyle name="Normal 7 9" xfId="887" xr:uid="{00000000-0005-0000-0000-000019080000}"/>
    <cellStyle name="Normal 70" xfId="609" xr:uid="{00000000-0005-0000-0000-00001A080000}"/>
    <cellStyle name="Normal 70 2" xfId="2520" xr:uid="{00000000-0005-0000-0000-00001B080000}"/>
    <cellStyle name="Normal 71" xfId="610" xr:uid="{00000000-0005-0000-0000-00001C080000}"/>
    <cellStyle name="Normal 71 2" xfId="2521" xr:uid="{00000000-0005-0000-0000-00001D080000}"/>
    <cellStyle name="Normal 72" xfId="611" xr:uid="{00000000-0005-0000-0000-00001E080000}"/>
    <cellStyle name="Normal 72 2" xfId="2522" xr:uid="{00000000-0005-0000-0000-00001F080000}"/>
    <cellStyle name="Normal 73" xfId="612" xr:uid="{00000000-0005-0000-0000-000020080000}"/>
    <cellStyle name="Normal 74" xfId="613" xr:uid="{00000000-0005-0000-0000-000021080000}"/>
    <cellStyle name="Normal 75" xfId="614" xr:uid="{00000000-0005-0000-0000-000022080000}"/>
    <cellStyle name="Normal 76" xfId="615" xr:uid="{00000000-0005-0000-0000-000023080000}"/>
    <cellStyle name="Normal 77" xfId="616" xr:uid="{00000000-0005-0000-0000-000024080000}"/>
    <cellStyle name="Normal 78" xfId="617" xr:uid="{00000000-0005-0000-0000-000025080000}"/>
    <cellStyle name="Normal 79" xfId="618" xr:uid="{00000000-0005-0000-0000-000026080000}"/>
    <cellStyle name="Normal 8" xfId="498" xr:uid="{00000000-0005-0000-0000-000027080000}"/>
    <cellStyle name="Normal 8 2" xfId="499" xr:uid="{00000000-0005-0000-0000-000028080000}"/>
    <cellStyle name="Normal 8 2 2" xfId="500" xr:uid="{00000000-0005-0000-0000-000029080000}"/>
    <cellStyle name="Normal 8 3" xfId="501" xr:uid="{00000000-0005-0000-0000-00002A080000}"/>
    <cellStyle name="Normal 8 3 2" xfId="502" xr:uid="{00000000-0005-0000-0000-00002B080000}"/>
    <cellStyle name="Normal 8 3 2 2" xfId="1534" xr:uid="{00000000-0005-0000-0000-00002C080000}"/>
    <cellStyle name="Normal 8 3 3" xfId="888" xr:uid="{00000000-0005-0000-0000-00002D080000}"/>
    <cellStyle name="Normal 8 4" xfId="503" xr:uid="{00000000-0005-0000-0000-00002E080000}"/>
    <cellStyle name="Normal 8 4 2" xfId="1535" xr:uid="{00000000-0005-0000-0000-00002F080000}"/>
    <cellStyle name="Normal 8 5" xfId="504" xr:uid="{00000000-0005-0000-0000-000030080000}"/>
    <cellStyle name="Normal 8 6" xfId="505" xr:uid="{00000000-0005-0000-0000-000031080000}"/>
    <cellStyle name="Normal 8 7" xfId="506" xr:uid="{00000000-0005-0000-0000-000032080000}"/>
    <cellStyle name="Normal 80" xfId="619" xr:uid="{00000000-0005-0000-0000-000033080000}"/>
    <cellStyle name="Normal 81" xfId="620" xr:uid="{00000000-0005-0000-0000-000034080000}"/>
    <cellStyle name="Normal 82" xfId="621" xr:uid="{00000000-0005-0000-0000-000035080000}"/>
    <cellStyle name="Normal 83" xfId="623" xr:uid="{00000000-0005-0000-0000-000036080000}"/>
    <cellStyle name="Normal 83 2" xfId="1050" xr:uid="{00000000-0005-0000-0000-000037080000}"/>
    <cellStyle name="Normal 84" xfId="624" xr:uid="{00000000-0005-0000-0000-000038080000}"/>
    <cellStyle name="Normal 85" xfId="625" xr:uid="{00000000-0005-0000-0000-000039080000}"/>
    <cellStyle name="Normal 85 2" xfId="1051" xr:uid="{00000000-0005-0000-0000-00003A080000}"/>
    <cellStyle name="Normal 85 3" xfId="1062" xr:uid="{00000000-0005-0000-0000-00003B080000}"/>
    <cellStyle name="Normal 86" xfId="626" xr:uid="{00000000-0005-0000-0000-00003C080000}"/>
    <cellStyle name="Normal 86 2" xfId="1052" xr:uid="{00000000-0005-0000-0000-00003D080000}"/>
    <cellStyle name="Normal 86 3" xfId="1063" xr:uid="{00000000-0005-0000-0000-00003E080000}"/>
    <cellStyle name="Normal 87" xfId="627" xr:uid="{00000000-0005-0000-0000-00003F080000}"/>
    <cellStyle name="Normal 87 2" xfId="889" xr:uid="{00000000-0005-0000-0000-000040080000}"/>
    <cellStyle name="Normal 87 3" xfId="1053" xr:uid="{00000000-0005-0000-0000-000041080000}"/>
    <cellStyle name="Normal 88" xfId="890" xr:uid="{00000000-0005-0000-0000-000042080000}"/>
    <cellStyle name="Normal 89" xfId="891" xr:uid="{00000000-0005-0000-0000-000043080000}"/>
    <cellStyle name="Normal 9" xfId="507" xr:uid="{00000000-0005-0000-0000-000044080000}"/>
    <cellStyle name="Normal 9 2" xfId="508" xr:uid="{00000000-0005-0000-0000-000045080000}"/>
    <cellStyle name="Normal 9 2 2" xfId="509" xr:uid="{00000000-0005-0000-0000-000046080000}"/>
    <cellStyle name="Normal 9 2 2 2" xfId="892" xr:uid="{00000000-0005-0000-0000-000047080000}"/>
    <cellStyle name="Normal 9 2 2 2 2" xfId="893" xr:uid="{00000000-0005-0000-0000-000048080000}"/>
    <cellStyle name="Normal 9 2 2 2 2 2" xfId="1536" xr:uid="{00000000-0005-0000-0000-000049080000}"/>
    <cellStyle name="Normal 9 2 2 2 2 2 2" xfId="2268" xr:uid="{00000000-0005-0000-0000-00004A080000}"/>
    <cellStyle name="Normal 9 2 2 2 2 3" xfId="2269" xr:uid="{00000000-0005-0000-0000-00004B080000}"/>
    <cellStyle name="Normal 9 2 2 2 3" xfId="1537" xr:uid="{00000000-0005-0000-0000-00004C080000}"/>
    <cellStyle name="Normal 9 2 2 2 3 2" xfId="2270" xr:uid="{00000000-0005-0000-0000-00004D080000}"/>
    <cellStyle name="Normal 9 2 2 2 4" xfId="2271" xr:uid="{00000000-0005-0000-0000-00004E080000}"/>
    <cellStyle name="Normal 9 2 2 3" xfId="894" xr:uid="{00000000-0005-0000-0000-00004F080000}"/>
    <cellStyle name="Normal 9 2 2 3 2" xfId="1538" xr:uid="{00000000-0005-0000-0000-000050080000}"/>
    <cellStyle name="Normal 9 2 2 3 2 2" xfId="2272" xr:uid="{00000000-0005-0000-0000-000051080000}"/>
    <cellStyle name="Normal 9 2 2 3 3" xfId="2273" xr:uid="{00000000-0005-0000-0000-000052080000}"/>
    <cellStyle name="Normal 9 2 2 4" xfId="1539" xr:uid="{00000000-0005-0000-0000-000053080000}"/>
    <cellStyle name="Normal 9 2 2 4 2" xfId="2274" xr:uid="{00000000-0005-0000-0000-000054080000}"/>
    <cellStyle name="Normal 9 2 2 5" xfId="2275" xr:uid="{00000000-0005-0000-0000-000055080000}"/>
    <cellStyle name="Normal 9 2 3" xfId="895" xr:uid="{00000000-0005-0000-0000-000056080000}"/>
    <cellStyle name="Normal 9 2 3 2" xfId="896" xr:uid="{00000000-0005-0000-0000-000057080000}"/>
    <cellStyle name="Normal 9 2 3 2 2" xfId="1540" xr:uid="{00000000-0005-0000-0000-000058080000}"/>
    <cellStyle name="Normal 9 2 3 2 2 2" xfId="2276" xr:uid="{00000000-0005-0000-0000-000059080000}"/>
    <cellStyle name="Normal 9 2 3 2 3" xfId="2277" xr:uid="{00000000-0005-0000-0000-00005A080000}"/>
    <cellStyle name="Normal 9 2 3 3" xfId="1541" xr:uid="{00000000-0005-0000-0000-00005B080000}"/>
    <cellStyle name="Normal 9 2 3 3 2" xfId="2278" xr:uid="{00000000-0005-0000-0000-00005C080000}"/>
    <cellStyle name="Normal 9 2 3 4" xfId="2279" xr:uid="{00000000-0005-0000-0000-00005D080000}"/>
    <cellStyle name="Normal 9 2 4" xfId="897" xr:uid="{00000000-0005-0000-0000-00005E080000}"/>
    <cellStyle name="Normal 9 2 4 2" xfId="1542" xr:uid="{00000000-0005-0000-0000-00005F080000}"/>
    <cellStyle name="Normal 9 2 4 2 2" xfId="2280" xr:uid="{00000000-0005-0000-0000-000060080000}"/>
    <cellStyle name="Normal 9 2 4 3" xfId="2281" xr:uid="{00000000-0005-0000-0000-000061080000}"/>
    <cellStyle name="Normal 9 2 5" xfId="1543" xr:uid="{00000000-0005-0000-0000-000062080000}"/>
    <cellStyle name="Normal 9 2 5 2" xfId="2282" xr:uid="{00000000-0005-0000-0000-000063080000}"/>
    <cellStyle name="Normal 9 2 6" xfId="2283" xr:uid="{00000000-0005-0000-0000-000064080000}"/>
    <cellStyle name="Normal 9 3" xfId="510" xr:uid="{00000000-0005-0000-0000-000065080000}"/>
    <cellStyle name="Normal 9 3 2" xfId="511" xr:uid="{00000000-0005-0000-0000-000066080000}"/>
    <cellStyle name="Normal 9 3 2 2" xfId="898" xr:uid="{00000000-0005-0000-0000-000067080000}"/>
    <cellStyle name="Normal 9 3 2 2 2" xfId="1544" xr:uid="{00000000-0005-0000-0000-000068080000}"/>
    <cellStyle name="Normal 9 3 2 2 2 2" xfId="2284" xr:uid="{00000000-0005-0000-0000-000069080000}"/>
    <cellStyle name="Normal 9 3 2 2 3" xfId="2285" xr:uid="{00000000-0005-0000-0000-00006A080000}"/>
    <cellStyle name="Normal 9 3 2 3" xfId="1545" xr:uid="{00000000-0005-0000-0000-00006B080000}"/>
    <cellStyle name="Normal 9 3 2 3 2" xfId="2286" xr:uid="{00000000-0005-0000-0000-00006C080000}"/>
    <cellStyle name="Normal 9 3 2 4" xfId="2287" xr:uid="{00000000-0005-0000-0000-00006D080000}"/>
    <cellStyle name="Normal 9 3 3" xfId="899" xr:uid="{00000000-0005-0000-0000-00006E080000}"/>
    <cellStyle name="Normal 9 3 3 2" xfId="1546" xr:uid="{00000000-0005-0000-0000-00006F080000}"/>
    <cellStyle name="Normal 9 3 3 2 2" xfId="2288" xr:uid="{00000000-0005-0000-0000-000070080000}"/>
    <cellStyle name="Normal 9 3 3 3" xfId="2289" xr:uid="{00000000-0005-0000-0000-000071080000}"/>
    <cellStyle name="Normal 9 3 4" xfId="1547" xr:uid="{00000000-0005-0000-0000-000072080000}"/>
    <cellStyle name="Normal 9 3 4 2" xfId="2290" xr:uid="{00000000-0005-0000-0000-000073080000}"/>
    <cellStyle name="Normal 9 3 5" xfId="2291" xr:uid="{00000000-0005-0000-0000-000074080000}"/>
    <cellStyle name="Normal 9 4" xfId="512" xr:uid="{00000000-0005-0000-0000-000075080000}"/>
    <cellStyle name="Normal 9 4 2" xfId="900" xr:uid="{00000000-0005-0000-0000-000076080000}"/>
    <cellStyle name="Normal 9 4 2 2" xfId="1548" xr:uid="{00000000-0005-0000-0000-000077080000}"/>
    <cellStyle name="Normal 9 4 2 2 2" xfId="2292" xr:uid="{00000000-0005-0000-0000-000078080000}"/>
    <cellStyle name="Normal 9 4 2 3" xfId="2293" xr:uid="{00000000-0005-0000-0000-000079080000}"/>
    <cellStyle name="Normal 9 4 3" xfId="1549" xr:uid="{00000000-0005-0000-0000-00007A080000}"/>
    <cellStyle name="Normal 9 4 3 2" xfId="2294" xr:uid="{00000000-0005-0000-0000-00007B080000}"/>
    <cellStyle name="Normal 9 4 4" xfId="2295" xr:uid="{00000000-0005-0000-0000-00007C080000}"/>
    <cellStyle name="Normal 9 5" xfId="513" xr:uid="{00000000-0005-0000-0000-00007D080000}"/>
    <cellStyle name="Normal 9 5 2" xfId="1551" xr:uid="{00000000-0005-0000-0000-00007E080000}"/>
    <cellStyle name="Normal 9 5 2 2" xfId="2296" xr:uid="{00000000-0005-0000-0000-00007F080000}"/>
    <cellStyle name="Normal 9 5 3" xfId="1550" xr:uid="{00000000-0005-0000-0000-000080080000}"/>
    <cellStyle name="Normal 9 6" xfId="514" xr:uid="{00000000-0005-0000-0000-000081080000}"/>
    <cellStyle name="Normal 9 6 2" xfId="1552" xr:uid="{00000000-0005-0000-0000-000082080000}"/>
    <cellStyle name="Normal 9 7" xfId="515" xr:uid="{00000000-0005-0000-0000-000083080000}"/>
    <cellStyle name="Normal 9 7 2" xfId="2297" xr:uid="{00000000-0005-0000-0000-000084080000}"/>
    <cellStyle name="Normal 90" xfId="901" xr:uid="{00000000-0005-0000-0000-000085080000}"/>
    <cellStyle name="Normal 91" xfId="902" xr:uid="{00000000-0005-0000-0000-000086080000}"/>
    <cellStyle name="Normal 92" xfId="903" xr:uid="{00000000-0005-0000-0000-000087080000}"/>
    <cellStyle name="Normal 93" xfId="904" xr:uid="{00000000-0005-0000-0000-000088080000}"/>
    <cellStyle name="Normal 94" xfId="905" xr:uid="{00000000-0005-0000-0000-000089080000}"/>
    <cellStyle name="Normal 95" xfId="906" xr:uid="{00000000-0005-0000-0000-00008A080000}"/>
    <cellStyle name="Normal 96" xfId="907" xr:uid="{00000000-0005-0000-0000-00008B080000}"/>
    <cellStyle name="Normal 97" xfId="908" xr:uid="{00000000-0005-0000-0000-00008C080000}"/>
    <cellStyle name="Normal 97 2" xfId="1054" xr:uid="{00000000-0005-0000-0000-00008D080000}"/>
    <cellStyle name="Normal 98" xfId="909" xr:uid="{00000000-0005-0000-0000-00008E080000}"/>
    <cellStyle name="Normal 99" xfId="910" xr:uid="{00000000-0005-0000-0000-00008F080000}"/>
    <cellStyle name="Normal_IPCviejo" xfId="1058" xr:uid="{00000000-0005-0000-0000-000090080000}"/>
    <cellStyle name="Notas" xfId="518" builtinId="10" customBuiltin="1"/>
    <cellStyle name="Notas 2" xfId="516" xr:uid="{00000000-0005-0000-0000-000092080000}"/>
    <cellStyle name="Notas 2 2" xfId="517" xr:uid="{00000000-0005-0000-0000-000093080000}"/>
    <cellStyle name="Notas 2 2 2" xfId="2536" xr:uid="{00000000-0005-0000-0000-000094080000}"/>
    <cellStyle name="Notas 2 3" xfId="2525" xr:uid="{00000000-0005-0000-0000-000095080000}"/>
    <cellStyle name="Note 2" xfId="519" xr:uid="{00000000-0005-0000-0000-000096080000}"/>
    <cellStyle name="Note 2 2" xfId="2537" xr:uid="{00000000-0005-0000-0000-000097080000}"/>
    <cellStyle name="Note 3" xfId="2530" xr:uid="{00000000-0005-0000-0000-000098080000}"/>
    <cellStyle name="Output" xfId="1107" xr:uid="{00000000-0005-0000-0000-000099080000}"/>
    <cellStyle name="Output 2" xfId="520" xr:uid="{00000000-0005-0000-0000-00009A080000}"/>
    <cellStyle name="Output 2 2" xfId="2538" xr:uid="{00000000-0005-0000-0000-00009B080000}"/>
    <cellStyle name="Output 3" xfId="2531" xr:uid="{00000000-0005-0000-0000-00009C080000}"/>
    <cellStyle name="Percent 2" xfId="2595" xr:uid="{00000000-0005-0000-0000-00009D080000}"/>
    <cellStyle name="Porcentaje" xfId="521" builtinId="5"/>
    <cellStyle name="Porcentaje 10" xfId="2486" xr:uid="{00000000-0005-0000-0000-00009F080000}"/>
    <cellStyle name="Porcentaje 11" xfId="2488" xr:uid="{00000000-0005-0000-0000-0000A0080000}"/>
    <cellStyle name="Porcentaje 12" xfId="2546" xr:uid="{00000000-0005-0000-0000-0000A1080000}"/>
    <cellStyle name="Porcentaje 12 2" xfId="2565" xr:uid="{00000000-0005-0000-0000-0000A2080000}"/>
    <cellStyle name="Porcentaje 13" xfId="2551" xr:uid="{00000000-0005-0000-0000-0000A3080000}"/>
    <cellStyle name="Porcentaje 13 2" xfId="2574" xr:uid="{00000000-0005-0000-0000-0000A4080000}"/>
    <cellStyle name="Porcentaje 14" xfId="2578" xr:uid="{00000000-0005-0000-0000-0000A5080000}"/>
    <cellStyle name="Porcentaje 15" xfId="2583" xr:uid="{00000000-0005-0000-0000-0000A6080000}"/>
    <cellStyle name="Porcentaje 16" xfId="2594" xr:uid="{00000000-0005-0000-0000-0000A7080000}"/>
    <cellStyle name="Porcentaje 2" xfId="522" xr:uid="{00000000-0005-0000-0000-0000A8080000}"/>
    <cellStyle name="Porcentaje 3" xfId="911" xr:uid="{00000000-0005-0000-0000-0000A9080000}"/>
    <cellStyle name="Porcentaje 3 2" xfId="1055" xr:uid="{00000000-0005-0000-0000-0000AA080000}"/>
    <cellStyle name="Porcentaje 3 2 2" xfId="2298" xr:uid="{00000000-0005-0000-0000-0000AB080000}"/>
    <cellStyle name="Porcentaje 3 3" xfId="1553" xr:uid="{00000000-0005-0000-0000-0000AC080000}"/>
    <cellStyle name="Porcentaje 4" xfId="912" xr:uid="{00000000-0005-0000-0000-0000AD080000}"/>
    <cellStyle name="Porcentaje 4 2" xfId="1056" xr:uid="{00000000-0005-0000-0000-0000AE080000}"/>
    <cellStyle name="Porcentaje 4 2 2" xfId="2299" xr:uid="{00000000-0005-0000-0000-0000AF080000}"/>
    <cellStyle name="Porcentaje 4 3" xfId="1554" xr:uid="{00000000-0005-0000-0000-0000B0080000}"/>
    <cellStyle name="Porcentaje 5" xfId="1057" xr:uid="{00000000-0005-0000-0000-0000B1080000}"/>
    <cellStyle name="Porcentaje 5 2" xfId="1555" xr:uid="{00000000-0005-0000-0000-0000B2080000}"/>
    <cellStyle name="Porcentaje 6" xfId="1061" xr:uid="{00000000-0005-0000-0000-0000B3080000}"/>
    <cellStyle name="Porcentaje 6 2" xfId="1068" xr:uid="{00000000-0005-0000-0000-0000B4080000}"/>
    <cellStyle name="Porcentaje 7" xfId="1077" xr:uid="{00000000-0005-0000-0000-0000B5080000}"/>
    <cellStyle name="Porcentaje 7 2" xfId="1083" xr:uid="{00000000-0005-0000-0000-0000B6080000}"/>
    <cellStyle name="Porcentaje 7 3" xfId="2490" xr:uid="{00000000-0005-0000-0000-0000B7080000}"/>
    <cellStyle name="Porcentaje 8" xfId="1097" xr:uid="{00000000-0005-0000-0000-0000B8080000}"/>
    <cellStyle name="Porcentaje 8 2" xfId="2478" xr:uid="{00000000-0005-0000-0000-0000B9080000}"/>
    <cellStyle name="Porcentaje 9" xfId="1080" xr:uid="{00000000-0005-0000-0000-0000BA080000}"/>
    <cellStyle name="Porcentaje 9 2" xfId="2469" xr:uid="{00000000-0005-0000-0000-0000BB080000}"/>
    <cellStyle name="Porcentual 10" xfId="913" xr:uid="{00000000-0005-0000-0000-0000BC080000}"/>
    <cellStyle name="Porcentual 10 2" xfId="914" xr:uid="{00000000-0005-0000-0000-0000BD080000}"/>
    <cellStyle name="Porcentual 10 2 2" xfId="2300" xr:uid="{00000000-0005-0000-0000-0000BE080000}"/>
    <cellStyle name="Porcentual 10 3" xfId="2301" xr:uid="{00000000-0005-0000-0000-0000BF080000}"/>
    <cellStyle name="Porcentual 11" xfId="915" xr:uid="{00000000-0005-0000-0000-0000C0080000}"/>
    <cellStyle name="Porcentual 11 2" xfId="2302" xr:uid="{00000000-0005-0000-0000-0000C1080000}"/>
    <cellStyle name="Porcentual 2" xfId="523" xr:uid="{00000000-0005-0000-0000-0000C2080000}"/>
    <cellStyle name="Porcentual 2 2" xfId="524" xr:uid="{00000000-0005-0000-0000-0000C3080000}"/>
    <cellStyle name="Porcentual 2 2 2" xfId="916" xr:uid="{00000000-0005-0000-0000-0000C4080000}"/>
    <cellStyle name="Porcentual 2 2 2 2" xfId="917" xr:uid="{00000000-0005-0000-0000-0000C5080000}"/>
    <cellStyle name="Porcentual 2 3" xfId="525" xr:uid="{00000000-0005-0000-0000-0000C6080000}"/>
    <cellStyle name="Porcentual 2 3 2" xfId="918" xr:uid="{00000000-0005-0000-0000-0000C7080000}"/>
    <cellStyle name="Porcentual 2 3 2 2" xfId="2303" xr:uid="{00000000-0005-0000-0000-0000C8080000}"/>
    <cellStyle name="Porcentual 2 3 3" xfId="1556" xr:uid="{00000000-0005-0000-0000-0000C9080000}"/>
    <cellStyle name="Porcentual 2 4" xfId="526" xr:uid="{00000000-0005-0000-0000-0000CA080000}"/>
    <cellStyle name="Porcentual 2 4 2" xfId="2304" xr:uid="{00000000-0005-0000-0000-0000CB080000}"/>
    <cellStyle name="Porcentual 2 5" xfId="919" xr:uid="{00000000-0005-0000-0000-0000CC080000}"/>
    <cellStyle name="Porcentual 2 5 2" xfId="2305" xr:uid="{00000000-0005-0000-0000-0000CD080000}"/>
    <cellStyle name="Porcentual 2 6" xfId="920" xr:uid="{00000000-0005-0000-0000-0000CE080000}"/>
    <cellStyle name="Porcentual 2 6 2" xfId="2306" xr:uid="{00000000-0005-0000-0000-0000CF080000}"/>
    <cellStyle name="Porcentual 3" xfId="527" xr:uid="{00000000-0005-0000-0000-0000D0080000}"/>
    <cellStyle name="Porcentual 3 2" xfId="921" xr:uid="{00000000-0005-0000-0000-0000D1080000}"/>
    <cellStyle name="Porcentual 3 2 2" xfId="1557" xr:uid="{00000000-0005-0000-0000-0000D2080000}"/>
    <cellStyle name="Porcentual 3 3" xfId="922" xr:uid="{00000000-0005-0000-0000-0000D3080000}"/>
    <cellStyle name="Porcentual 3 3 2" xfId="2307" xr:uid="{00000000-0005-0000-0000-0000D4080000}"/>
    <cellStyle name="Porcentual 3 4" xfId="923" xr:uid="{00000000-0005-0000-0000-0000D5080000}"/>
    <cellStyle name="Porcentual 3 4 2" xfId="2308" xr:uid="{00000000-0005-0000-0000-0000D6080000}"/>
    <cellStyle name="Porcentual 3 5" xfId="924" xr:uid="{00000000-0005-0000-0000-0000D7080000}"/>
    <cellStyle name="Porcentual 3 5 2" xfId="2309" xr:uid="{00000000-0005-0000-0000-0000D8080000}"/>
    <cellStyle name="Porcentual 3 6" xfId="925" xr:uid="{00000000-0005-0000-0000-0000D9080000}"/>
    <cellStyle name="Porcentual 3 6 2" xfId="2310" xr:uid="{00000000-0005-0000-0000-0000DA080000}"/>
    <cellStyle name="Porcentual 3 7" xfId="926" xr:uid="{00000000-0005-0000-0000-0000DB080000}"/>
    <cellStyle name="Porcentual 3 7 2" xfId="2311" xr:uid="{00000000-0005-0000-0000-0000DC080000}"/>
    <cellStyle name="Porcentual 4" xfId="927" xr:uid="{00000000-0005-0000-0000-0000DD080000}"/>
    <cellStyle name="Porcentual 4 2" xfId="928" xr:uid="{00000000-0005-0000-0000-0000DE080000}"/>
    <cellStyle name="Porcentual 4 2 2" xfId="2312" xr:uid="{00000000-0005-0000-0000-0000DF080000}"/>
    <cellStyle name="Porcentual 4 3" xfId="929" xr:uid="{00000000-0005-0000-0000-0000E0080000}"/>
    <cellStyle name="Porcentual 4 3 2" xfId="2313" xr:uid="{00000000-0005-0000-0000-0000E1080000}"/>
    <cellStyle name="Porcentual 4 4" xfId="930" xr:uid="{00000000-0005-0000-0000-0000E2080000}"/>
    <cellStyle name="Porcentual 4 4 2" xfId="2314" xr:uid="{00000000-0005-0000-0000-0000E3080000}"/>
    <cellStyle name="Porcentual 4 5" xfId="931" xr:uid="{00000000-0005-0000-0000-0000E4080000}"/>
    <cellStyle name="Porcentual 4 5 2" xfId="2315" xr:uid="{00000000-0005-0000-0000-0000E5080000}"/>
    <cellStyle name="Porcentual 4 6" xfId="932" xr:uid="{00000000-0005-0000-0000-0000E6080000}"/>
    <cellStyle name="Porcentual 4 6 2" xfId="2316" xr:uid="{00000000-0005-0000-0000-0000E7080000}"/>
    <cellStyle name="Porcentual 4 7" xfId="933" xr:uid="{00000000-0005-0000-0000-0000E8080000}"/>
    <cellStyle name="Porcentual 4 7 2" xfId="2317" xr:uid="{00000000-0005-0000-0000-0000E9080000}"/>
    <cellStyle name="Porcentual 4 8" xfId="934" xr:uid="{00000000-0005-0000-0000-0000EA080000}"/>
    <cellStyle name="Porcentual 4 8 2" xfId="2318" xr:uid="{00000000-0005-0000-0000-0000EB080000}"/>
    <cellStyle name="Porcentual 4 9" xfId="2319" xr:uid="{00000000-0005-0000-0000-0000EC080000}"/>
    <cellStyle name="Porcentual 5" xfId="935" xr:uid="{00000000-0005-0000-0000-0000ED080000}"/>
    <cellStyle name="Porcentual 5 10" xfId="936" xr:uid="{00000000-0005-0000-0000-0000EE080000}"/>
    <cellStyle name="Porcentual 5 10 2" xfId="1558" xr:uid="{00000000-0005-0000-0000-0000EF080000}"/>
    <cellStyle name="Porcentual 5 10 2 2" xfId="2320" xr:uid="{00000000-0005-0000-0000-0000F0080000}"/>
    <cellStyle name="Porcentual 5 10 3" xfId="2321" xr:uid="{00000000-0005-0000-0000-0000F1080000}"/>
    <cellStyle name="Porcentual 5 11" xfId="937" xr:uid="{00000000-0005-0000-0000-0000F2080000}"/>
    <cellStyle name="Porcentual 5 11 2" xfId="2322" xr:uid="{00000000-0005-0000-0000-0000F3080000}"/>
    <cellStyle name="Porcentual 5 12" xfId="938" xr:uid="{00000000-0005-0000-0000-0000F4080000}"/>
    <cellStyle name="Porcentual 5 12 2" xfId="2323" xr:uid="{00000000-0005-0000-0000-0000F5080000}"/>
    <cellStyle name="Porcentual 5 13" xfId="1559" xr:uid="{00000000-0005-0000-0000-0000F6080000}"/>
    <cellStyle name="Porcentual 5 13 2" xfId="2324" xr:uid="{00000000-0005-0000-0000-0000F7080000}"/>
    <cellStyle name="Porcentual 5 14" xfId="1560" xr:uid="{00000000-0005-0000-0000-0000F8080000}"/>
    <cellStyle name="Porcentual 5 14 2" xfId="2325" xr:uid="{00000000-0005-0000-0000-0000F9080000}"/>
    <cellStyle name="Porcentual 5 15" xfId="1561" xr:uid="{00000000-0005-0000-0000-0000FA080000}"/>
    <cellStyle name="Porcentual 5 15 2" xfId="2326" xr:uid="{00000000-0005-0000-0000-0000FB080000}"/>
    <cellStyle name="Porcentual 5 2" xfId="528" xr:uid="{00000000-0005-0000-0000-0000FC080000}"/>
    <cellStyle name="Porcentual 5 2 2" xfId="939" xr:uid="{00000000-0005-0000-0000-0000FD080000}"/>
    <cellStyle name="Porcentual 5 2 2 2" xfId="940" xr:uid="{00000000-0005-0000-0000-0000FE080000}"/>
    <cellStyle name="Porcentual 5 2 2 2 2" xfId="941" xr:uid="{00000000-0005-0000-0000-0000FF080000}"/>
    <cellStyle name="Porcentual 5 2 2 2 2 2" xfId="1562" xr:uid="{00000000-0005-0000-0000-000000090000}"/>
    <cellStyle name="Porcentual 5 2 2 2 2 2 2" xfId="2327" xr:uid="{00000000-0005-0000-0000-000001090000}"/>
    <cellStyle name="Porcentual 5 2 2 2 2 3" xfId="2328" xr:uid="{00000000-0005-0000-0000-000002090000}"/>
    <cellStyle name="Porcentual 5 2 2 2 3" xfId="1563" xr:uid="{00000000-0005-0000-0000-000003090000}"/>
    <cellStyle name="Porcentual 5 2 2 2 3 2" xfId="2329" xr:uid="{00000000-0005-0000-0000-000004090000}"/>
    <cellStyle name="Porcentual 5 2 2 2 4" xfId="2330" xr:uid="{00000000-0005-0000-0000-000005090000}"/>
    <cellStyle name="Porcentual 5 2 2 3" xfId="942" xr:uid="{00000000-0005-0000-0000-000006090000}"/>
    <cellStyle name="Porcentual 5 2 2 3 2" xfId="1564" xr:uid="{00000000-0005-0000-0000-000007090000}"/>
    <cellStyle name="Porcentual 5 2 2 3 2 2" xfId="2331" xr:uid="{00000000-0005-0000-0000-000008090000}"/>
    <cellStyle name="Porcentual 5 2 2 3 3" xfId="2332" xr:uid="{00000000-0005-0000-0000-000009090000}"/>
    <cellStyle name="Porcentual 5 2 2 4" xfId="1565" xr:uid="{00000000-0005-0000-0000-00000A090000}"/>
    <cellStyle name="Porcentual 5 2 2 4 2" xfId="2333" xr:uid="{00000000-0005-0000-0000-00000B090000}"/>
    <cellStyle name="Porcentual 5 2 2 5" xfId="2334" xr:uid="{00000000-0005-0000-0000-00000C090000}"/>
    <cellStyle name="Porcentual 5 2 3" xfId="943" xr:uid="{00000000-0005-0000-0000-00000D090000}"/>
    <cellStyle name="Porcentual 5 2 3 2" xfId="944" xr:uid="{00000000-0005-0000-0000-00000E090000}"/>
    <cellStyle name="Porcentual 5 2 3 2 2" xfId="1566" xr:uid="{00000000-0005-0000-0000-00000F090000}"/>
    <cellStyle name="Porcentual 5 2 3 2 2 2" xfId="2335" xr:uid="{00000000-0005-0000-0000-000010090000}"/>
    <cellStyle name="Porcentual 5 2 3 2 3" xfId="2336" xr:uid="{00000000-0005-0000-0000-000011090000}"/>
    <cellStyle name="Porcentual 5 2 3 3" xfId="1567" xr:uid="{00000000-0005-0000-0000-000012090000}"/>
    <cellStyle name="Porcentual 5 2 3 3 2" xfId="2337" xr:uid="{00000000-0005-0000-0000-000013090000}"/>
    <cellStyle name="Porcentual 5 2 3 4" xfId="2338" xr:uid="{00000000-0005-0000-0000-000014090000}"/>
    <cellStyle name="Porcentual 5 2 4" xfId="945" xr:uid="{00000000-0005-0000-0000-000015090000}"/>
    <cellStyle name="Porcentual 5 2 4 2" xfId="1568" xr:uid="{00000000-0005-0000-0000-000016090000}"/>
    <cellStyle name="Porcentual 5 2 4 2 2" xfId="2339" xr:uid="{00000000-0005-0000-0000-000017090000}"/>
    <cellStyle name="Porcentual 5 2 4 3" xfId="2340" xr:uid="{00000000-0005-0000-0000-000018090000}"/>
    <cellStyle name="Porcentual 5 2 5" xfId="1569" xr:uid="{00000000-0005-0000-0000-000019090000}"/>
    <cellStyle name="Porcentual 5 2 5 2" xfId="2341" xr:uid="{00000000-0005-0000-0000-00001A090000}"/>
    <cellStyle name="Porcentual 5 2 6" xfId="1570" xr:uid="{00000000-0005-0000-0000-00001B090000}"/>
    <cellStyle name="Porcentual 5 3" xfId="946" xr:uid="{00000000-0005-0000-0000-00001C090000}"/>
    <cellStyle name="Porcentual 5 3 2" xfId="947" xr:uid="{00000000-0005-0000-0000-00001D090000}"/>
    <cellStyle name="Porcentual 5 3 2 2" xfId="948" xr:uid="{00000000-0005-0000-0000-00001E090000}"/>
    <cellStyle name="Porcentual 5 3 2 2 2" xfId="949" xr:uid="{00000000-0005-0000-0000-00001F090000}"/>
    <cellStyle name="Porcentual 5 3 2 2 2 2" xfId="1571" xr:uid="{00000000-0005-0000-0000-000020090000}"/>
    <cellStyle name="Porcentual 5 3 2 2 2 2 2" xfId="2342" xr:uid="{00000000-0005-0000-0000-000021090000}"/>
    <cellStyle name="Porcentual 5 3 2 2 2 3" xfId="2343" xr:uid="{00000000-0005-0000-0000-000022090000}"/>
    <cellStyle name="Porcentual 5 3 2 2 3" xfId="1572" xr:uid="{00000000-0005-0000-0000-000023090000}"/>
    <cellStyle name="Porcentual 5 3 2 2 3 2" xfId="2344" xr:uid="{00000000-0005-0000-0000-000024090000}"/>
    <cellStyle name="Porcentual 5 3 2 2 4" xfId="2345" xr:uid="{00000000-0005-0000-0000-000025090000}"/>
    <cellStyle name="Porcentual 5 3 2 3" xfId="950" xr:uid="{00000000-0005-0000-0000-000026090000}"/>
    <cellStyle name="Porcentual 5 3 2 3 2" xfId="1573" xr:uid="{00000000-0005-0000-0000-000027090000}"/>
    <cellStyle name="Porcentual 5 3 2 3 2 2" xfId="2346" xr:uid="{00000000-0005-0000-0000-000028090000}"/>
    <cellStyle name="Porcentual 5 3 2 3 3" xfId="2347" xr:uid="{00000000-0005-0000-0000-000029090000}"/>
    <cellStyle name="Porcentual 5 3 2 4" xfId="1574" xr:uid="{00000000-0005-0000-0000-00002A090000}"/>
    <cellStyle name="Porcentual 5 3 2 4 2" xfId="2348" xr:uid="{00000000-0005-0000-0000-00002B090000}"/>
    <cellStyle name="Porcentual 5 3 2 5" xfId="2349" xr:uid="{00000000-0005-0000-0000-00002C090000}"/>
    <cellStyle name="Porcentual 5 3 3" xfId="951" xr:uid="{00000000-0005-0000-0000-00002D090000}"/>
    <cellStyle name="Porcentual 5 3 3 2" xfId="952" xr:uid="{00000000-0005-0000-0000-00002E090000}"/>
    <cellStyle name="Porcentual 5 3 3 2 2" xfId="1575" xr:uid="{00000000-0005-0000-0000-00002F090000}"/>
    <cellStyle name="Porcentual 5 3 3 2 2 2" xfId="2350" xr:uid="{00000000-0005-0000-0000-000030090000}"/>
    <cellStyle name="Porcentual 5 3 3 2 3" xfId="2351" xr:uid="{00000000-0005-0000-0000-000031090000}"/>
    <cellStyle name="Porcentual 5 3 3 3" xfId="1576" xr:uid="{00000000-0005-0000-0000-000032090000}"/>
    <cellStyle name="Porcentual 5 3 3 3 2" xfId="2352" xr:uid="{00000000-0005-0000-0000-000033090000}"/>
    <cellStyle name="Porcentual 5 3 3 4" xfId="2353" xr:uid="{00000000-0005-0000-0000-000034090000}"/>
    <cellStyle name="Porcentual 5 3 4" xfId="953" xr:uid="{00000000-0005-0000-0000-000035090000}"/>
    <cellStyle name="Porcentual 5 3 4 2" xfId="1577" xr:uid="{00000000-0005-0000-0000-000036090000}"/>
    <cellStyle name="Porcentual 5 3 4 2 2" xfId="2354" xr:uid="{00000000-0005-0000-0000-000037090000}"/>
    <cellStyle name="Porcentual 5 3 4 3" xfId="2355" xr:uid="{00000000-0005-0000-0000-000038090000}"/>
    <cellStyle name="Porcentual 5 3 5" xfId="1578" xr:uid="{00000000-0005-0000-0000-000039090000}"/>
    <cellStyle name="Porcentual 5 3 5 2" xfId="2356" xr:uid="{00000000-0005-0000-0000-00003A090000}"/>
    <cellStyle name="Porcentual 5 3 6" xfId="2357" xr:uid="{00000000-0005-0000-0000-00003B090000}"/>
    <cellStyle name="Porcentual 5 4" xfId="954" xr:uid="{00000000-0005-0000-0000-00003C090000}"/>
    <cellStyle name="Porcentual 5 4 2" xfId="955" xr:uid="{00000000-0005-0000-0000-00003D090000}"/>
    <cellStyle name="Porcentual 5 4 2 2" xfId="956" xr:uid="{00000000-0005-0000-0000-00003E090000}"/>
    <cellStyle name="Porcentual 5 4 2 2 2" xfId="957" xr:uid="{00000000-0005-0000-0000-00003F090000}"/>
    <cellStyle name="Porcentual 5 4 2 2 2 2" xfId="1579" xr:uid="{00000000-0005-0000-0000-000040090000}"/>
    <cellStyle name="Porcentual 5 4 2 2 2 2 2" xfId="2358" xr:uid="{00000000-0005-0000-0000-000041090000}"/>
    <cellStyle name="Porcentual 5 4 2 2 2 3" xfId="2359" xr:uid="{00000000-0005-0000-0000-000042090000}"/>
    <cellStyle name="Porcentual 5 4 2 2 3" xfId="1580" xr:uid="{00000000-0005-0000-0000-000043090000}"/>
    <cellStyle name="Porcentual 5 4 2 2 3 2" xfId="2360" xr:uid="{00000000-0005-0000-0000-000044090000}"/>
    <cellStyle name="Porcentual 5 4 2 2 4" xfId="2361" xr:uid="{00000000-0005-0000-0000-000045090000}"/>
    <cellStyle name="Porcentual 5 4 2 3" xfId="958" xr:uid="{00000000-0005-0000-0000-000046090000}"/>
    <cellStyle name="Porcentual 5 4 2 3 2" xfId="1581" xr:uid="{00000000-0005-0000-0000-000047090000}"/>
    <cellStyle name="Porcentual 5 4 2 3 2 2" xfId="2362" xr:uid="{00000000-0005-0000-0000-000048090000}"/>
    <cellStyle name="Porcentual 5 4 2 3 3" xfId="2363" xr:uid="{00000000-0005-0000-0000-000049090000}"/>
    <cellStyle name="Porcentual 5 4 2 4" xfId="1582" xr:uid="{00000000-0005-0000-0000-00004A090000}"/>
    <cellStyle name="Porcentual 5 4 2 4 2" xfId="2364" xr:uid="{00000000-0005-0000-0000-00004B090000}"/>
    <cellStyle name="Porcentual 5 4 2 5" xfId="2365" xr:uid="{00000000-0005-0000-0000-00004C090000}"/>
    <cellStyle name="Porcentual 5 4 3" xfId="959" xr:uid="{00000000-0005-0000-0000-00004D090000}"/>
    <cellStyle name="Porcentual 5 4 3 2" xfId="960" xr:uid="{00000000-0005-0000-0000-00004E090000}"/>
    <cellStyle name="Porcentual 5 4 3 2 2" xfId="1583" xr:uid="{00000000-0005-0000-0000-00004F090000}"/>
    <cellStyle name="Porcentual 5 4 3 2 2 2" xfId="2366" xr:uid="{00000000-0005-0000-0000-000050090000}"/>
    <cellStyle name="Porcentual 5 4 3 2 3" xfId="2367" xr:uid="{00000000-0005-0000-0000-000051090000}"/>
    <cellStyle name="Porcentual 5 4 3 3" xfId="1584" xr:uid="{00000000-0005-0000-0000-000052090000}"/>
    <cellStyle name="Porcentual 5 4 3 3 2" xfId="2368" xr:uid="{00000000-0005-0000-0000-000053090000}"/>
    <cellStyle name="Porcentual 5 4 3 4" xfId="2369" xr:uid="{00000000-0005-0000-0000-000054090000}"/>
    <cellStyle name="Porcentual 5 4 4" xfId="961" xr:uid="{00000000-0005-0000-0000-000055090000}"/>
    <cellStyle name="Porcentual 5 4 4 2" xfId="1585" xr:uid="{00000000-0005-0000-0000-000056090000}"/>
    <cellStyle name="Porcentual 5 4 4 2 2" xfId="2370" xr:uid="{00000000-0005-0000-0000-000057090000}"/>
    <cellStyle name="Porcentual 5 4 4 3" xfId="2371" xr:uid="{00000000-0005-0000-0000-000058090000}"/>
    <cellStyle name="Porcentual 5 4 5" xfId="1586" xr:uid="{00000000-0005-0000-0000-000059090000}"/>
    <cellStyle name="Porcentual 5 4 5 2" xfId="2372" xr:uid="{00000000-0005-0000-0000-00005A090000}"/>
    <cellStyle name="Porcentual 5 4 6" xfId="2373" xr:uid="{00000000-0005-0000-0000-00005B090000}"/>
    <cellStyle name="Porcentual 5 5" xfId="962" xr:uid="{00000000-0005-0000-0000-00005C090000}"/>
    <cellStyle name="Porcentual 5 5 2" xfId="963" xr:uid="{00000000-0005-0000-0000-00005D090000}"/>
    <cellStyle name="Porcentual 5 5 2 2" xfId="964" xr:uid="{00000000-0005-0000-0000-00005E090000}"/>
    <cellStyle name="Porcentual 5 5 2 2 2" xfId="965" xr:uid="{00000000-0005-0000-0000-00005F090000}"/>
    <cellStyle name="Porcentual 5 5 2 2 2 2" xfId="1587" xr:uid="{00000000-0005-0000-0000-000060090000}"/>
    <cellStyle name="Porcentual 5 5 2 2 2 2 2" xfId="2374" xr:uid="{00000000-0005-0000-0000-000061090000}"/>
    <cellStyle name="Porcentual 5 5 2 2 2 3" xfId="2375" xr:uid="{00000000-0005-0000-0000-000062090000}"/>
    <cellStyle name="Porcentual 5 5 2 2 3" xfId="1588" xr:uid="{00000000-0005-0000-0000-000063090000}"/>
    <cellStyle name="Porcentual 5 5 2 2 3 2" xfId="2376" xr:uid="{00000000-0005-0000-0000-000064090000}"/>
    <cellStyle name="Porcentual 5 5 2 2 4" xfId="2377" xr:uid="{00000000-0005-0000-0000-000065090000}"/>
    <cellStyle name="Porcentual 5 5 2 3" xfId="966" xr:uid="{00000000-0005-0000-0000-000066090000}"/>
    <cellStyle name="Porcentual 5 5 2 3 2" xfId="1589" xr:uid="{00000000-0005-0000-0000-000067090000}"/>
    <cellStyle name="Porcentual 5 5 2 3 2 2" xfId="2378" xr:uid="{00000000-0005-0000-0000-000068090000}"/>
    <cellStyle name="Porcentual 5 5 2 3 3" xfId="2379" xr:uid="{00000000-0005-0000-0000-000069090000}"/>
    <cellStyle name="Porcentual 5 5 2 4" xfId="1590" xr:uid="{00000000-0005-0000-0000-00006A090000}"/>
    <cellStyle name="Porcentual 5 5 2 4 2" xfId="2380" xr:uid="{00000000-0005-0000-0000-00006B090000}"/>
    <cellStyle name="Porcentual 5 5 2 5" xfId="2381" xr:uid="{00000000-0005-0000-0000-00006C090000}"/>
    <cellStyle name="Porcentual 5 5 3" xfId="967" xr:uid="{00000000-0005-0000-0000-00006D090000}"/>
    <cellStyle name="Porcentual 5 5 3 2" xfId="968" xr:uid="{00000000-0005-0000-0000-00006E090000}"/>
    <cellStyle name="Porcentual 5 5 3 2 2" xfId="1591" xr:uid="{00000000-0005-0000-0000-00006F090000}"/>
    <cellStyle name="Porcentual 5 5 3 2 2 2" xfId="2382" xr:uid="{00000000-0005-0000-0000-000070090000}"/>
    <cellStyle name="Porcentual 5 5 3 2 3" xfId="2383" xr:uid="{00000000-0005-0000-0000-000071090000}"/>
    <cellStyle name="Porcentual 5 5 3 3" xfId="1592" xr:uid="{00000000-0005-0000-0000-000072090000}"/>
    <cellStyle name="Porcentual 5 5 3 3 2" xfId="2384" xr:uid="{00000000-0005-0000-0000-000073090000}"/>
    <cellStyle name="Porcentual 5 5 3 4" xfId="2385" xr:uid="{00000000-0005-0000-0000-000074090000}"/>
    <cellStyle name="Porcentual 5 5 4" xfId="969" xr:uid="{00000000-0005-0000-0000-000075090000}"/>
    <cellStyle name="Porcentual 5 5 4 2" xfId="1593" xr:uid="{00000000-0005-0000-0000-000076090000}"/>
    <cellStyle name="Porcentual 5 5 4 2 2" xfId="2386" xr:uid="{00000000-0005-0000-0000-000077090000}"/>
    <cellStyle name="Porcentual 5 5 4 3" xfId="2387" xr:uid="{00000000-0005-0000-0000-000078090000}"/>
    <cellStyle name="Porcentual 5 5 5" xfId="1594" xr:uid="{00000000-0005-0000-0000-000079090000}"/>
    <cellStyle name="Porcentual 5 5 5 2" xfId="2388" xr:uid="{00000000-0005-0000-0000-00007A090000}"/>
    <cellStyle name="Porcentual 5 5 6" xfId="2389" xr:uid="{00000000-0005-0000-0000-00007B090000}"/>
    <cellStyle name="Porcentual 5 6" xfId="970" xr:uid="{00000000-0005-0000-0000-00007C090000}"/>
    <cellStyle name="Porcentual 5 6 2" xfId="971" xr:uid="{00000000-0005-0000-0000-00007D090000}"/>
    <cellStyle name="Porcentual 5 6 2 2" xfId="972" xr:uid="{00000000-0005-0000-0000-00007E090000}"/>
    <cellStyle name="Porcentual 5 6 2 2 2" xfId="973" xr:uid="{00000000-0005-0000-0000-00007F090000}"/>
    <cellStyle name="Porcentual 5 6 2 2 2 2" xfId="1595" xr:uid="{00000000-0005-0000-0000-000080090000}"/>
    <cellStyle name="Porcentual 5 6 2 2 2 2 2" xfId="2390" xr:uid="{00000000-0005-0000-0000-000081090000}"/>
    <cellStyle name="Porcentual 5 6 2 2 2 3" xfId="2391" xr:uid="{00000000-0005-0000-0000-000082090000}"/>
    <cellStyle name="Porcentual 5 6 2 2 3" xfId="1596" xr:uid="{00000000-0005-0000-0000-000083090000}"/>
    <cellStyle name="Porcentual 5 6 2 2 3 2" xfId="2392" xr:uid="{00000000-0005-0000-0000-000084090000}"/>
    <cellStyle name="Porcentual 5 6 2 2 4" xfId="2393" xr:uid="{00000000-0005-0000-0000-000085090000}"/>
    <cellStyle name="Porcentual 5 6 2 3" xfId="974" xr:uid="{00000000-0005-0000-0000-000086090000}"/>
    <cellStyle name="Porcentual 5 6 2 3 2" xfId="1597" xr:uid="{00000000-0005-0000-0000-000087090000}"/>
    <cellStyle name="Porcentual 5 6 2 3 2 2" xfId="2394" xr:uid="{00000000-0005-0000-0000-000088090000}"/>
    <cellStyle name="Porcentual 5 6 2 3 3" xfId="2395" xr:uid="{00000000-0005-0000-0000-000089090000}"/>
    <cellStyle name="Porcentual 5 6 2 4" xfId="1598" xr:uid="{00000000-0005-0000-0000-00008A090000}"/>
    <cellStyle name="Porcentual 5 6 2 4 2" xfId="2396" xr:uid="{00000000-0005-0000-0000-00008B090000}"/>
    <cellStyle name="Porcentual 5 6 2 5" xfId="2397" xr:uid="{00000000-0005-0000-0000-00008C090000}"/>
    <cellStyle name="Porcentual 5 6 3" xfId="975" xr:uid="{00000000-0005-0000-0000-00008D090000}"/>
    <cellStyle name="Porcentual 5 6 3 2" xfId="976" xr:uid="{00000000-0005-0000-0000-00008E090000}"/>
    <cellStyle name="Porcentual 5 6 3 2 2" xfId="1599" xr:uid="{00000000-0005-0000-0000-00008F090000}"/>
    <cellStyle name="Porcentual 5 6 3 2 2 2" xfId="2398" xr:uid="{00000000-0005-0000-0000-000090090000}"/>
    <cellStyle name="Porcentual 5 6 3 2 3" xfId="2399" xr:uid="{00000000-0005-0000-0000-000091090000}"/>
    <cellStyle name="Porcentual 5 6 3 3" xfId="1600" xr:uid="{00000000-0005-0000-0000-000092090000}"/>
    <cellStyle name="Porcentual 5 6 3 3 2" xfId="2400" xr:uid="{00000000-0005-0000-0000-000093090000}"/>
    <cellStyle name="Porcentual 5 6 3 4" xfId="2401" xr:uid="{00000000-0005-0000-0000-000094090000}"/>
    <cellStyle name="Porcentual 5 6 4" xfId="977" xr:uid="{00000000-0005-0000-0000-000095090000}"/>
    <cellStyle name="Porcentual 5 6 4 2" xfId="1601" xr:uid="{00000000-0005-0000-0000-000096090000}"/>
    <cellStyle name="Porcentual 5 6 4 2 2" xfId="2402" xr:uid="{00000000-0005-0000-0000-000097090000}"/>
    <cellStyle name="Porcentual 5 6 4 3" xfId="2403" xr:uid="{00000000-0005-0000-0000-000098090000}"/>
    <cellStyle name="Porcentual 5 6 5" xfId="1602" xr:uid="{00000000-0005-0000-0000-000099090000}"/>
    <cellStyle name="Porcentual 5 6 5 2" xfId="2404" xr:uid="{00000000-0005-0000-0000-00009A090000}"/>
    <cellStyle name="Porcentual 5 6 6" xfId="2405" xr:uid="{00000000-0005-0000-0000-00009B090000}"/>
    <cellStyle name="Porcentual 5 7" xfId="978" xr:uid="{00000000-0005-0000-0000-00009C090000}"/>
    <cellStyle name="Porcentual 5 7 2" xfId="979" xr:uid="{00000000-0005-0000-0000-00009D090000}"/>
    <cellStyle name="Porcentual 5 7 2 2" xfId="980" xr:uid="{00000000-0005-0000-0000-00009E090000}"/>
    <cellStyle name="Porcentual 5 7 2 2 2" xfId="981" xr:uid="{00000000-0005-0000-0000-00009F090000}"/>
    <cellStyle name="Porcentual 5 7 2 2 2 2" xfId="1603" xr:uid="{00000000-0005-0000-0000-0000A0090000}"/>
    <cellStyle name="Porcentual 5 7 2 2 2 2 2" xfId="2406" xr:uid="{00000000-0005-0000-0000-0000A1090000}"/>
    <cellStyle name="Porcentual 5 7 2 2 2 3" xfId="2407" xr:uid="{00000000-0005-0000-0000-0000A2090000}"/>
    <cellStyle name="Porcentual 5 7 2 2 3" xfId="1604" xr:uid="{00000000-0005-0000-0000-0000A3090000}"/>
    <cellStyle name="Porcentual 5 7 2 2 3 2" xfId="2408" xr:uid="{00000000-0005-0000-0000-0000A4090000}"/>
    <cellStyle name="Porcentual 5 7 2 2 4" xfId="2409" xr:uid="{00000000-0005-0000-0000-0000A5090000}"/>
    <cellStyle name="Porcentual 5 7 2 3" xfId="982" xr:uid="{00000000-0005-0000-0000-0000A6090000}"/>
    <cellStyle name="Porcentual 5 7 2 3 2" xfId="1605" xr:uid="{00000000-0005-0000-0000-0000A7090000}"/>
    <cellStyle name="Porcentual 5 7 2 3 2 2" xfId="2410" xr:uid="{00000000-0005-0000-0000-0000A8090000}"/>
    <cellStyle name="Porcentual 5 7 2 3 3" xfId="2411" xr:uid="{00000000-0005-0000-0000-0000A9090000}"/>
    <cellStyle name="Porcentual 5 7 2 4" xfId="1606" xr:uid="{00000000-0005-0000-0000-0000AA090000}"/>
    <cellStyle name="Porcentual 5 7 2 4 2" xfId="2412" xr:uid="{00000000-0005-0000-0000-0000AB090000}"/>
    <cellStyle name="Porcentual 5 7 2 5" xfId="2413" xr:uid="{00000000-0005-0000-0000-0000AC090000}"/>
    <cellStyle name="Porcentual 5 7 3" xfId="983" xr:uid="{00000000-0005-0000-0000-0000AD090000}"/>
    <cellStyle name="Porcentual 5 7 3 2" xfId="984" xr:uid="{00000000-0005-0000-0000-0000AE090000}"/>
    <cellStyle name="Porcentual 5 7 3 2 2" xfId="1607" xr:uid="{00000000-0005-0000-0000-0000AF090000}"/>
    <cellStyle name="Porcentual 5 7 3 2 2 2" xfId="2414" xr:uid="{00000000-0005-0000-0000-0000B0090000}"/>
    <cellStyle name="Porcentual 5 7 3 2 3" xfId="2415" xr:uid="{00000000-0005-0000-0000-0000B1090000}"/>
    <cellStyle name="Porcentual 5 7 3 3" xfId="1608" xr:uid="{00000000-0005-0000-0000-0000B2090000}"/>
    <cellStyle name="Porcentual 5 7 3 3 2" xfId="2416" xr:uid="{00000000-0005-0000-0000-0000B3090000}"/>
    <cellStyle name="Porcentual 5 7 3 4" xfId="2417" xr:uid="{00000000-0005-0000-0000-0000B4090000}"/>
    <cellStyle name="Porcentual 5 7 4" xfId="985" xr:uid="{00000000-0005-0000-0000-0000B5090000}"/>
    <cellStyle name="Porcentual 5 7 4 2" xfId="1609" xr:uid="{00000000-0005-0000-0000-0000B6090000}"/>
    <cellStyle name="Porcentual 5 7 4 2 2" xfId="2418" xr:uid="{00000000-0005-0000-0000-0000B7090000}"/>
    <cellStyle name="Porcentual 5 7 4 3" xfId="2419" xr:uid="{00000000-0005-0000-0000-0000B8090000}"/>
    <cellStyle name="Porcentual 5 7 5" xfId="1610" xr:uid="{00000000-0005-0000-0000-0000B9090000}"/>
    <cellStyle name="Porcentual 5 7 5 2" xfId="2420" xr:uid="{00000000-0005-0000-0000-0000BA090000}"/>
    <cellStyle name="Porcentual 5 7 6" xfId="2421" xr:uid="{00000000-0005-0000-0000-0000BB090000}"/>
    <cellStyle name="Porcentual 5 8" xfId="986" xr:uid="{00000000-0005-0000-0000-0000BC090000}"/>
    <cellStyle name="Porcentual 5 8 2" xfId="987" xr:uid="{00000000-0005-0000-0000-0000BD090000}"/>
    <cellStyle name="Porcentual 5 8 2 2" xfId="988" xr:uid="{00000000-0005-0000-0000-0000BE090000}"/>
    <cellStyle name="Porcentual 5 8 2 2 2" xfId="1611" xr:uid="{00000000-0005-0000-0000-0000BF090000}"/>
    <cellStyle name="Porcentual 5 8 2 2 2 2" xfId="2422" xr:uid="{00000000-0005-0000-0000-0000C0090000}"/>
    <cellStyle name="Porcentual 5 8 2 2 3" xfId="2423" xr:uid="{00000000-0005-0000-0000-0000C1090000}"/>
    <cellStyle name="Porcentual 5 8 2 3" xfId="1612" xr:uid="{00000000-0005-0000-0000-0000C2090000}"/>
    <cellStyle name="Porcentual 5 8 2 3 2" xfId="2424" xr:uid="{00000000-0005-0000-0000-0000C3090000}"/>
    <cellStyle name="Porcentual 5 8 2 4" xfId="2425" xr:uid="{00000000-0005-0000-0000-0000C4090000}"/>
    <cellStyle name="Porcentual 5 8 3" xfId="989" xr:uid="{00000000-0005-0000-0000-0000C5090000}"/>
    <cellStyle name="Porcentual 5 8 3 2" xfId="1613" xr:uid="{00000000-0005-0000-0000-0000C6090000}"/>
    <cellStyle name="Porcentual 5 8 3 2 2" xfId="2426" xr:uid="{00000000-0005-0000-0000-0000C7090000}"/>
    <cellStyle name="Porcentual 5 8 3 3" xfId="2427" xr:uid="{00000000-0005-0000-0000-0000C8090000}"/>
    <cellStyle name="Porcentual 5 8 4" xfId="1614" xr:uid="{00000000-0005-0000-0000-0000C9090000}"/>
    <cellStyle name="Porcentual 5 8 4 2" xfId="2428" xr:uid="{00000000-0005-0000-0000-0000CA090000}"/>
    <cellStyle name="Porcentual 5 8 5" xfId="2429" xr:uid="{00000000-0005-0000-0000-0000CB090000}"/>
    <cellStyle name="Porcentual 5 9" xfId="990" xr:uid="{00000000-0005-0000-0000-0000CC090000}"/>
    <cellStyle name="Porcentual 5 9 2" xfId="991" xr:uid="{00000000-0005-0000-0000-0000CD090000}"/>
    <cellStyle name="Porcentual 5 9 2 2" xfId="1615" xr:uid="{00000000-0005-0000-0000-0000CE090000}"/>
    <cellStyle name="Porcentual 5 9 3" xfId="1616" xr:uid="{00000000-0005-0000-0000-0000CF090000}"/>
    <cellStyle name="Porcentual 6" xfId="992" xr:uid="{00000000-0005-0000-0000-0000D0090000}"/>
    <cellStyle name="Porcentual 6 2" xfId="993" xr:uid="{00000000-0005-0000-0000-0000D1090000}"/>
    <cellStyle name="Porcentual 6 2 2" xfId="994" xr:uid="{00000000-0005-0000-0000-0000D2090000}"/>
    <cellStyle name="Porcentual 6 2 2 2" xfId="995" xr:uid="{00000000-0005-0000-0000-0000D3090000}"/>
    <cellStyle name="Porcentual 6 2 2 2 2" xfId="996" xr:uid="{00000000-0005-0000-0000-0000D4090000}"/>
    <cellStyle name="Porcentual 6 2 2 2 2 2" xfId="2430" xr:uid="{00000000-0005-0000-0000-0000D5090000}"/>
    <cellStyle name="Porcentual 6 2 2 2 3" xfId="1617" xr:uid="{00000000-0005-0000-0000-0000D6090000}"/>
    <cellStyle name="Porcentual 6 2 2 2 3 2" xfId="1618" xr:uid="{00000000-0005-0000-0000-0000D7090000}"/>
    <cellStyle name="Porcentual 6 2 2 2 3 2 2" xfId="1619" xr:uid="{00000000-0005-0000-0000-0000D8090000}"/>
    <cellStyle name="Porcentual 6 2 2 2 3 2 2 2" xfId="1620" xr:uid="{00000000-0005-0000-0000-0000D9090000}"/>
    <cellStyle name="Porcentual 6 2 2 2 3 2 2 2 2" xfId="1621" xr:uid="{00000000-0005-0000-0000-0000DA090000}"/>
    <cellStyle name="Porcentual 6 2 2 2 3 2 2 2 2 2" xfId="1622" xr:uid="{00000000-0005-0000-0000-0000DB090000}"/>
    <cellStyle name="Porcentual 6 2 2 2 3 2 2 2 2 2 2" xfId="1623" xr:uid="{00000000-0005-0000-0000-0000DC090000}"/>
    <cellStyle name="Porcentual 6 2 2 2 3 2 2 2 2 2 2 2" xfId="1624" xr:uid="{00000000-0005-0000-0000-0000DD090000}"/>
    <cellStyle name="Porcentual 6 2 2 2 3 2 2 2 2 2 2 2 2" xfId="1625" xr:uid="{00000000-0005-0000-0000-0000DE090000}"/>
    <cellStyle name="Porcentual 6 2 2 2 3 2 2 2 2 2 2 2 2 2" xfId="1626" xr:uid="{00000000-0005-0000-0000-0000DF090000}"/>
    <cellStyle name="Porcentual 6 2 2 2 3 2 2 2 2 2 2 2 2 2 2" xfId="1627" xr:uid="{00000000-0005-0000-0000-0000E0090000}"/>
    <cellStyle name="Porcentual 6 2 2 2 3 2 2 2 2 2 2 2 2 2 2 2" xfId="1628" xr:uid="{00000000-0005-0000-0000-0000E1090000}"/>
    <cellStyle name="Porcentual 6 2 2 2 3 2 2 2 2 2 2 2 2 2 2 2 2" xfId="2431" xr:uid="{00000000-0005-0000-0000-0000E2090000}"/>
    <cellStyle name="Porcentual 6 2 2 2 3 2 2 2 2 2 2 2 2 2 2 3" xfId="2432" xr:uid="{00000000-0005-0000-0000-0000E3090000}"/>
    <cellStyle name="Porcentual 6 2 2 2 3 2 2 2 2 2 2 2 2 2 3" xfId="2433" xr:uid="{00000000-0005-0000-0000-0000E4090000}"/>
    <cellStyle name="Porcentual 6 2 2 2 3 2 2 2 2 2 2 2 2 3" xfId="2434" xr:uid="{00000000-0005-0000-0000-0000E5090000}"/>
    <cellStyle name="Porcentual 6 2 2 2 3 2 2 2 2 2 2 2 3" xfId="2435" xr:uid="{00000000-0005-0000-0000-0000E6090000}"/>
    <cellStyle name="Porcentual 6 2 2 2 3 2 2 2 2 2 2 3" xfId="2436" xr:uid="{00000000-0005-0000-0000-0000E7090000}"/>
    <cellStyle name="Porcentual 6 2 2 2 3 2 2 2 2 2 3" xfId="2437" xr:uid="{00000000-0005-0000-0000-0000E8090000}"/>
    <cellStyle name="Porcentual 6 2 2 2 3 2 2 2 2 3" xfId="2438" xr:uid="{00000000-0005-0000-0000-0000E9090000}"/>
    <cellStyle name="Porcentual 6 2 2 2 3 2 2 2 3" xfId="2439" xr:uid="{00000000-0005-0000-0000-0000EA090000}"/>
    <cellStyle name="Porcentual 6 2 2 2 3 2 2 3" xfId="2440" xr:uid="{00000000-0005-0000-0000-0000EB090000}"/>
    <cellStyle name="Porcentual 6 2 2 2 3 2 3" xfId="2441" xr:uid="{00000000-0005-0000-0000-0000EC090000}"/>
    <cellStyle name="Porcentual 6 2 2 2 3 3" xfId="2442" xr:uid="{00000000-0005-0000-0000-0000ED090000}"/>
    <cellStyle name="Porcentual 6 2 2 2 4" xfId="2443" xr:uid="{00000000-0005-0000-0000-0000EE090000}"/>
    <cellStyle name="Porcentual 6 2 2 3" xfId="2444" xr:uid="{00000000-0005-0000-0000-0000EF090000}"/>
    <cellStyle name="Porcentual 6 2 3" xfId="2445" xr:uid="{00000000-0005-0000-0000-0000F0090000}"/>
    <cellStyle name="Porcentual 6 3" xfId="997" xr:uid="{00000000-0005-0000-0000-0000F1090000}"/>
    <cellStyle name="Porcentual 6 3 2" xfId="2446" xr:uid="{00000000-0005-0000-0000-0000F2090000}"/>
    <cellStyle name="Porcentual 6 4" xfId="2447" xr:uid="{00000000-0005-0000-0000-0000F3090000}"/>
    <cellStyle name="Porcentual 7" xfId="998" xr:uid="{00000000-0005-0000-0000-0000F4090000}"/>
    <cellStyle name="Porcentual 7 2" xfId="999" xr:uid="{00000000-0005-0000-0000-0000F5090000}"/>
    <cellStyle name="Porcentual 7 2 2" xfId="2448" xr:uid="{00000000-0005-0000-0000-0000F6090000}"/>
    <cellStyle name="Porcentual 7 3" xfId="2449" xr:uid="{00000000-0005-0000-0000-0000F7090000}"/>
    <cellStyle name="Porcentual 8" xfId="1000" xr:uid="{00000000-0005-0000-0000-0000F8090000}"/>
    <cellStyle name="Porcentual 8 2" xfId="1001" xr:uid="{00000000-0005-0000-0000-0000F9090000}"/>
    <cellStyle name="Porcentual 8 2 2" xfId="2450" xr:uid="{00000000-0005-0000-0000-0000FA090000}"/>
    <cellStyle name="Porcentual 9" xfId="1002" xr:uid="{00000000-0005-0000-0000-0000FB090000}"/>
    <cellStyle name="Porcentual 9 2" xfId="1003" xr:uid="{00000000-0005-0000-0000-0000FC090000}"/>
    <cellStyle name="Porcentual 9 2 2" xfId="1004" xr:uid="{00000000-0005-0000-0000-0000FD090000}"/>
    <cellStyle name="Porcentual 9 2 2 2" xfId="1005" xr:uid="{00000000-0005-0000-0000-0000FE090000}"/>
    <cellStyle name="Porcentual 9 2 2 2 2" xfId="1006" xr:uid="{00000000-0005-0000-0000-0000FF090000}"/>
    <cellStyle name="Porcentual 9 2 2 2 2 2" xfId="1629" xr:uid="{00000000-0005-0000-0000-0000000A0000}"/>
    <cellStyle name="Porcentual 9 2 2 2 2 2 2" xfId="2451" xr:uid="{00000000-0005-0000-0000-0000010A0000}"/>
    <cellStyle name="Porcentual 9 2 2 2 2 3" xfId="2452" xr:uid="{00000000-0005-0000-0000-0000020A0000}"/>
    <cellStyle name="Porcentual 9 2 2 2 3" xfId="1630" xr:uid="{00000000-0005-0000-0000-0000030A0000}"/>
    <cellStyle name="Porcentual 9 2 2 2 3 2" xfId="2453" xr:uid="{00000000-0005-0000-0000-0000040A0000}"/>
    <cellStyle name="Porcentual 9 2 2 2 4" xfId="2454" xr:uid="{00000000-0005-0000-0000-0000050A0000}"/>
    <cellStyle name="Porcentual 9 2 2 3" xfId="1007" xr:uid="{00000000-0005-0000-0000-0000060A0000}"/>
    <cellStyle name="Porcentual 9 2 2 3 2" xfId="1631" xr:uid="{00000000-0005-0000-0000-0000070A0000}"/>
    <cellStyle name="Porcentual 9 2 2 3 2 2" xfId="2455" xr:uid="{00000000-0005-0000-0000-0000080A0000}"/>
    <cellStyle name="Porcentual 9 2 2 3 3" xfId="2456" xr:uid="{00000000-0005-0000-0000-0000090A0000}"/>
    <cellStyle name="Porcentual 9 2 2 4" xfId="1632" xr:uid="{00000000-0005-0000-0000-00000A0A0000}"/>
    <cellStyle name="Porcentual 9 2 2 4 2" xfId="2457" xr:uid="{00000000-0005-0000-0000-00000B0A0000}"/>
    <cellStyle name="Porcentual 9 2 2 5" xfId="2458" xr:uid="{00000000-0005-0000-0000-00000C0A0000}"/>
    <cellStyle name="Porcentual 9 2 3" xfId="1008" xr:uid="{00000000-0005-0000-0000-00000D0A0000}"/>
    <cellStyle name="Porcentual 9 2 3 2" xfId="1009" xr:uid="{00000000-0005-0000-0000-00000E0A0000}"/>
    <cellStyle name="Porcentual 9 2 3 2 2" xfId="1633" xr:uid="{00000000-0005-0000-0000-00000F0A0000}"/>
    <cellStyle name="Porcentual 9 2 3 2 2 2" xfId="2459" xr:uid="{00000000-0005-0000-0000-0000100A0000}"/>
    <cellStyle name="Porcentual 9 2 3 2 3" xfId="2460" xr:uid="{00000000-0005-0000-0000-0000110A0000}"/>
    <cellStyle name="Porcentual 9 2 3 3" xfId="1634" xr:uid="{00000000-0005-0000-0000-0000120A0000}"/>
    <cellStyle name="Porcentual 9 2 3 3 2" xfId="2461" xr:uid="{00000000-0005-0000-0000-0000130A0000}"/>
    <cellStyle name="Porcentual 9 2 3 4" xfId="2462" xr:uid="{00000000-0005-0000-0000-0000140A0000}"/>
    <cellStyle name="Porcentual 9 2 4" xfId="1010" xr:uid="{00000000-0005-0000-0000-0000150A0000}"/>
    <cellStyle name="Porcentual 9 2 4 2" xfId="1635" xr:uid="{00000000-0005-0000-0000-0000160A0000}"/>
    <cellStyle name="Porcentual 9 2 4 2 2" xfId="2463" xr:uid="{00000000-0005-0000-0000-0000170A0000}"/>
    <cellStyle name="Porcentual 9 2 4 3" xfId="2464" xr:uid="{00000000-0005-0000-0000-0000180A0000}"/>
    <cellStyle name="Porcentual 9 2 5" xfId="1011" xr:uid="{00000000-0005-0000-0000-0000190A0000}"/>
    <cellStyle name="Salida 2" xfId="529" xr:uid="{00000000-0005-0000-0000-00001A0A0000}"/>
    <cellStyle name="Salida 2 2" xfId="530" xr:uid="{00000000-0005-0000-0000-00001B0A0000}"/>
    <cellStyle name="Salida 2 2 2" xfId="2539" xr:uid="{00000000-0005-0000-0000-00001C0A0000}"/>
    <cellStyle name="Salida 2 3" xfId="2526" xr:uid="{00000000-0005-0000-0000-00001D0A0000}"/>
    <cellStyle name="Texto de advertencia" xfId="547" builtinId="11" customBuiltin="1"/>
    <cellStyle name="Texto de advertencia 2" xfId="531" xr:uid="{00000000-0005-0000-0000-00001F0A0000}"/>
    <cellStyle name="Texto de advertencia 2 2" xfId="532" xr:uid="{00000000-0005-0000-0000-0000200A0000}"/>
    <cellStyle name="Texto explicativo 2" xfId="533" xr:uid="{00000000-0005-0000-0000-0000210A0000}"/>
    <cellStyle name="Texto explicativo 2 2" xfId="534" xr:uid="{00000000-0005-0000-0000-0000220A0000}"/>
    <cellStyle name="Title" xfId="535" xr:uid="{00000000-0005-0000-0000-0000230A0000}"/>
    <cellStyle name="Title 2" xfId="536" xr:uid="{00000000-0005-0000-0000-0000240A0000}"/>
    <cellStyle name="Título 1 2" xfId="537" xr:uid="{00000000-0005-0000-0000-0000250A0000}"/>
    <cellStyle name="Título 1 2 2" xfId="538" xr:uid="{00000000-0005-0000-0000-0000260A0000}"/>
    <cellStyle name="Título 2 2" xfId="539" xr:uid="{00000000-0005-0000-0000-0000270A0000}"/>
    <cellStyle name="Título 2 2 2" xfId="540" xr:uid="{00000000-0005-0000-0000-0000280A0000}"/>
    <cellStyle name="Título 3 2" xfId="541" xr:uid="{00000000-0005-0000-0000-0000290A0000}"/>
    <cellStyle name="Título 3 2 2" xfId="542" xr:uid="{00000000-0005-0000-0000-00002A0A0000}"/>
    <cellStyle name="Título 4" xfId="543" xr:uid="{00000000-0005-0000-0000-00002B0A0000}"/>
    <cellStyle name="Título 4 2" xfId="544" xr:uid="{00000000-0005-0000-0000-00002C0A0000}"/>
    <cellStyle name="Título 5" xfId="1136" xr:uid="{00000000-0005-0000-0000-00002D0A0000}"/>
    <cellStyle name="Total" xfId="1110" builtinId="25" customBuiltin="1"/>
    <cellStyle name="Total 2" xfId="545" xr:uid="{00000000-0005-0000-0000-00002F0A0000}"/>
    <cellStyle name="Total 2 2" xfId="546" xr:uid="{00000000-0005-0000-0000-0000300A0000}"/>
    <cellStyle name="Total 2 2 2" xfId="573" xr:uid="{00000000-0005-0000-0000-0000310A0000}"/>
    <cellStyle name="Total 2 2 2 2" xfId="2541" xr:uid="{00000000-0005-0000-0000-0000320A0000}"/>
    <cellStyle name="Total 2 2 3" xfId="2540" xr:uid="{00000000-0005-0000-0000-0000330A0000}"/>
    <cellStyle name="Total 2 3" xfId="550" xr:uid="{00000000-0005-0000-0000-0000340A0000}"/>
    <cellStyle name="Total 2 3 2" xfId="2542" xr:uid="{00000000-0005-0000-0000-0000350A0000}"/>
    <cellStyle name="Total 2 4" xfId="2527" xr:uid="{00000000-0005-0000-0000-0000360A0000}"/>
    <cellStyle name="Warning Text 2" xfId="548" xr:uid="{00000000-0005-0000-0000-0000370A0000}"/>
  </cellStyles>
  <dxfs count="676">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8"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3"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font>
        <strike val="0"/>
        <outline val="0"/>
        <shadow val="0"/>
        <u val="none"/>
        <vertAlign val="baseline"/>
        <sz val="20"/>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8"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8"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8"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6" formatCode="&quot;$&quot;#,##0.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96" formatCode="&quot;$&quot;#,##0.0"/>
      <alignment horizontal="center" textRotation="0" indent="0" justifyLastLine="0" shrinkToFit="0" readingOrder="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66FF"/>
      <color rgb="FFFF3300"/>
      <color rgb="FF00539B"/>
      <color rgb="FFFF00FF"/>
      <color rgb="FFCC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134" Type="http://schemas.openxmlformats.org/officeDocument/2006/relationships/customXml" Target="../customXml/item2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5" Type="http://schemas.openxmlformats.org/officeDocument/2006/relationships/customXml" Target="../customXml/item2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haredStrings" Target="sharedStrings.xml"/><Relationship Id="rId133" Type="http://schemas.openxmlformats.org/officeDocument/2006/relationships/customXml" Target="../customXml/item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2.xml"/><Relationship Id="rId1" Type="http://schemas.microsoft.com/office/2011/relationships/chartStyle" Target="style5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F54D-4EA2-861C-0934892AF934}"/>
              </c:ext>
            </c:extLst>
          </c:dPt>
          <c:dPt>
            <c:idx val="8"/>
            <c:invertIfNegative val="0"/>
            <c:bubble3D val="0"/>
            <c:extLst>
              <c:ext xmlns:c16="http://schemas.microsoft.com/office/drawing/2014/chart" uri="{C3380CC4-5D6E-409C-BE32-E72D297353CC}">
                <c16:uniqueId val="{00000001-F54D-4EA2-861C-0934892AF934}"/>
              </c:ext>
            </c:extLst>
          </c:dPt>
          <c:dPt>
            <c:idx val="9"/>
            <c:invertIfNegative val="0"/>
            <c:bubble3D val="0"/>
            <c:extLst>
              <c:ext xmlns:c16="http://schemas.microsoft.com/office/drawing/2014/chart" uri="{C3380CC4-5D6E-409C-BE32-E72D297353CC}">
                <c16:uniqueId val="{00000002-F54D-4EA2-861C-0934892AF934}"/>
              </c:ext>
            </c:extLst>
          </c:dPt>
          <c:dPt>
            <c:idx val="10"/>
            <c:invertIfNegative val="0"/>
            <c:bubble3D val="0"/>
            <c:extLst>
              <c:ext xmlns:c16="http://schemas.microsoft.com/office/drawing/2014/chart" uri="{C3380CC4-5D6E-409C-BE32-E72D297353CC}">
                <c16:uniqueId val="{00000003-F54D-4EA2-861C-0934892AF934}"/>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'III.1.3.Afil.SFSPob.Nac.'!$A$12:$A$22</c:f>
              <c:strCache>
                <c:ptCount val="11"/>
                <c:pt idx="0">
                  <c:v>2015</c:v>
                </c:pt>
                <c:pt idx="1">
                  <c:v>2016</c:v>
                </c:pt>
                <c:pt idx="2">
                  <c:v>2017</c:v>
                </c:pt>
                <c:pt idx="3">
                  <c:v>2018</c:v>
                </c:pt>
                <c:pt idx="4">
                  <c:v>2019</c:v>
                </c:pt>
                <c:pt idx="5">
                  <c:v>2020</c:v>
                </c:pt>
                <c:pt idx="6">
                  <c:v>2021</c:v>
                </c:pt>
                <c:pt idx="7">
                  <c:v>2022</c:v>
                </c:pt>
                <c:pt idx="8">
                  <c:v>2023</c:v>
                </c:pt>
                <c:pt idx="9">
                  <c:v>2024</c:v>
                </c:pt>
                <c:pt idx="10">
                  <c:v>Jul.25</c:v>
                </c:pt>
              </c:strCache>
            </c:strRef>
          </c:cat>
          <c:val>
            <c:numRef>
              <c:f>'III.1.3.Afil.SFSPob.Nac.'!$C$12:$C$22</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10884608.083333334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'III.1.3.Afil.SFSPob.Nac.'!$A$12:$A$22</c:f>
              <c:strCache>
                <c:ptCount val="11"/>
                <c:pt idx="0">
                  <c:v>2015</c:v>
                </c:pt>
                <c:pt idx="1">
                  <c:v>2016</c:v>
                </c:pt>
                <c:pt idx="2">
                  <c:v>2017</c:v>
                </c:pt>
                <c:pt idx="3">
                  <c:v>2018</c:v>
                </c:pt>
                <c:pt idx="4">
                  <c:v>2019</c:v>
                </c:pt>
                <c:pt idx="5">
                  <c:v>2020</c:v>
                </c:pt>
                <c:pt idx="6">
                  <c:v>2021</c:v>
                </c:pt>
                <c:pt idx="7">
                  <c:v>2022</c:v>
                </c:pt>
                <c:pt idx="8">
                  <c:v>2023</c:v>
                </c:pt>
                <c:pt idx="9">
                  <c:v>2024</c:v>
                </c:pt>
                <c:pt idx="10">
                  <c:v>Jul.25</c:v>
                </c:pt>
              </c:strCache>
            </c:strRef>
          </c:cat>
          <c:val>
            <c:numRef>
              <c:f>'III.1.3.Afil.SFSPob.Nac.'!$D$12:$D$22</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0.9738937698851613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Jul.2025</c:v>
                </c:pt>
              </c:strCache>
            </c:strRef>
          </c:cat>
          <c:val>
            <c:numRef>
              <c:f>'III.5.4.Afil. cotiz.'!$C$12:$C$22</c:f>
              <c:numCache>
                <c:formatCode>#,##0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c:v>
                </c:pt>
                <c:pt idx="9">
                  <c:v>2445484</c:v>
                </c:pt>
                <c:pt idx="10">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'III.5.4.Afil. cotiz.'!$A$12:$A$22</c15:sqref>
                        </c15:formulaRef>
                      </c:ext>
                    </c:extLst>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Jul.2025</c:v>
                      </c:pt>
                    </c:strCache>
                  </c:strRef>
                </c:cat>
                <c:val>
                  <c:numRef>
                    <c:extLst>
                      <c:ext uri="{02D57815-91ED-43cb-92C2-25804820EDAC}">
                        <c15:formulaRef>
                          <c15:sqref>'III.5.4.Afil. cotiz.'!$B$12:$B$22</c15:sqref>
                        </c15:formulaRef>
                      </c:ext>
                    </c:extLst>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2260926</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Jul.2025</c:v>
                </c:pt>
              </c:strCache>
            </c:strRef>
          </c:cat>
          <c:val>
            <c:numRef>
              <c:f>'III.5.4.Afil. cotiz.'!$D$12:$D$22</c:f>
              <c:numCache>
                <c:formatCode>0.00%</c:formatCode>
                <c:ptCount val="11"/>
                <c:pt idx="0">
                  <c:v>0.83381358932695337</c:v>
                </c:pt>
                <c:pt idx="1">
                  <c:v>0.85733030940920751</c:v>
                </c:pt>
                <c:pt idx="2">
                  <c:v>0.89575214087708632</c:v>
                </c:pt>
                <c:pt idx="3">
                  <c:v>0.87897934418368728</c:v>
                </c:pt>
                <c:pt idx="4">
                  <c:v>0.8371166395042724</c:v>
                </c:pt>
                <c:pt idx="5">
                  <c:v>0.85412784554681531</c:v>
                </c:pt>
                <c:pt idx="6">
                  <c:v>0.90838937536302355</c:v>
                </c:pt>
                <c:pt idx="7">
                  <c:v>0.89674762825682031</c:v>
                </c:pt>
                <c:pt idx="8">
                  <c:v>0.88824972088749332</c:v>
                </c:pt>
                <c:pt idx="9">
                  <c:v>0.90759088998333259</c:v>
                </c:pt>
                <c:pt idx="10">
                  <c:v>0.89806070991859055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35845</c:v>
                </c:pt>
                <c:pt idx="1">
                  <c:v>255634</c:v>
                </c:pt>
                <c:pt idx="2">
                  <c:v>329857</c:v>
                </c:pt>
                <c:pt idx="3">
                  <c:v>346535</c:v>
                </c:pt>
                <c:pt idx="4">
                  <c:v>298864</c:v>
                </c:pt>
                <c:pt idx="5">
                  <c:v>255366</c:v>
                </c:pt>
                <c:pt idx="6">
                  <c:v>220363</c:v>
                </c:pt>
                <c:pt idx="7">
                  <c:v>175268</c:v>
                </c:pt>
                <c:pt idx="8">
                  <c:v>140060</c:v>
                </c:pt>
                <c:pt idx="9">
                  <c:v>203134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867229</c:v>
                </c:pt>
                <c:pt idx="1">
                  <c:v>884706</c:v>
                </c:pt>
                <c:pt idx="2">
                  <c:v>246769</c:v>
                </c:pt>
                <c:pt idx="3">
                  <c:v>138998</c:v>
                </c:pt>
                <c:pt idx="4">
                  <c:v>67005</c:v>
                </c:pt>
                <c:pt idx="5">
                  <c:v>23238</c:v>
                </c:pt>
                <c:pt idx="6">
                  <c:v>12799</c:v>
                </c:pt>
                <c:pt idx="7">
                  <c:v>11650</c:v>
                </c:pt>
                <c:pt idx="8">
                  <c:v>8532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Sexo'!$B$12:$B$22</c:f>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extLst>
                <c:ext xmlns:c15="http://schemas.microsoft.com/office/drawing/2012/chart" uri="{02D57815-91ED-43cb-92C2-25804820EDAC}">
                  <c15:fullRef>
                    <c15:sqref>'III.5.7.Cot.Afil X Sexo'!$C$5:$C$23</c15:sqref>
                  </c15:fullRef>
                </c:ext>
              </c:extLst>
              <c:f>'III.5.7.Cot.Afil X Sexo'!$C$12:$C$22</c:f>
              <c:numCache>
                <c:formatCode>#,##0</c:formatCode>
                <c:ptCount val="11"/>
                <c:pt idx="0">
                  <c:v>1864734</c:v>
                </c:pt>
                <c:pt idx="1">
                  <c:v>1974015</c:v>
                </c:pt>
                <c:pt idx="2">
                  <c:v>2098283</c:v>
                </c:pt>
                <c:pt idx="3">
                  <c:v>2212375</c:v>
                </c:pt>
                <c:pt idx="4">
                  <c:v>2321656</c:v>
                </c:pt>
                <c:pt idx="5">
                  <c:v>2404153</c:v>
                </c:pt>
                <c:pt idx="6">
                  <c:v>2502520</c:v>
                </c:pt>
                <c:pt idx="7">
                  <c:v>2631139</c:v>
                </c:pt>
                <c:pt idx="8">
                  <c:v>2755873</c:v>
                </c:pt>
                <c:pt idx="9">
                  <c:v>2892776</c:v>
                </c:pt>
                <c:pt idx="10">
                  <c:v>2969366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Sexo'!$B$12:$B$22</c:f>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extLst>
                <c:ext xmlns:c15="http://schemas.microsoft.com/office/drawing/2012/chart" uri="{02D57815-91ED-43cb-92C2-25804820EDAC}">
                  <c15:fullRef>
                    <c15:sqref>'III.5.7.Cot.Afil X Sexo'!$D$5:$D$23</c15:sqref>
                  </c15:fullRef>
                </c:ext>
              </c:extLst>
              <c:f>'III.5.7.Cot.Afil X Sexo'!$D$12:$D$22</c:f>
              <c:numCache>
                <c:formatCode>#,##0</c:formatCode>
                <c:ptCount val="11"/>
                <c:pt idx="0">
                  <c:v>1405023</c:v>
                </c:pt>
                <c:pt idx="1">
                  <c:v>1499879</c:v>
                </c:pt>
                <c:pt idx="2">
                  <c:v>1605072</c:v>
                </c:pt>
                <c:pt idx="3">
                  <c:v>1707568</c:v>
                </c:pt>
                <c:pt idx="4">
                  <c:v>1811487</c:v>
                </c:pt>
                <c:pt idx="5">
                  <c:v>1891266</c:v>
                </c:pt>
                <c:pt idx="6">
                  <c:v>2009454</c:v>
                </c:pt>
                <c:pt idx="7">
                  <c:v>2157720</c:v>
                </c:pt>
                <c:pt idx="8">
                  <c:v>2282259</c:v>
                </c:pt>
                <c:pt idx="9">
                  <c:v>2417770</c:v>
                </c:pt>
                <c:pt idx="10">
                  <c:v>2494064</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Sexo'!$B$12:$B$22</c15:sqref>
                        </c15:formulaRef>
                      </c:ext>
                    </c:extLst>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extLst>
                      <c:ext uri="{02D57815-91ED-43cb-92C2-25804820EDAC}">
                        <c15:fullRef>
                          <c15:sqref>'III.5.7.Cot.Afil X Sexo'!$F$5:$F$23</c15:sqref>
                        </c15:fullRef>
                        <c15:formulaRef>
                          <c15:sqref>'III.5.7.Cot.Afil X Sexo'!$F$12:$F$22</c15:sqref>
                        </c15:formulaRef>
                      </c:ext>
                    </c:extLst>
                    <c:numCache>
                      <c:formatCode>#,##0</c:formatCode>
                      <c:ptCount val="11"/>
                      <c:pt idx="0">
                        <c:v>958167</c:v>
                      </c:pt>
                      <c:pt idx="1">
                        <c:v>1021381</c:v>
                      </c:pt>
                      <c:pt idx="2">
                        <c:v>1067270</c:v>
                      </c:pt>
                      <c:pt idx="3">
                        <c:v>1041450</c:v>
                      </c:pt>
                      <c:pt idx="4">
                        <c:v>1041450</c:v>
                      </c:pt>
                      <c:pt idx="5">
                        <c:v>927727</c:v>
                      </c:pt>
                      <c:pt idx="6">
                        <c:v>927727</c:v>
                      </c:pt>
                      <c:pt idx="7">
                        <c:v>1055375</c:v>
                      </c:pt>
                      <c:pt idx="8">
                        <c:v>1072372</c:v>
                      </c:pt>
                      <c:pt idx="9">
                        <c:v>1146760</c:v>
                      </c:pt>
                      <c:pt idx="10">
                        <c:v>1162787</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Sexo'!$B$12:$B$22</c15:sqref>
                        </c15:formulaRef>
                      </c:ext>
                    </c:extLst>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extLst>
                      <c:ext xmlns:c15="http://schemas.microsoft.com/office/drawing/2012/chart" uri="{02D57815-91ED-43cb-92C2-25804820EDAC}">
                        <c15:fullRef>
                          <c15:sqref>'III.5.7.Cot.Afil X Sexo'!$G$5:$G$23</c15:sqref>
                        </c15:fullRef>
                        <c15:formulaRef>
                          <c15:sqref>'III.5.7.Cot.Afil X Sexo'!$G$12:$G$22</c15:sqref>
                        </c15:formulaRef>
                      </c:ext>
                    </c:extLst>
                    <c:numCache>
                      <c:formatCode>#,##0</c:formatCode>
                      <c:ptCount val="11"/>
                      <c:pt idx="0">
                        <c:v>767635</c:v>
                      </c:pt>
                      <c:pt idx="1">
                        <c:v>815723</c:v>
                      </c:pt>
                      <c:pt idx="2">
                        <c:v>868698</c:v>
                      </c:pt>
                      <c:pt idx="3">
                        <c:v>883469</c:v>
                      </c:pt>
                      <c:pt idx="4">
                        <c:v>883469</c:v>
                      </c:pt>
                      <c:pt idx="5">
                        <c:v>819713</c:v>
                      </c:pt>
                      <c:pt idx="6">
                        <c:v>819713</c:v>
                      </c:pt>
                      <c:pt idx="7">
                        <c:v>965622</c:v>
                      </c:pt>
                      <c:pt idx="8">
                        <c:v>977894</c:v>
                      </c:pt>
                      <c:pt idx="9">
                        <c:v>1072739</c:v>
                      </c:pt>
                      <c:pt idx="10">
                        <c:v>1098139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'III.5.7.Cot.Afil X Sexo'!$B$12:$B$22</c:f>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f>'III.5.7.Cot.Afil X Sexo'!$F$12:$F$22</c:f>
              <c:numCache>
                <c:formatCode>#,##0</c:formatCode>
                <c:ptCount val="11"/>
                <c:pt idx="0">
                  <c:v>958167</c:v>
                </c:pt>
                <c:pt idx="1">
                  <c:v>1021381</c:v>
                </c:pt>
                <c:pt idx="2">
                  <c:v>1067270</c:v>
                </c:pt>
                <c:pt idx="3">
                  <c:v>1041450</c:v>
                </c:pt>
                <c:pt idx="4">
                  <c:v>1041450</c:v>
                </c:pt>
                <c:pt idx="5">
                  <c:v>927727</c:v>
                </c:pt>
                <c:pt idx="6">
                  <c:v>927727</c:v>
                </c:pt>
                <c:pt idx="7">
                  <c:v>1055375</c:v>
                </c:pt>
                <c:pt idx="8">
                  <c:v>1072372</c:v>
                </c:pt>
                <c:pt idx="9">
                  <c:v>1146760</c:v>
                </c:pt>
                <c:pt idx="10">
                  <c:v>1162787</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'III.5.7.Cot.Afil X Sexo'!$B$12:$B$22</c:f>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f>'III.5.7.Cot.Afil X Sexo'!$G$12:$G$22</c:f>
              <c:numCache>
                <c:formatCode>#,##0</c:formatCode>
                <c:ptCount val="11"/>
                <c:pt idx="0">
                  <c:v>767635</c:v>
                </c:pt>
                <c:pt idx="1">
                  <c:v>815723</c:v>
                </c:pt>
                <c:pt idx="2">
                  <c:v>868698</c:v>
                </c:pt>
                <c:pt idx="3">
                  <c:v>883469</c:v>
                </c:pt>
                <c:pt idx="4">
                  <c:v>883469</c:v>
                </c:pt>
                <c:pt idx="5">
                  <c:v>819713</c:v>
                </c:pt>
                <c:pt idx="6">
                  <c:v>819713</c:v>
                </c:pt>
                <c:pt idx="7">
                  <c:v>965622</c:v>
                </c:pt>
                <c:pt idx="8">
                  <c:v>977894</c:v>
                </c:pt>
                <c:pt idx="9">
                  <c:v>1072739</c:v>
                </c:pt>
                <c:pt idx="10">
                  <c:v>1098139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'III.5.7.Cot.Afil X Sexo'!$B$12:$B$22</c15:sqref>
                        </c15:formulaRef>
                      </c:ext>
                    </c:extLst>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extLst>
                      <c:ext uri="{02D57815-91ED-43cb-92C2-25804820EDAC}">
                        <c15:formulaRef>
                          <c15:sqref>'III.5.7.Cot.Afil X Sexo'!$C$5:$C$23</c15:sqref>
                        </c15:formulaRef>
                      </c:ext>
                    </c:extLst>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2969366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'III.5.7.Cot.Afil X Sexo'!$B$12:$B$22</c15:sqref>
                        </c15:formulaRef>
                      </c:ext>
                    </c:extLst>
                    <c:strCache>
                      <c:ptCount val="11"/>
                      <c:pt idx="0">
                        <c:v>Dec-15</c:v>
                      </c:pt>
                      <c:pt idx="1">
                        <c:v>Dec-16</c:v>
                      </c:pt>
                      <c:pt idx="2">
                        <c:v>dc-17</c:v>
                      </c:pt>
                      <c:pt idx="3">
                        <c:v>Dec-18</c:v>
                      </c:pt>
                      <c:pt idx="4">
                        <c:v>Dec-19</c:v>
                      </c:pt>
                      <c:pt idx="5">
                        <c:v>Dec-20</c:v>
                      </c:pt>
                      <c:pt idx="6">
                        <c:v>Dec-21</c:v>
                      </c:pt>
                      <c:pt idx="7">
                        <c:v>Dec-22</c:v>
                      </c:pt>
                      <c:pt idx="8">
                        <c:v>Dec-23</c:v>
                      </c:pt>
                      <c:pt idx="9">
                        <c:v>Dec-24</c:v>
                      </c:pt>
                      <c:pt idx="10">
                        <c:v>Jul.25</c:v>
                      </c:pt>
                    </c:strCache>
                  </c:strRef>
                </c:cat>
                <c:val>
                  <c:numRef>
                    <c:extLst>
                      <c:ext xmlns:c15="http://schemas.microsoft.com/office/drawing/2012/chart" uri="{02D57815-91ED-43cb-92C2-25804820EDAC}">
                        <c15:formulaRef>
                          <c15:sqref>'III.5.7.Cot.Afil X Sexo'!$D$5:$D$23</c15:sqref>
                        </c15:formulaRef>
                      </c:ext>
                    </c:extLst>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2494064</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3877741559469825"/>
          <c:y val="1.8893574395964592E-3"/>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2"/>
            <c:invertIfNegative val="0"/>
            <c:bubble3D val="0"/>
            <c:extLst>
              <c:ext xmlns:c16="http://schemas.microsoft.com/office/drawing/2014/chart" uri="{C3380CC4-5D6E-409C-BE32-E72D297353CC}">
                <c16:uniqueId val="{00000000-B512-4B73-9657-DFA3DACBB008}"/>
              </c:ext>
            </c:extLst>
          </c:dPt>
          <c:dPt>
            <c:idx val="3"/>
            <c:invertIfNegative val="0"/>
            <c:bubble3D val="0"/>
            <c:extLst>
              <c:ext xmlns:c16="http://schemas.microsoft.com/office/drawing/2014/chart" uri="{C3380CC4-5D6E-409C-BE32-E72D297353CC}">
                <c16:uniqueId val="{00000001-B512-4B73-9657-DFA3DACBB008}"/>
              </c:ext>
            </c:extLst>
          </c:dPt>
          <c:dPt>
            <c:idx val="4"/>
            <c:invertIfNegative val="0"/>
            <c:bubble3D val="0"/>
            <c:extLst>
              <c:ext xmlns:c16="http://schemas.microsoft.com/office/drawing/2014/chart" uri="{C3380CC4-5D6E-409C-BE32-E72D297353CC}">
                <c16:uniqueId val="{00000002-B512-4B73-9657-DFA3DACBB008}"/>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anual'!$A$12:$A$22</c:f>
              <c:strCache>
                <c:ptCount val="11"/>
                <c:pt idx="0">
                  <c:v>Dic. 2015</c:v>
                </c:pt>
                <c:pt idx="1">
                  <c:v>Dic. 2016</c:v>
                </c:pt>
                <c:pt idx="2">
                  <c:v>Dic. 2017</c:v>
                </c:pt>
                <c:pt idx="3">
                  <c:v>Dic. 2018</c:v>
                </c:pt>
                <c:pt idx="4">
                  <c:v>Dic. 2019</c:v>
                </c:pt>
                <c:pt idx="5">
                  <c:v>Dic. 2020</c:v>
                </c:pt>
                <c:pt idx="6">
                  <c:v>Dic.2021</c:v>
                </c:pt>
                <c:pt idx="7">
                  <c:v>Dic.2022</c:v>
                </c:pt>
                <c:pt idx="8">
                  <c:v>Dic.2023</c:v>
                </c:pt>
                <c:pt idx="9">
                  <c:v>Dic. 2024</c:v>
                </c:pt>
                <c:pt idx="10">
                  <c:v>Jul.2025</c:v>
                </c:pt>
              </c:strCache>
            </c:strRef>
          </c:cat>
          <c:val>
            <c:numRef>
              <c:f>'III.5.8.Traspasos anual'!$B$12:$B$22</c:f>
              <c:numCache>
                <c:formatCode>_(* #,##0_);_(* \(#,##0\);_(* "-"??_);_(@_)</c:formatCode>
                <c:ptCount val="11"/>
                <c:pt idx="0">
                  <c:v>42590</c:v>
                </c:pt>
                <c:pt idx="1">
                  <c:v>65077</c:v>
                </c:pt>
                <c:pt idx="2">
                  <c:v>80517</c:v>
                </c:pt>
                <c:pt idx="3">
                  <c:v>82712</c:v>
                </c:pt>
                <c:pt idx="4">
                  <c:v>88025</c:v>
                </c:pt>
                <c:pt idx="5">
                  <c:v>23483</c:v>
                </c:pt>
                <c:pt idx="6">
                  <c:v>35307</c:v>
                </c:pt>
                <c:pt idx="7">
                  <c:v>62389</c:v>
                </c:pt>
                <c:pt idx="8">
                  <c:v>81636</c:v>
                </c:pt>
                <c:pt idx="9">
                  <c:v>91014</c:v>
                </c:pt>
                <c:pt idx="10">
                  <c:v>57017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1106</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474-4E45-9C4C-97E278026832}"/>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474-4E45-9C4C-97E278026832}"/>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474-4E45-9C4C-97E278026832}"/>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1419</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474-4E45-9C4C-97E278026832}"/>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recibidos'!$B$16:$B$21</c:f>
              <c:numCache>
                <c:formatCode>_(* #,##0_);_(* \(#,##0\);_(* "-"_);_(@_)</c:formatCode>
                <c:ptCount val="6"/>
                <c:pt idx="0">
                  <c:v>4302</c:v>
                </c:pt>
                <c:pt idx="1">
                  <c:v>4168</c:v>
                </c:pt>
                <c:pt idx="2">
                  <c:v>4342</c:v>
                </c:pt>
                <c:pt idx="3">
                  <c:v>7908</c:v>
                </c:pt>
                <c:pt idx="4">
                  <c:v>8589</c:v>
                </c:pt>
                <c:pt idx="5">
                  <c:v>3193</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recibidos'!$C$16:$C$21</c:f>
              <c:numCache>
                <c:formatCode>_(* #,##0_);_(* \(#,##0\);_(* "-"_);_(@_)</c:formatCode>
                <c:ptCount val="6"/>
                <c:pt idx="0">
                  <c:v>6423</c:v>
                </c:pt>
                <c:pt idx="1">
                  <c:v>9156</c:v>
                </c:pt>
                <c:pt idx="2">
                  <c:v>10949</c:v>
                </c:pt>
                <c:pt idx="3">
                  <c:v>15328</c:v>
                </c:pt>
                <c:pt idx="4">
                  <c:v>19900</c:v>
                </c:pt>
                <c:pt idx="5">
                  <c:v>13106</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recibidos'!$D$16:$D$21</c:f>
              <c:numCache>
                <c:formatCode>_(* #,##0_);_(* \(#,##0\);_(* "-"_);_(@_)</c:formatCode>
                <c:ptCount val="6"/>
                <c:pt idx="0">
                  <c:v>777</c:v>
                </c:pt>
                <c:pt idx="1">
                  <c:v>1668</c:v>
                </c:pt>
                <c:pt idx="2">
                  <c:v>2442</c:v>
                </c:pt>
                <c:pt idx="3">
                  <c:v>3775</c:v>
                </c:pt>
                <c:pt idx="4">
                  <c:v>2496</c:v>
                </c:pt>
                <c:pt idx="5">
                  <c:v>3546</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recibidos'!$E$16:$E$21</c:f>
              <c:numCache>
                <c:formatCode>_(* #,##0_);_(* \(#,##0\);_(* "-"_);_(@_)</c:formatCode>
                <c:ptCount val="6"/>
                <c:pt idx="0">
                  <c:v>3046</c:v>
                </c:pt>
                <c:pt idx="1">
                  <c:v>5713</c:v>
                </c:pt>
                <c:pt idx="2">
                  <c:v>7812</c:v>
                </c:pt>
                <c:pt idx="3">
                  <c:v>17661</c:v>
                </c:pt>
                <c:pt idx="4">
                  <c:v>12655</c:v>
                </c:pt>
                <c:pt idx="5">
                  <c:v>9463</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recibidos'!$F$16:$F$21</c:f>
              <c:numCache>
                <c:formatCode>_(* #,##0_);_(* \(#,##0\);_(* "-"_);_(@_)</c:formatCode>
                <c:ptCount val="6"/>
                <c:pt idx="0">
                  <c:v>6734</c:v>
                </c:pt>
                <c:pt idx="1">
                  <c:v>8222</c:v>
                </c:pt>
                <c:pt idx="2">
                  <c:v>7363</c:v>
                </c:pt>
                <c:pt idx="3">
                  <c:v>14013</c:v>
                </c:pt>
                <c:pt idx="4">
                  <c:v>22272</c:v>
                </c:pt>
                <c:pt idx="5">
                  <c:v>15482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recibidos'!$G$16:$G$21</c:f>
              <c:numCache>
                <c:formatCode>_(* #,##0_);_(* \(#,##0\);_(* "-"_);_(@_)</c:formatCode>
                <c:ptCount val="6"/>
                <c:pt idx="0">
                  <c:v>97</c:v>
                </c:pt>
                <c:pt idx="1">
                  <c:v>577</c:v>
                </c:pt>
                <c:pt idx="2">
                  <c:v>320</c:v>
                </c:pt>
                <c:pt idx="3">
                  <c:v>241</c:v>
                </c:pt>
                <c:pt idx="4">
                  <c:v>283</c:v>
                </c:pt>
                <c:pt idx="5">
                  <c:v>94</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Jul.2025</c:v>
                </c:pt>
              </c:strCache>
              <c:extLst/>
            </c:strRef>
          </c:cat>
          <c:val>
            <c:numRef>
              <c:f>'III.5.9.Trasp. recibidos'!$H$16:$H$21</c:f>
              <c:numCache>
                <c:formatCode>_(* #,##0_);_(* \(#,##0\);_(* "-"_);_(@_)</c:formatCode>
                <c:ptCount val="6"/>
                <c:pt idx="0">
                  <c:v>1553</c:v>
                </c:pt>
                <c:pt idx="1">
                  <c:v>4639</c:v>
                </c:pt>
                <c:pt idx="2">
                  <c:v>6675</c:v>
                </c:pt>
                <c:pt idx="3">
                  <c:v>11925</c:v>
                </c:pt>
                <c:pt idx="4">
                  <c:v>14909</c:v>
                </c:pt>
                <c:pt idx="5">
                  <c:v>9608</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Jul.2025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cedidos'!$B$15:$B$20</c:f>
              <c:numCache>
                <c:formatCode>_(* #,##0_);_(* \(#,##0\);_(* "-"??_);_(@_)</c:formatCode>
                <c:ptCount val="6"/>
                <c:pt idx="0">
                  <c:v>2517</c:v>
                </c:pt>
                <c:pt idx="1">
                  <c:v>2856</c:v>
                </c:pt>
                <c:pt idx="2">
                  <c:v>3210</c:v>
                </c:pt>
                <c:pt idx="3">
                  <c:v>5005</c:v>
                </c:pt>
                <c:pt idx="4">
                  <c:v>6403</c:v>
                </c:pt>
                <c:pt idx="5">
                  <c:v>1800</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cedidos'!$C$15:$C$20</c:f>
              <c:numCache>
                <c:formatCode>_(* #,##0_);_(* \(#,##0\);_(* "-"??_);_(@_)</c:formatCode>
                <c:ptCount val="6"/>
                <c:pt idx="0">
                  <c:v>5967</c:v>
                </c:pt>
                <c:pt idx="1">
                  <c:v>10077</c:v>
                </c:pt>
                <c:pt idx="2">
                  <c:v>17694</c:v>
                </c:pt>
                <c:pt idx="3">
                  <c:v>23793</c:v>
                </c:pt>
                <c:pt idx="4">
                  <c:v>24488</c:v>
                </c:pt>
                <c:pt idx="5">
                  <c:v>17688</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cedidos'!$D$15:$D$20</c:f>
              <c:numCache>
                <c:formatCode>_(* #,##0_);_(* \(#,##0\);_(* "-"??_);_(@_)</c:formatCode>
                <c:ptCount val="6"/>
                <c:pt idx="0">
                  <c:v>160</c:v>
                </c:pt>
                <c:pt idx="1">
                  <c:v>412</c:v>
                </c:pt>
                <c:pt idx="2">
                  <c:v>903</c:v>
                </c:pt>
                <c:pt idx="3">
                  <c:v>2712</c:v>
                </c:pt>
                <c:pt idx="4">
                  <c:v>2721</c:v>
                </c:pt>
                <c:pt idx="5">
                  <c:v>1832</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cedidos'!$E$15:$E$20</c:f>
              <c:numCache>
                <c:formatCode>_(* #,##0_);_(* \(#,##0\);_(* "-"??_);_(@_)</c:formatCode>
                <c:ptCount val="6"/>
                <c:pt idx="0">
                  <c:v>5615</c:v>
                </c:pt>
                <c:pt idx="1">
                  <c:v>9305</c:v>
                </c:pt>
                <c:pt idx="2">
                  <c:v>18230</c:v>
                </c:pt>
                <c:pt idx="3">
                  <c:v>23171</c:v>
                </c:pt>
                <c:pt idx="4">
                  <c:v>26385</c:v>
                </c:pt>
                <c:pt idx="5">
                  <c:v>18025</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cedidos'!$F$15:$F$20</c:f>
              <c:numCache>
                <c:formatCode>_(* #,##0_);_(* \(#,##0\);_(* "-"??_);_(@_)</c:formatCode>
                <c:ptCount val="6"/>
                <c:pt idx="0">
                  <c:v>3890</c:v>
                </c:pt>
                <c:pt idx="1">
                  <c:v>5337</c:v>
                </c:pt>
                <c:pt idx="2">
                  <c:v>9583</c:v>
                </c:pt>
                <c:pt idx="3">
                  <c:v>9605</c:v>
                </c:pt>
                <c:pt idx="4">
                  <c:v>11866</c:v>
                </c:pt>
                <c:pt idx="5">
                  <c:v>6896</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cedidos'!$G$15:$G$20</c:f>
              <c:numCache>
                <c:formatCode>_(* #,##0_);_(* \(#,##0\);_(* "-"??_);_(@_)</c:formatCode>
                <c:ptCount val="6"/>
                <c:pt idx="0">
                  <c:v>84</c:v>
                </c:pt>
                <c:pt idx="1">
                  <c:v>141</c:v>
                </c:pt>
                <c:pt idx="2">
                  <c:v>192</c:v>
                </c:pt>
                <c:pt idx="3">
                  <c:v>183</c:v>
                </c:pt>
                <c:pt idx="4">
                  <c:v>235</c:v>
                </c:pt>
                <c:pt idx="5">
                  <c:v>153</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Jul.2025</c:v>
                </c:pt>
              </c:strCache>
              <c:extLst/>
            </c:strRef>
          </c:cat>
          <c:val>
            <c:numRef>
              <c:f>'III.5.10.Trasp. cedidos'!$H$15:$H$20</c:f>
              <c:numCache>
                <c:formatCode>_(* #,##0_);_(* \(#,##0\);_(* "-"??_);_(@_)</c:formatCode>
                <c:ptCount val="6"/>
                <c:pt idx="0">
                  <c:v>4984</c:v>
                </c:pt>
                <c:pt idx="1">
                  <c:v>6784</c:v>
                </c:pt>
                <c:pt idx="2">
                  <c:v>12249</c:v>
                </c:pt>
                <c:pt idx="3">
                  <c:v>16780</c:v>
                </c:pt>
                <c:pt idx="4">
                  <c:v>18542</c:v>
                </c:pt>
                <c:pt idx="5">
                  <c:v>10385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Jul.2025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9</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59E-4294-AF53-F58D996A25AD}"/>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59E-4294-AF53-F58D996A25AD}"/>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214</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Jul.2025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15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SFS'!$A$12:$A$22</c:f>
              <c:strCache>
                <c:ptCount val="11"/>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Jul.2025 </c:v>
                </c:pt>
              </c:strCache>
            </c:strRef>
          </c:cat>
          <c:val>
            <c:numRef>
              <c:f>'III.1.4.Afil. SFS'!$B$12:$B$22</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4789768</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SFS'!$A$12:$A$22</c:f>
              <c:strCache>
                <c:ptCount val="11"/>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Jul.2025 </c:v>
                </c:pt>
              </c:strCache>
            </c:strRef>
          </c:cat>
          <c:val>
            <c:numRef>
              <c:f>'III.1.4.Afil. SFS'!$C$12:$C$22</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5691384</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SFS'!$A$12:$A$22</c:f>
              <c:strCache>
                <c:ptCount val="11"/>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Jul.2025 </c:v>
                </c:pt>
              </c:strCache>
            </c:strRef>
          </c:cat>
          <c:val>
            <c:numRef>
              <c:f>'III.1.4.Afil. SFS'!$D$12:$D$22</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119300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3286212583144303"/>
          <c:y val="8.2285870780140366E-2"/>
          <c:w val="0.45416037670735232"/>
          <c:h val="5.2491044709644989E-2"/>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netos'!$D$16:$D$21</c:f>
              <c:numCache>
                <c:formatCode>#,##0_);[Red]\(#,##0\)</c:formatCode>
                <c:ptCount val="6"/>
                <c:pt idx="0">
                  <c:v>617</c:v>
                </c:pt>
                <c:pt idx="1">
                  <c:v>1256</c:v>
                </c:pt>
                <c:pt idx="2">
                  <c:v>1539</c:v>
                </c:pt>
                <c:pt idx="3">
                  <c:v>1063</c:v>
                </c:pt>
                <c:pt idx="4">
                  <c:v>-225</c:v>
                </c:pt>
                <c:pt idx="5">
                  <c:v>1714</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netos'!$E$16:$E$21</c:f>
              <c:numCache>
                <c:formatCode>#,##0_);[Red]\(#,##0\)</c:formatCode>
                <c:ptCount val="6"/>
                <c:pt idx="0">
                  <c:v>-2569</c:v>
                </c:pt>
                <c:pt idx="1">
                  <c:v>-3592</c:v>
                </c:pt>
                <c:pt idx="2">
                  <c:v>-10418</c:v>
                </c:pt>
                <c:pt idx="3">
                  <c:v>-5510</c:v>
                </c:pt>
                <c:pt idx="4">
                  <c:v>-13730</c:v>
                </c:pt>
                <c:pt idx="5">
                  <c:v>-8562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netos'!$F$16:$F$21</c:f>
              <c:numCache>
                <c:formatCode>#,##0_);[Red]\(#,##0\)</c:formatCode>
                <c:ptCount val="6"/>
                <c:pt idx="0">
                  <c:v>2844</c:v>
                </c:pt>
                <c:pt idx="1">
                  <c:v>2885</c:v>
                </c:pt>
                <c:pt idx="2">
                  <c:v>-2220</c:v>
                </c:pt>
                <c:pt idx="3">
                  <c:v>4408</c:v>
                </c:pt>
                <c:pt idx="4">
                  <c:v>10406</c:v>
                </c:pt>
                <c:pt idx="5">
                  <c:v>8586</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netos'!$G$16:$G$21</c:f>
              <c:numCache>
                <c:formatCode>#,##0_);[Red]\(#,##0\)</c:formatCode>
                <c:ptCount val="6"/>
                <c:pt idx="0">
                  <c:v>13</c:v>
                </c:pt>
                <c:pt idx="1">
                  <c:v>436</c:v>
                </c:pt>
                <c:pt idx="2">
                  <c:v>128</c:v>
                </c:pt>
                <c:pt idx="3">
                  <c:v>58</c:v>
                </c:pt>
                <c:pt idx="4">
                  <c:v>48</c:v>
                </c:pt>
                <c:pt idx="5">
                  <c:v>-59</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netos'!$H$16:$H$21</c:f>
              <c:numCache>
                <c:formatCode>#,##0_);[Red]\(#,##0\)</c:formatCode>
                <c:ptCount val="6"/>
                <c:pt idx="0">
                  <c:v>-3431</c:v>
                </c:pt>
                <c:pt idx="1">
                  <c:v>-2145</c:v>
                </c:pt>
                <c:pt idx="2">
                  <c:v>-5574</c:v>
                </c:pt>
                <c:pt idx="3">
                  <c:v>-4855</c:v>
                </c:pt>
                <c:pt idx="4">
                  <c:v>-3633</c:v>
                </c:pt>
                <c:pt idx="5">
                  <c:v>-777</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'[9]III.5.14.Trasp'!#REF!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Jul.2025</c:v>
                      </c:pt>
                    </c:strCache>
                  </c:strRef>
                </c:cat>
                <c:val>
                  <c:numRef>
                    <c:extLst>
                      <c:ext uri="{02D57815-91ED-43cb-92C2-25804820EDAC}">
                        <c15:formulaRef>
                          <c15:sqref>'[9]III.5.14.Trasp'!#REF!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'[9]III.5.14.Trasp'!#REF!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Jul.2025</c:v>
                      </c:pt>
                    </c:strCache>
                  </c:strRef>
                </c:cat>
                <c:val>
                  <c:numRef>
                    <c:extLst xmlns:c15="http://schemas.microsoft.com/office/drawing/2012/chart">
                      <c:ext xmlns:c15="http://schemas.microsoft.com/office/drawing/2012/chart" uri="{02D57815-91ED-43cb-92C2-25804820EDAC}">
                        <c15:formulaRef>
                          <c15:sqref>'[9]III.5.14.Trasp'!#REF!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netos'!$J$16:$J$21</c:f>
              <c:numCache>
                <c:formatCode>#,##0_);[Red]\(#,##0\)</c:formatCode>
                <c:ptCount val="6"/>
                <c:pt idx="0">
                  <c:v>423</c:v>
                </c:pt>
                <c:pt idx="1">
                  <c:v>888</c:v>
                </c:pt>
                <c:pt idx="2">
                  <c:v>1066</c:v>
                </c:pt>
                <c:pt idx="3">
                  <c:v>795</c:v>
                </c:pt>
                <c:pt idx="4">
                  <c:v>2436</c:v>
                </c:pt>
                <c:pt idx="5">
                  <c:v>1091</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Jul.2025</c:v>
                </c:pt>
              </c:strCache>
              <c:extLst/>
            </c:strRef>
          </c:cat>
          <c:val>
            <c:numRef>
              <c:f>'III.5.11.Trasp. netos'!$L$16:$L$21</c:f>
              <c:numCache>
                <c:formatCode>#,##0_);[Red]\(#,##0\)</c:formatCode>
                <c:ptCount val="6"/>
                <c:pt idx="0">
                  <c:v>-5</c:v>
                </c:pt>
                <c:pt idx="1">
                  <c:v>-23</c:v>
                </c:pt>
                <c:pt idx="2">
                  <c:v>-15</c:v>
                </c:pt>
                <c:pt idx="3">
                  <c:v>-7</c:v>
                </c:pt>
                <c:pt idx="4">
                  <c:v>-8</c:v>
                </c:pt>
                <c:pt idx="5">
                  <c:v>-9</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'[9]III.5.14.Trasp'!#REF!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Jul.2025</c:v>
                      </c:pt>
                    </c:strCache>
                  </c:strRef>
                </c:cat>
                <c:val>
                  <c:numRef>
                    <c:extLst>
                      <c:ext uri="{02D57815-91ED-43cb-92C2-25804820EDAC}">
                        <c15:formulaRef>
                          <c15:sqref>'[9]III.5.14.Trasp'!#REF!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146442830729.66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144052514791.34003</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46654680314.239998</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84927912800.460007</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48737133.13000001</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Jul.2025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Jul.2025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Jul.2025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Jul.2025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Jul.2025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Fondos Pagados Anualmente por Cuentas al SFS del RC</a:t>
            </a:r>
          </a:p>
        </c:rich>
      </c:tx>
      <c:layout>
        <c:manualLayout>
          <c:xMode val="edge"/>
          <c:yMode val="edge"/>
          <c:x val="0.18527170051039052"/>
          <c:y val="4.8076929508596968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0849080300416558"/>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 Cuidado de la Salud </c:v>
                </c:pt>
                <c:pt idx="1">
                  <c:v> FONAMAT  </c:v>
                </c:pt>
                <c:pt idx="2">
                  <c:v> Subsidios  </c:v>
                </c:pt>
                <c:pt idx="3">
                  <c:v> Comisión SISALRIL </c:v>
                </c:pt>
              </c:strCache>
            </c:strRef>
          </c:cat>
          <c:val>
            <c:numRef>
              <c:f>'IV.2.2. Pagos SFS A'!$D$5:$D$8</c:f>
              <c:numCache>
                <c:formatCode>_(* #,##0.00_);_(* \(#,##0.00\);_(* "-"??_);_(@_)</c:formatCode>
                <c:ptCount val="4"/>
                <c:pt idx="0">
                  <c:v>152818280251.31</c:v>
                </c:pt>
                <c:pt idx="1">
                  <c:v>2920493483.21</c:v>
                </c:pt>
                <c:pt idx="2">
                  <c:v>7511027700.6599998</c:v>
                </c:pt>
                <c:pt idx="3">
                  <c:v>1078069037.48</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8.6281882901305743E-2"/>
          <c:y val="2.0688107110968568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8182477675775258"/>
          <c:y val="9.5881972426736503E-2"/>
          <c:w val="0.68043223729959135"/>
          <c:h val="0.75878704446998591"/>
        </c:manualLayout>
      </c:layout>
      <c:barChart>
        <c:barDir val="bar"/>
        <c:grouping val="clustered"/>
        <c:varyColors val="0"/>
        <c:ser>
          <c:idx val="0"/>
          <c:order val="0"/>
          <c:tx>
            <c:strRef>
              <c:f>'IV.2.4.Pagos x ARS'!$C$4</c:f>
              <c:strCache>
                <c:ptCount val="1"/>
                <c:pt idx="0">
                  <c:v>Total General
2022- Jul.25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84824726941.98999</c:v>
                </c:pt>
                <c:pt idx="1">
                  <c:v>110304513898.73999</c:v>
                </c:pt>
                <c:pt idx="2">
                  <c:v>36556802819.57</c:v>
                </c:pt>
                <c:pt idx="3">
                  <c:v>19443016708.689999</c:v>
                </c:pt>
                <c:pt idx="4">
                  <c:v>9980371376.3299999</c:v>
                </c:pt>
                <c:pt idx="5">
                  <c:v>18918113806.529999</c:v>
                </c:pt>
                <c:pt idx="6">
                  <c:v>5800501066.1000004</c:v>
                </c:pt>
                <c:pt idx="7">
                  <c:v>5594773649.3400002</c:v>
                </c:pt>
                <c:pt idx="8">
                  <c:v>6739418835.1000004</c:v>
                </c:pt>
                <c:pt idx="9">
                  <c:v>7102543473.6299992</c:v>
                </c:pt>
                <c:pt idx="10">
                  <c:v>4106349778.1799998</c:v>
                </c:pt>
                <c:pt idx="11">
                  <c:v>1842460285.9200001</c:v>
                </c:pt>
                <c:pt idx="12">
                  <c:v>1749041928.04</c:v>
                </c:pt>
                <c:pt idx="13">
                  <c:v>2833835663.0999999</c:v>
                </c:pt>
                <c:pt idx="14">
                  <c:v>2551769719.5500002</c:v>
                </c:pt>
                <c:pt idx="15">
                  <c:v>3167162089.1199999</c:v>
                </c:pt>
                <c:pt idx="16">
                  <c:v>524761744.79999995</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402103606828022E-2"/>
          <c:y val="0.20811794466231126"/>
          <c:w val="0.64072110765024148"/>
          <c:h val="0.57339364750888044"/>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9.9312195682917756E-2"/>
                  <c:y val="-2.209406795314438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68142013997"/>
                      <c:h val="0.19951972278619476"/>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461260085817978E-2"/>
                  <c:y val="5.94965008573514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Entidad'!$A$5:$A$7</c:f>
              <c:strCache>
                <c:ptCount val="3"/>
                <c:pt idx="0">
                  <c:v>Certificados Financieros</c:v>
                </c:pt>
                <c:pt idx="1">
                  <c:v>Títulos Desmaterializados  (REPO)</c:v>
                </c:pt>
                <c:pt idx="2">
                  <c:v>Fideicomiso de Adm. Y Fuente de Pago, Garantía e inversión CIIC</c:v>
                </c:pt>
              </c:strCache>
            </c:strRef>
          </c:cat>
          <c:val>
            <c:numRef>
              <c:f>'IV.2.7.INV_SFS x Entidad'!$B$5:$B$7</c:f>
              <c:numCache>
                <c:formatCode>_(* #,##0.00_);_(* \(#,##0.00\);_(* "-"??_);_(@_)</c:formatCode>
                <c:ptCount val="3"/>
                <c:pt idx="0">
                  <c:v>2570613020.0799999</c:v>
                </c:pt>
                <c:pt idx="1">
                  <c:v>784816050.05999994</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102181453855187"/>
          <c:y val="0.35621680602934236"/>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4.5196637734713059E-2"/>
                  <c:y val="5.8423994736631707E-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9115551085232778E-2"/>
                  <c:y val="-1.4548145991069796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8212367105244051"/>
                  <c:y val="1.8262100632332141E-2"/>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8.8574631999601278E-2"/>
                  <c:y val="-9.1579066651413049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8.7377298861964409E-2"/>
                  <c:y val="-1.7996462198740883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3656112265973566"/>
                  <c:y val="0.1417135542335746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RC </c:v>
                </c:pt>
              </c:strCache>
            </c:strRef>
          </c:cat>
          <c:val>
            <c:numRef>
              <c:f>'IV.2.8.INV_SFS x cuentas'!$B$5:$B$10</c:f>
              <c:numCache>
                <c:formatCode>_(* #,##0.00_);_(* \(#,##0.00\);_(* "-"??_);_(@_)</c:formatCode>
                <c:ptCount val="6"/>
                <c:pt idx="0">
                  <c:v>3810429070.1399999</c:v>
                </c:pt>
                <c:pt idx="1">
                  <c:v>4451686403.7700005</c:v>
                </c:pt>
                <c:pt idx="2">
                  <c:v>466883149.08999997</c:v>
                </c:pt>
                <c:pt idx="3">
                  <c:v>132429613.13</c:v>
                </c:pt>
                <c:pt idx="4">
                  <c:v>203189275.53999999</c:v>
                </c:pt>
                <c:pt idx="5">
                  <c:v>211469389.20999908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69927731636288E-2"/>
          <c:y val="0.12301121404398879"/>
          <c:w val="0.88846172653075894"/>
          <c:h val="0.78165579944515429"/>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13420041156.640001</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13420041156.640001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7034264552547371E-2"/>
                <c:y val="0.41123462118438114"/>
              </c:manualLayout>
            </c:layout>
            <c:spPr>
              <a:noFill/>
              <a:ln>
                <a:noFill/>
              </a:ln>
              <a:effectLst/>
            </c:spPr>
            <c:txPr>
              <a:bodyPr rot="-5400000" spcFirstLastPara="1" vertOverflow="ellipsis" vert="horz" wrap="square" anchor="ctr" anchorCtr="1"/>
              <a:lstStyle/>
              <a:p>
                <a:pPr>
                  <a:defRPr sz="2800" b="1"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24924342840810568"/>
          <c:w val="0.96792403232041879"/>
          <c:h val="0.57728188320095419"/>
        </c:manualLayout>
      </c:layout>
      <c:lineChart>
        <c:grouping val="standard"/>
        <c:varyColors val="0"/>
        <c:ser>
          <c:idx val="0"/>
          <c:order val="0"/>
          <c:tx>
            <c:strRef>
              <c:f>'III.1.5.Afil. SFS x sexo'!$I$4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sexo'!$A$13:$A$23</c:f>
              <c:strCache>
                <c:ptCount val="11"/>
                <c:pt idx="0">
                  <c:v>2015</c:v>
                </c:pt>
                <c:pt idx="1">
                  <c:v>2016</c:v>
                </c:pt>
                <c:pt idx="2">
                  <c:v>2017</c:v>
                </c:pt>
                <c:pt idx="3">
                  <c:v>2018</c:v>
                </c:pt>
                <c:pt idx="4">
                  <c:v>2019</c:v>
                </c:pt>
                <c:pt idx="5">
                  <c:v>2020</c:v>
                </c:pt>
                <c:pt idx="6">
                  <c:v>2021</c:v>
                </c:pt>
                <c:pt idx="7">
                  <c:v>2022</c:v>
                </c:pt>
                <c:pt idx="8">
                  <c:v>2023</c:v>
                </c:pt>
                <c:pt idx="9">
                  <c:v>2024</c:v>
                </c:pt>
                <c:pt idx="10">
                  <c:v> Jul.2025 </c:v>
                </c:pt>
              </c:strCache>
            </c:strRef>
          </c:cat>
          <c:val>
            <c:numRef>
              <c:f>'III.1.5.Afil. SFS x sexo'!$I$13:$I$23</c:f>
              <c:numCache>
                <c:formatCode>#,##0</c:formatCode>
                <c:ptCount val="11"/>
                <c:pt idx="0">
                  <c:v>3265043</c:v>
                </c:pt>
                <c:pt idx="1">
                  <c:v>3399970</c:v>
                </c:pt>
                <c:pt idx="2">
                  <c:v>3669448</c:v>
                </c:pt>
                <c:pt idx="3">
                  <c:v>3821948</c:v>
                </c:pt>
                <c:pt idx="4">
                  <c:v>3931124</c:v>
                </c:pt>
                <c:pt idx="5">
                  <c:v>5009551</c:v>
                </c:pt>
                <c:pt idx="6">
                  <c:v>5046200</c:v>
                </c:pt>
                <c:pt idx="7">
                  <c:v>5203266</c:v>
                </c:pt>
                <c:pt idx="8">
                  <c:v>5164516</c:v>
                </c:pt>
                <c:pt idx="9">
                  <c:v>5248588</c:v>
                </c:pt>
                <c:pt idx="10">
                  <c:v>5265455</c:v>
                </c:pt>
              </c:numCache>
            </c:numRef>
          </c:val>
          <c:smooth val="0"/>
          <c:extLst>
            <c:ext xmlns:c16="http://schemas.microsoft.com/office/drawing/2014/chart" uri="{C3380CC4-5D6E-409C-BE32-E72D297353CC}">
              <c16:uniqueId val="{0000000B-016C-48E1-A8E8-9D680922F7AA}"/>
            </c:ext>
          </c:extLst>
        </c:ser>
        <c:ser>
          <c:idx val="1"/>
          <c:order val="1"/>
          <c:tx>
            <c:strRef>
              <c:f>'III.1.5.Afil. SFS x sexo'!$J$4:$J$4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5"/>
            <c:bubble3D val="0"/>
            <c:extLst>
              <c:ext xmlns:c16="http://schemas.microsoft.com/office/drawing/2014/chart" uri="{C3380CC4-5D6E-409C-BE32-E72D297353CC}">
                <c16:uniqueId val="{0000000D-8E63-4370-A017-7F02129E4DD1}"/>
              </c:ext>
            </c:extLst>
          </c:dPt>
          <c:dLbls>
            <c:dLbl>
              <c:idx val="0"/>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sexo'!$A$13:$A$23</c:f>
              <c:strCache>
                <c:ptCount val="11"/>
                <c:pt idx="0">
                  <c:v>2015</c:v>
                </c:pt>
                <c:pt idx="1">
                  <c:v>2016</c:v>
                </c:pt>
                <c:pt idx="2">
                  <c:v>2017</c:v>
                </c:pt>
                <c:pt idx="3">
                  <c:v>2018</c:v>
                </c:pt>
                <c:pt idx="4">
                  <c:v>2019</c:v>
                </c:pt>
                <c:pt idx="5">
                  <c:v>2020</c:v>
                </c:pt>
                <c:pt idx="6">
                  <c:v>2021</c:v>
                </c:pt>
                <c:pt idx="7">
                  <c:v>2022</c:v>
                </c:pt>
                <c:pt idx="8">
                  <c:v>2023</c:v>
                </c:pt>
                <c:pt idx="9">
                  <c:v>2024</c:v>
                </c:pt>
                <c:pt idx="10">
                  <c:v> Jul.2025 </c:v>
                </c:pt>
              </c:strCache>
            </c:strRef>
          </c:cat>
          <c:val>
            <c:numRef>
              <c:f>'III.1.5.Afil. SFS x sexo'!$J$13:$J$23</c:f>
              <c:numCache>
                <c:formatCode>#,##0</c:formatCode>
                <c:ptCount val="11"/>
                <c:pt idx="0">
                  <c:v>3422729</c:v>
                </c:pt>
                <c:pt idx="1">
                  <c:v>3565795</c:v>
                </c:pt>
                <c:pt idx="2">
                  <c:v>3806170</c:v>
                </c:pt>
                <c:pt idx="3">
                  <c:v>3977455</c:v>
                </c:pt>
                <c:pt idx="4">
                  <c:v>4114453</c:v>
                </c:pt>
                <c:pt idx="5">
                  <c:v>5048116</c:v>
                </c:pt>
                <c:pt idx="6">
                  <c:v>5084524</c:v>
                </c:pt>
                <c:pt idx="7">
                  <c:v>5240271</c:v>
                </c:pt>
                <c:pt idx="8">
                  <c:v>5214690</c:v>
                </c:pt>
                <c:pt idx="9">
                  <c:v>5304372</c:v>
                </c:pt>
                <c:pt idx="10">
                  <c:v>5333383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4881516853638617E-2"/>
          <c:y val="0.23016642802118006"/>
          <c:w val="0.97597781195230671"/>
          <c:h val="0.57262568715760565"/>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781988803.13999939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62086153816.079994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9661061492044047E-4"/>
          <c:y val="0.21497198636808693"/>
          <c:w val="0.98648635245887739"/>
          <c:h val="0.63315180096553492"/>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Julio 2025</c:v>
                </c:pt>
              </c:strCache>
            </c:strRef>
          </c:cat>
          <c:val>
            <c:numRef>
              <c:f>'IV.3.3.Pagos anuales x cuentas'!$B$14:$E$14</c:f>
              <c:numCache>
                <c:formatCode>_(* #,##0.00_);_(* \(#,##0.00\);_(* "-"??_);_(@_)</c:formatCode>
                <c:ptCount val="4"/>
                <c:pt idx="0">
                  <c:v>80245785891.580017</c:v>
                </c:pt>
                <c:pt idx="1">
                  <c:v>89113603543.489975</c:v>
                </c:pt>
                <c:pt idx="2">
                  <c:v>99668069831.23999</c:v>
                </c:pt>
                <c:pt idx="3">
                  <c:v>62086153816.079994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Julio 2025</c:v>
                </c:pt>
              </c:strCache>
            </c:strRef>
          </c:cat>
          <c:val>
            <c:numRef>
              <c:f>'IV.3.3.Pagos anuales x cuentas'!$B$5:$E$5</c:f>
              <c:numCache>
                <c:formatCode>_(* #,##0.00_);_(* \(#,##0.00\);_(* "-"??_);_(@_)</c:formatCode>
                <c:ptCount val="4"/>
                <c:pt idx="0">
                  <c:v>64516667631.620003</c:v>
                </c:pt>
                <c:pt idx="1">
                  <c:v>72515503134.449997</c:v>
                </c:pt>
                <c:pt idx="2">
                  <c:v>81223400245.509995</c:v>
                </c:pt>
                <c:pt idx="3">
                  <c:v>50593712750.900002</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Julio 2025</c:v>
                </c:pt>
              </c:strCache>
            </c:strRef>
          </c:cat>
          <c:val>
            <c:numRef>
              <c:f>'IV.3.3.Pagos anuales x cuentas'!$B$9:$E$9</c:f>
              <c:numCache>
                <c:formatCode>_(* #,##0.00_);_(* \(#,##0.00\);_(* "-"??_);_(@_)</c:formatCode>
                <c:ptCount val="4"/>
                <c:pt idx="0">
                  <c:v>534942027.41000003</c:v>
                </c:pt>
                <c:pt idx="1">
                  <c:v>550668409.03999996</c:v>
                </c:pt>
                <c:pt idx="2">
                  <c:v>623677440.78999996</c:v>
                </c:pt>
                <c:pt idx="3">
                  <c:v>384450803</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Julio 2025</c:v>
                </c:pt>
              </c:strCache>
            </c:strRef>
          </c:cat>
          <c:val>
            <c:numRef>
              <c:f>'IV.3.3.Pagos anuales x cuentas'!$B$13:$E$13</c:f>
              <c:numCache>
                <c:formatCode>_(* #,##0.00_);_(* \(#,##0.00\);_(* "-"??_);_(@_)</c:formatCode>
                <c:ptCount val="4"/>
                <c:pt idx="0">
                  <c:v>330441648.19999999</c:v>
                </c:pt>
                <c:pt idx="1">
                  <c:v>372362585.42000002</c:v>
                </c:pt>
                <c:pt idx="2">
                  <c:v>415402047.5</c:v>
                </c:pt>
                <c:pt idx="3">
                  <c:v>259005777.41999999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Julio 2025</c:v>
                </c:pt>
              </c:strCache>
            </c:strRef>
          </c:cat>
          <c:val>
            <c:numRef>
              <c:f>'IV.3.3.Pagos anuales x cuentas'!$B$8:$E$8</c:f>
              <c:numCache>
                <c:formatCode>_(* #,##0.00_);_(* \(#,##0.00\);_(* "-"??_);_(@_)</c:formatCode>
                <c:ptCount val="4"/>
                <c:pt idx="0">
                  <c:v>299922059.91000003</c:v>
                </c:pt>
                <c:pt idx="1">
                  <c:v>328081703.39999998</c:v>
                </c:pt>
                <c:pt idx="2">
                  <c:v>354482605.56999999</c:v>
                </c:pt>
                <c:pt idx="3">
                  <c:v>221308965.83000001</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Julio 2025</c:v>
                </c:pt>
              </c:strCache>
            </c:strRef>
          </c:cat>
          <c:val>
            <c:numRef>
              <c:f>'IV.3.3.Pagos anuales x cuentas'!$B$11:$E$11</c:f>
              <c:numCache>
                <c:formatCode>_(* #,##0.00_);_(* \(#,##0.00\);_(* "-"??_);_(@_)</c:formatCode>
                <c:ptCount val="4"/>
                <c:pt idx="0">
                  <c:v>3070768143.7399998</c:v>
                </c:pt>
                <c:pt idx="1">
                  <c:v>3418154271.48</c:v>
                </c:pt>
                <c:pt idx="2">
                  <c:v>3820529252.0700002</c:v>
                </c:pt>
                <c:pt idx="3">
                  <c:v>2378901164</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Julio 2025</c:v>
                </c:pt>
              </c:strCache>
            </c:strRef>
          </c:cat>
          <c:val>
            <c:numRef>
              <c:f>'IV.3.3.Pagos anuales x cuentas'!$B$12:$E$12</c:f>
              <c:numCache>
                <c:formatCode>_(* #,##0.00_);_(* \(#,##0.00\);_(* "-"??_);_(@_)</c:formatCode>
                <c:ptCount val="4"/>
                <c:pt idx="0">
                  <c:v>660867082.09000003</c:v>
                </c:pt>
                <c:pt idx="1">
                  <c:v>744719455.63999999</c:v>
                </c:pt>
                <c:pt idx="2">
                  <c:v>830780103.28999996</c:v>
                </c:pt>
                <c:pt idx="3">
                  <c:v>517999520.27999997</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Julio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'IV.3.3.Pagos anuales x cuentas'!#REF!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'IV.3.3.Pagos anuales x cuentas'!$B$4:$E$4</c15:sqref>
                        </c15:formulaRef>
                      </c:ext>
                    </c:extLst>
                    <c:strCache>
                      <c:ptCount val="4"/>
                      <c:pt idx="0">
                        <c:v>2022</c:v>
                      </c:pt>
                      <c:pt idx="1">
                        <c:v>2023</c:v>
                      </c:pt>
                      <c:pt idx="2">
                        <c:v>2024</c:v>
                      </c:pt>
                      <c:pt idx="3">
                        <c:v>Enero - Julio 2025</c:v>
                      </c:pt>
                    </c:strCache>
                  </c:strRef>
                </c:cat>
                <c:val>
                  <c:numRef>
                    <c:extLst>
                      <c:ext uri="{02D57815-91ED-43cb-92C2-25804820EDAC}">
                        <c15:formulaRef>
                          <c15:sqref>'IV.3.3.Pagos anuales x cuentas'!#REF!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9.7988082362470155E-2"/>
          <c:y val="3.8920199889677502E-4"/>
          <c:w val="0.75154663508560848"/>
          <c:h val="0.1350239633240298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87537253103.779999</c:v>
                </c:pt>
                <c:pt idx="1">
                  <c:v>62195614264.980003</c:v>
                </c:pt>
                <c:pt idx="2">
                  <c:v>54534220103.699997</c:v>
                </c:pt>
                <c:pt idx="3">
                  <c:v>52327189449.25</c:v>
                </c:pt>
                <c:pt idx="4">
                  <c:v>44502952411.129997</c:v>
                </c:pt>
                <c:pt idx="5">
                  <c:v>12398577975.639999</c:v>
                </c:pt>
                <c:pt idx="6">
                  <c:v>2586252140.54</c:v>
                </c:pt>
                <c:pt idx="7">
                  <c:v>2322175526.3199997</c:v>
                </c:pt>
                <c:pt idx="8">
                  <c:v>1330152639.76</c:v>
                </c:pt>
                <c:pt idx="9">
                  <c:v>791614726.30999994</c:v>
                </c:pt>
                <c:pt idx="10">
                  <c:v>1313021518.4499998</c:v>
                </c:pt>
                <c:pt idx="11">
                  <c:v>3980691311.9000006</c:v>
                </c:pt>
                <c:pt idx="12">
                  <c:v>1721581935.6799998</c:v>
                </c:pt>
                <c:pt idx="13">
                  <c:v>2310401330.4499998</c:v>
                </c:pt>
                <c:pt idx="14">
                  <c:v>1261916524.6499999</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412964185551761E-2"/>
          <c:y val="0.21274945983510876"/>
          <c:w val="0.93020384787464572"/>
          <c:h val="0.60024795678382137"/>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05-418E-946E-6BA5F9BC1DC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05-418E-946E-6BA5F9BC1DC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05-418E-946E-6BA5F9BC1DC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05-418E-946E-6BA5F9BC1DC4}"/>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anual'!$A$5:$A$12</c:f>
              <c:strCache>
                <c:ptCount val="8"/>
                <c:pt idx="0">
                  <c:v>2018</c:v>
                </c:pt>
                <c:pt idx="1">
                  <c:v>2019</c:v>
                </c:pt>
                <c:pt idx="2">
                  <c:v>2020</c:v>
                </c:pt>
                <c:pt idx="3">
                  <c:v>2021</c:v>
                </c:pt>
                <c:pt idx="4">
                  <c:v>2022</c:v>
                </c:pt>
                <c:pt idx="5">
                  <c:v>2023</c:v>
                </c:pt>
                <c:pt idx="6">
                  <c:v>2024</c:v>
                </c:pt>
                <c:pt idx="7">
                  <c:v>Jul.2025</c:v>
                </c:pt>
              </c:strCache>
            </c:strRef>
          </c:cat>
          <c:val>
            <c:numRef>
              <c:f>'IV.3.5.Patrim. fp anual'!$B$5:$B$12</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1486380.5836802332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'IV.3.5.Patrim. fp anual'!$A$5:$A$12</c:f>
              <c:strCache>
                <c:ptCount val="8"/>
                <c:pt idx="0">
                  <c:v>2018</c:v>
                </c:pt>
                <c:pt idx="1">
                  <c:v>2019</c:v>
                </c:pt>
                <c:pt idx="2">
                  <c:v>2020</c:v>
                </c:pt>
                <c:pt idx="3">
                  <c:v>2021</c:v>
                </c:pt>
                <c:pt idx="4">
                  <c:v>2022</c:v>
                </c:pt>
                <c:pt idx="5">
                  <c:v>2023</c:v>
                </c:pt>
                <c:pt idx="6">
                  <c:v>2024</c:v>
                </c:pt>
                <c:pt idx="7">
                  <c:v>Jul.2025</c:v>
                </c:pt>
              </c:strCache>
            </c:strRef>
          </c:cat>
          <c:val>
            <c:numRef>
              <c:f>'IV.3.5.Patrim. fp anual'!$E$5:$E$12</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0.20078386774082113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2.7226417163450652E-2"/>
          <c:y val="5.6502181198154068E-2"/>
          <c:w val="0.91130962085412792"/>
          <c:h val="7.4410187737640826E-2"/>
        </c:manualLayout>
      </c:layout>
      <c:overlay val="0"/>
      <c:spPr>
        <a:noFill/>
        <a:ln>
          <a:noFill/>
        </a:ln>
        <a:effectLst/>
      </c:spPr>
      <c:txPr>
        <a:bodyPr rot="0" spcFirstLastPara="1" vertOverflow="ellipsis" vert="horz" wrap="square" anchor="ctr" anchorCtr="1"/>
        <a:lstStyle/>
        <a:p>
          <a:pPr rtl="0">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23911797640714"/>
          <c:y val="0.15983305743537549"/>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B6F1AFB7-BEA2-4D02-BD8E-2D8CD935846D}" type="CATEGORYNAME">
                      <a:rPr lang="en-US" sz="1200" b="0"/>
                      <a:pPr>
                        <a:defRPr sz="1200" b="0"/>
                      </a:pPr>
                      <a:t>[]</a:t>
                    </a:fld>
                    <a:r>
                      <a:rPr lang="en-US" sz="1200" b="0"/>
                      <a:t> </a:t>
                    </a:r>
                    <a:fld id="{802593D4-D7C9-4FFF-8538-6F19ABEF7343}" type="VALUE">
                      <a:rPr lang="en-US" sz="1200" b="0"/>
                      <a:pPr>
                        <a:defRPr sz="1200" b="0"/>
                      </a:pPr>
                      <a:t>[]</a:t>
                    </a:fld>
                    <a:r>
                      <a:rPr lang="en-US" sz="1200" b="0"/>
                      <a:t> </a:t>
                    </a:r>
                  </a:p>
                  <a:p>
                    <a:pPr>
                      <a:defRPr sz="1200" b="0"/>
                    </a:pPr>
                    <a:fld id="{D001C737-3F8B-48C0-B8FC-3D84735647BA}"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9DB53A80-1631-4C54-B94A-7623F16DC562}" type="CATEGORYNAME">
                      <a:rPr lang="en-US" sz="1200" b="0"/>
                      <a:pPr>
                        <a:defRPr sz="1200" b="0"/>
                      </a:pPr>
                      <a:t>[]</a:t>
                    </a:fld>
                    <a:r>
                      <a:rPr lang="en-US" sz="1200" b="0"/>
                      <a:t> </a:t>
                    </a:r>
                    <a:fld id="{8B1BE688-23E6-409E-A9E5-487FD9D966BE}" type="VALUE">
                      <a:rPr lang="en-US" sz="1200" b="0"/>
                      <a:pPr>
                        <a:defRPr sz="1200" b="0"/>
                      </a:pPr>
                      <a:t>[]</a:t>
                    </a:fld>
                    <a:r>
                      <a:rPr lang="en-US" sz="1200" b="0"/>
                      <a:t> </a:t>
                    </a:r>
                  </a:p>
                  <a:p>
                    <a:pPr>
                      <a:defRPr sz="1200" b="0"/>
                    </a:pPr>
                    <a:fld id="{D0DF9589-4A9B-4BCB-BDFB-E932696D7EAC}"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C822C21F-0988-4DDE-BA82-A40D03D21168}" type="CATEGORYNAME">
                      <a:rPr lang="en-US" sz="1200" b="0"/>
                      <a:pPr>
                        <a:defRPr sz="1200" b="0"/>
                      </a:pPr>
                      <a:t>[]</a:t>
                    </a:fld>
                    <a:r>
                      <a:rPr lang="en-US" sz="1200" b="0"/>
                      <a:t> </a:t>
                    </a:r>
                    <a:fld id="{E05FC477-5633-4DC9-A14F-63E5DD5E4C00}" type="VALUE">
                      <a:rPr lang="en-US" sz="1200" b="0"/>
                      <a:pPr>
                        <a:defRPr sz="1200" b="0"/>
                      </a:pPr>
                      <a:t>[]</a:t>
                    </a:fld>
                    <a:r>
                      <a:rPr lang="en-US" sz="1200" b="0"/>
                      <a:t> </a:t>
                    </a:r>
                  </a:p>
                  <a:p>
                    <a:pPr>
                      <a:defRPr sz="1200" b="0"/>
                    </a:pPr>
                    <a:fld id="{87E1A451-509B-4625-B12B-E5AD063B949E}"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441E169C-1271-4FB6-9C79-850CD6DBDDF9}" type="CATEGORYNAME">
                      <a:rPr lang="en-US" sz="1200" b="0"/>
                      <a:pPr>
                        <a:defRPr sz="1200" b="0"/>
                      </a:pPr>
                      <a:t>[]</a:t>
                    </a:fld>
                    <a:r>
                      <a:rPr lang="en-US" sz="1200" b="0"/>
                      <a:t> </a:t>
                    </a:r>
                    <a:fld id="{FC9DF459-C227-4F7A-863B-82216E0DF0CF}" type="VALUE">
                      <a:rPr lang="en-US" sz="1200" b="0"/>
                      <a:pPr>
                        <a:defRPr sz="1200" b="0"/>
                      </a:pPr>
                      <a:t>[]</a:t>
                    </a:fld>
                    <a:r>
                      <a:rPr lang="en-US" sz="1200" b="0"/>
                      <a:t> </a:t>
                    </a:r>
                  </a:p>
                  <a:p>
                    <a:pPr>
                      <a:defRPr sz="1200" b="0"/>
                    </a:pPr>
                    <a:fld id="{620B5D4B-2CA5-470A-B586-099CE11DD813}"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7DD70EF7-1AAF-438F-9331-27DA076168CA}" type="CATEGORYNAME">
                      <a:rPr lang="en-US" sz="1200" b="0"/>
                      <a:pPr>
                        <a:defRPr sz="1200" b="0"/>
                      </a:pPr>
                      <a:t>[]</a:t>
                    </a:fld>
                    <a:r>
                      <a:rPr lang="en-US" sz="1200" b="0"/>
                      <a:t> </a:t>
                    </a:r>
                    <a:fld id="{6D252B49-7D56-4E22-A534-BB9B7756DFBD}" type="VALUE">
                      <a:rPr lang="en-US" sz="1200" b="0"/>
                      <a:pPr>
                        <a:defRPr sz="1200" b="0"/>
                      </a:pPr>
                      <a:t>[]</a:t>
                    </a:fld>
                    <a:r>
                      <a:rPr lang="en-US" sz="1200" b="0"/>
                      <a:t> </a:t>
                    </a:r>
                  </a:p>
                  <a:p>
                    <a:pPr>
                      <a:defRPr sz="1200" b="0"/>
                    </a:pPr>
                    <a:fld id="{1D9AE98C-01ED-475F-925F-8D75A818D38B}"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0393705331788119E-2"/>
                  <c:y val="-0.17055475930937644"/>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EF644DE4-DF8F-49A5-9A62-64921D302CCE}" type="CATEGORYNAME">
                      <a:rPr lang="en-US" sz="1200" b="0"/>
                      <a:pPr>
                        <a:defRPr sz="1200" b="0"/>
                      </a:pPr>
                      <a:t>[]</a:t>
                    </a:fld>
                    <a:r>
                      <a:rPr lang="en-US" sz="1200" b="0"/>
                      <a:t> </a:t>
                    </a:r>
                    <a:fld id="{3E2E50A4-1B0A-4FC5-902F-E8410AC53794}" type="VALUE">
                      <a:rPr lang="en-US" sz="1200" b="0"/>
                      <a:pPr>
                        <a:defRPr sz="1200" b="0"/>
                      </a:pPr>
                      <a:t>[]</a:t>
                    </a:fld>
                    <a:r>
                      <a:rPr lang="en-US" sz="1200" b="0"/>
                      <a:t> </a:t>
                    </a:r>
                  </a:p>
                  <a:p>
                    <a:pPr>
                      <a:defRPr sz="1200" b="0"/>
                    </a:pPr>
                    <a:fld id="{4111708A-3B59-4967-84E6-EECC52FCFB84}"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1200370039746363"/>
                  <c:y val="-0.21411063828041305"/>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A5E59B5B-77F2-432F-9811-2B7739094CF8}" type="CATEGORYNAME">
                      <a:rPr lang="en-US" sz="1200" b="0"/>
                      <a:pPr>
                        <a:defRPr sz="1200" b="0"/>
                      </a:pPr>
                      <a:t>[]</a:t>
                    </a:fld>
                    <a:endParaRPr lang="en-US" sz="1200" b="0"/>
                  </a:p>
                  <a:p>
                    <a:pPr>
                      <a:defRPr sz="1200" b="0"/>
                    </a:pPr>
                    <a:r>
                      <a:rPr lang="en-US" sz="1200" b="0"/>
                      <a:t> </a:t>
                    </a:r>
                    <a:fld id="{1BDD7775-3694-48B1-8E00-43164F4FB3DE}" type="VALUE">
                      <a:rPr lang="en-US" sz="1200" b="0"/>
                      <a:pPr>
                        <a:defRPr sz="1200" b="0"/>
                      </a:pPr>
                      <a:t>[]</a:t>
                    </a:fld>
                    <a:r>
                      <a:rPr lang="en-US" sz="1200" b="0"/>
                      <a:t> </a:t>
                    </a:r>
                  </a:p>
                  <a:p>
                    <a:pPr>
                      <a:defRPr sz="1200" b="0"/>
                    </a:pPr>
                    <a:r>
                      <a:rPr lang="en-US" sz="1200" b="0"/>
                      <a:t> </a:t>
                    </a:r>
                    <a:fld id="{C5A6A023-0142-4CE2-AEC3-D8F09CE2FF15}" type="PERCENTAGE">
                      <a:rPr lang="en-US" sz="1200" b="0"/>
                      <a:pPr>
                        <a:defRPr sz="1200" b="0"/>
                      </a:pPr>
                      <a:t>[]</a:t>
                    </a:fld>
                    <a:endParaRPr lang="en-US" sz="1200" b="0"/>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952730100555256"/>
                  <c:y val="5.767261304062213E-3"/>
                </c:manualLayout>
              </c:layout>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50981681-95F5-453F-9142-449085960DA7}" type="CATEGORYNAME">
                      <a:rPr lang="en-US" sz="1200" b="0"/>
                      <a:pPr>
                        <a:defRPr sz="1200" b="0"/>
                      </a:pPr>
                      <a:t>[]</a:t>
                    </a:fld>
                    <a:r>
                      <a:rPr lang="en-US" sz="1200" b="0"/>
                      <a:t> </a:t>
                    </a:r>
                    <a:fld id="{B02056E3-4B15-4376-97D8-3D55DF97EFAB}" type="VALUE">
                      <a:rPr lang="en-US" sz="1200" b="0"/>
                      <a:pPr>
                        <a:defRPr sz="1200" b="0"/>
                      </a:pPr>
                      <a:t>[]</a:t>
                    </a:fld>
                    <a:r>
                      <a:rPr lang="en-US" sz="1200" b="0"/>
                      <a:t> </a:t>
                    </a:r>
                  </a:p>
                  <a:p>
                    <a:pPr>
                      <a:defRPr sz="1200" b="0"/>
                    </a:pPr>
                    <a:fld id="{C5E724B0-74E6-4A35-BFFD-0F1D175430A2}" type="PERCENTAGE">
                      <a:rPr lang="en-US" sz="1200" b="0"/>
                      <a:pPr>
                        <a:defRPr sz="1200" b="0"/>
                      </a:pPr>
                      <a:t>[]</a:t>
                    </a:fld>
                    <a:endParaRPr/>
                  </a:p>
                </c:rich>
              </c:tx>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628978388338.77002</c:v>
                </c:pt>
                <c:pt idx="1">
                  <c:v>247838329301.22998</c:v>
                </c:pt>
                <c:pt idx="2">
                  <c:v>92041346924.460007</c:v>
                </c:pt>
                <c:pt idx="3">
                  <c:v>25278252133.360001</c:v>
                </c:pt>
                <c:pt idx="4">
                  <c:v>636508837.70000005</c:v>
                </c:pt>
                <c:pt idx="5">
                  <c:v>29618943066.23</c:v>
                </c:pt>
                <c:pt idx="6">
                  <c:v>57616087014.689995</c:v>
                </c:pt>
                <c:pt idx="7">
                  <c:v>206177758611.70999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45839</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8.3900000000000002E-2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45839</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8.6900000000000005E-2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7"/>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CD-4E95-AEF2-CD6B04423C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'IV.3.8.Rentab.Real'!$A$13:$A$23</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45839</c:v>
                </c:pt>
              </c:numCache>
            </c:numRef>
          </c:cat>
          <c:val>
            <c:numRef>
              <c:f>'IV.3.8.Rentab.Real'!$B$13:$B$23</c:f>
              <c:numCache>
                <c:formatCode>0.00%</c:formatCode>
                <c:ptCount val="11"/>
                <c:pt idx="0">
                  <c:v>0.1108</c:v>
                </c:pt>
                <c:pt idx="1">
                  <c:v>0.1024</c:v>
                </c:pt>
                <c:pt idx="2">
                  <c:v>0.1082</c:v>
                </c:pt>
                <c:pt idx="3">
                  <c:v>8.7800000000000003E-2</c:v>
                </c:pt>
                <c:pt idx="4">
                  <c:v>0.10809646211624585</c:v>
                </c:pt>
                <c:pt idx="5">
                  <c:v>0.1028</c:v>
                </c:pt>
                <c:pt idx="6">
                  <c:v>0.1215</c:v>
                </c:pt>
                <c:pt idx="7">
                  <c:v>5.5199999999999999E-2</c:v>
                </c:pt>
                <c:pt idx="8">
                  <c:v>8.8999999999999996E-2</c:v>
                </c:pt>
                <c:pt idx="9">
                  <c:v>0.1</c:v>
                </c:pt>
                <c:pt idx="10">
                  <c:v>8.6900000000000005E-2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0"/>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CD-4E95-AEF2-CD6B04423C3D}"/>
                </c:ext>
              </c:extLst>
            </c:dLbl>
            <c:dLbl>
              <c:idx val="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CD-4E95-AEF2-CD6B04423C3D}"/>
                </c:ext>
              </c:extLst>
            </c:dLbl>
            <c:dLbl>
              <c:idx val="2"/>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CD-4E95-AEF2-CD6B04423C3D}"/>
                </c:ext>
              </c:extLst>
            </c:dLbl>
            <c:dLbl>
              <c:idx val="3"/>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CD-4E95-AEF2-CD6B04423C3D}"/>
                </c:ext>
              </c:extLst>
            </c:dLbl>
            <c:dLbl>
              <c:idx val="4"/>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'IV.3.8.Rentab.Real'!$A$13:$A$23</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45839</c:v>
                </c:pt>
              </c:numCache>
            </c:numRef>
          </c:cat>
          <c:val>
            <c:numRef>
              <c:f>'IV.3.8.Rentab.Real'!$C$13:$C$23</c:f>
              <c:numCache>
                <c:formatCode>0.00%</c:formatCode>
                <c:ptCount val="11"/>
                <c:pt idx="0">
                  <c:v>2.3400000000000001E-2</c:v>
                </c:pt>
                <c:pt idx="1">
                  <c:v>1.7000000000000001E-2</c:v>
                </c:pt>
                <c:pt idx="2">
                  <c:v>4.2000000000000003E-2</c:v>
                </c:pt>
                <c:pt idx="3">
                  <c:v>2.3699999999999999E-2</c:v>
                </c:pt>
                <c:pt idx="4">
                  <c:v>3.6600000000000001E-2</c:v>
                </c:pt>
                <c:pt idx="5">
                  <c:v>5.5500000000000001E-2</c:v>
                </c:pt>
                <c:pt idx="6">
                  <c:v>8.5000000000000006E-2</c:v>
                </c:pt>
                <c:pt idx="7">
                  <c:v>7.8299999999999995E-2</c:v>
                </c:pt>
                <c:pt idx="8">
                  <c:v>3.5700000000000003E-2</c:v>
                </c:pt>
                <c:pt idx="9">
                  <c:v>3.3500000000000002E-2</c:v>
                </c:pt>
                <c:pt idx="10">
                  <c:v>3.4000000000000002E-2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CD-4E95-AEF2-CD6B04423C3D}"/>
                </c:ext>
              </c:extLst>
            </c:dLbl>
            <c:dLbl>
              <c:idx val="1"/>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CD-4E95-AEF2-CD6B04423C3D}"/>
                </c:ext>
              </c:extLst>
            </c:dLbl>
            <c:dLbl>
              <c:idx val="2"/>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8.7389768480543393E-3"/>
                  <c:y val="-3.152842896678715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6.4857029475306541E-3"/>
                  <c:y val="-2.737356621793427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'IV.3.8.Rentab.Real'!$A$13:$A$23</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45839</c:v>
                </c:pt>
              </c:numCache>
            </c:numRef>
          </c:cat>
          <c:val>
            <c:numRef>
              <c:f>'IV.3.8.Rentab.Real'!$D$13:$D$23</c:f>
              <c:numCache>
                <c:formatCode>0.00%</c:formatCode>
                <c:ptCount val="11"/>
                <c:pt idx="0">
                  <c:v>8.7399999999999992E-2</c:v>
                </c:pt>
                <c:pt idx="1">
                  <c:v>8.5400000000000004E-2</c:v>
                </c:pt>
                <c:pt idx="2">
                  <c:v>6.6200000000000009E-2</c:v>
                </c:pt>
                <c:pt idx="3">
                  <c:v>6.4100000000000004E-2</c:v>
                </c:pt>
                <c:pt idx="4">
                  <c:v>7.1496462116245857E-2</c:v>
                </c:pt>
                <c:pt idx="5">
                  <c:v>4.7300000000000002E-2</c:v>
                </c:pt>
                <c:pt idx="6">
                  <c:v>3.6499999999999991E-2</c:v>
                </c:pt>
                <c:pt idx="7">
                  <c:v>-2.3099999999999996E-2</c:v>
                </c:pt>
                <c:pt idx="8">
                  <c:v>5.3299999999999993E-2</c:v>
                </c:pt>
                <c:pt idx="9">
                  <c:v>6.6500000000000004E-2</c:v>
                </c:pt>
                <c:pt idx="10">
                  <c:v>5.2900000000000003E-2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'IV.3.9 Cartera Comp.'!$B$5:$B$9</c:f>
              <c:numCache>
                <c:formatCode>_(* #,##0.00_);_(* \(#,##0.00\);_(* "-"_);_(@_)</c:formatCode>
                <c:ptCount val="5"/>
                <c:pt idx="0">
                  <c:v>1180646634963.6299</c:v>
                </c:pt>
                <c:pt idx="1">
                  <c:v>87595393378.800003</c:v>
                </c:pt>
                <c:pt idx="2">
                  <c:v>50752898771.059998</c:v>
                </c:pt>
                <c:pt idx="3">
                  <c:v>588967693.56999993</c:v>
                </c:pt>
                <c:pt idx="4">
                  <c:v>166796688873.173</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753569483448029E-2"/>
          <c:y val="0.15174244726278246"/>
          <c:w val="0.97658310822005157"/>
          <c:h val="0.61877475382247771"/>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Jul.2025</c:v>
                </c:pt>
              </c:strCache>
            </c:strRef>
          </c:cat>
          <c:val>
            <c:numRef>
              <c:f>'III.2.2. Afil. SFS RC Anual '!$C$12:$C$22</c:f>
              <c:numCache>
                <c:formatCode>#,##0</c:formatCode>
                <c:ptCount val="11"/>
                <c:pt idx="0">
                  <c:v>1826204</c:v>
                </c:pt>
                <c:pt idx="1">
                  <c:v>1971618</c:v>
                </c:pt>
                <c:pt idx="2">
                  <c:v>2136515</c:v>
                </c:pt>
                <c:pt idx="3">
                  <c:v>2294628</c:v>
                </c:pt>
                <c:pt idx="4">
                  <c:v>2337255</c:v>
                </c:pt>
                <c:pt idx="5">
                  <c:v>2366912</c:v>
                </c:pt>
                <c:pt idx="6">
                  <c:v>2357096</c:v>
                </c:pt>
                <c:pt idx="7">
                  <c:v>2488113</c:v>
                </c:pt>
                <c:pt idx="8">
                  <c:v>2479277</c:v>
                </c:pt>
                <c:pt idx="9">
                  <c:v>2544154</c:v>
                </c:pt>
                <c:pt idx="10">
                  <c:v>2578716</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Jul.2025</c:v>
                </c:pt>
              </c:strCache>
            </c:strRef>
          </c:cat>
          <c:val>
            <c:numRef>
              <c:f>'III.2.2. Afil. SFS RC Anual '!$B$12:$B$22</c:f>
              <c:numCache>
                <c:formatCode>#,##0</c:formatCode>
                <c:ptCount val="11"/>
                <c:pt idx="0">
                  <c:v>1513634</c:v>
                </c:pt>
                <c:pt idx="1">
                  <c:v>1619670</c:v>
                </c:pt>
                <c:pt idx="2">
                  <c:v>1766077</c:v>
                </c:pt>
                <c:pt idx="3">
                  <c:v>1859359</c:v>
                </c:pt>
                <c:pt idx="4">
                  <c:v>1891406</c:v>
                </c:pt>
                <c:pt idx="5">
                  <c:v>1847991</c:v>
                </c:pt>
                <c:pt idx="6">
                  <c:v>1928263</c:v>
                </c:pt>
                <c:pt idx="7">
                  <c:v>2080797</c:v>
                </c:pt>
                <c:pt idx="8">
                  <c:v>2097791</c:v>
                </c:pt>
                <c:pt idx="9">
                  <c:v>2155212</c:v>
                </c:pt>
                <c:pt idx="10">
                  <c:v>2211052</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1325651605329169E-2"/>
          <c:w val="0.51406475728995416"/>
          <c:h val="5.1352554494990113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Jul.25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16642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Jul.25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18742</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Jul.25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13</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Jul.25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89916613149953195"/>
          <c:h val="0.40625159419528556"/>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13478</c:v>
                </c:pt>
                <c:pt idx="1">
                  <c:v>4864</c:v>
                </c:pt>
                <c:pt idx="2">
                  <c:v>16136</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012869820485646E-2"/>
          <c:y val="0.15525119991329361"/>
          <c:w val="0.94460729395843568"/>
          <c:h val="0.59059225544844918"/>
        </c:manualLayout>
      </c:layout>
      <c:barChart>
        <c:barDir val="col"/>
        <c:grouping val="clustered"/>
        <c:varyColors val="0"/>
        <c:ser>
          <c:idx val="2"/>
          <c:order val="0"/>
          <c:tx>
            <c:strRef>
              <c:f>'V.3.4 Pens. Solida'!$B$4</c:f>
              <c:strCache>
                <c:ptCount val="1"/>
                <c:pt idx="0">
                  <c:v>Cantidad</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'V.3.4 Pens. Solida'!$A$5:$A$11</c:f>
              <c:numCache>
                <c:formatCode>#\ ?/?</c:formatCode>
                <c:ptCount val="7"/>
                <c:pt idx="0">
                  <c:v>2019</c:v>
                </c:pt>
                <c:pt idx="1">
                  <c:v>2020</c:v>
                </c:pt>
                <c:pt idx="2">
                  <c:v>2021</c:v>
                </c:pt>
                <c:pt idx="3">
                  <c:v>2022</c:v>
                </c:pt>
                <c:pt idx="4">
                  <c:v>2023</c:v>
                </c:pt>
                <c:pt idx="5">
                  <c:v>2024</c:v>
                </c:pt>
                <c:pt idx="6">
                  <c:v>2025</c:v>
                </c:pt>
              </c:numCache>
            </c:numRef>
          </c:cat>
          <c:val>
            <c:numRef>
              <c:f>'V.3.4 Pens. Solida'!$B$5:$B$11</c:f>
              <c:numCache>
                <c:formatCode>_(* #,##0_);_(* \(#,##0\);_(* "-"??_);_(@_)</c:formatCode>
                <c:ptCount val="7"/>
                <c:pt idx="0">
                  <c:v>1122</c:v>
                </c:pt>
                <c:pt idx="1">
                  <c:v>10086</c:v>
                </c:pt>
                <c:pt idx="2">
                  <c:v>10512</c:v>
                </c:pt>
                <c:pt idx="3">
                  <c:v>19999</c:v>
                </c:pt>
                <c:pt idx="4">
                  <c:v>20007</c:v>
                </c:pt>
                <c:pt idx="5">
                  <c:v>4648</c:v>
                </c:pt>
                <c:pt idx="6">
                  <c:v>7925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767331712750062"/>
          <c:y val="7.0316339647102544E-2"/>
          <c:w val="0.80884396386445545"/>
          <c:h val="0.86763688058854282"/>
        </c:manualLayout>
      </c:layout>
      <c:barChart>
        <c:barDir val="bar"/>
        <c:grouping val="clustered"/>
        <c:varyColors val="0"/>
        <c:ser>
          <c:idx val="0"/>
          <c:order val="0"/>
          <c:tx>
            <c:strRef>
              <c:f>'V.3.5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'V.3.5 Pens. Solid.dec'!$B$5:$B$35</c:f>
              <c:strCache>
                <c:ptCount val="31"/>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strCache>
            </c:strRef>
          </c:cat>
          <c:val>
            <c:numRef>
              <c:f>'V.3.5 Pens. Solid.dec'!$C$5:$C$35</c:f>
              <c:numCache>
                <c:formatCode>_(* #,##0_);_(* \(#,##0\);_(* "-"??_);_(@_)</c:formatCode>
                <c:ptCount val="31"/>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512076805320623E-2"/>
          <c:y val="0.15097114487303412"/>
          <c:w val="0.96768040980535819"/>
          <c:h val="0.72066389240876205"/>
        </c:manualLayout>
      </c:layout>
      <c:lineChart>
        <c:grouping val="standard"/>
        <c:varyColors val="0"/>
        <c:ser>
          <c:idx val="0"/>
          <c:order val="0"/>
          <c:tx>
            <c:strRef>
              <c:f>'Empleados y Empresas G2'!$F$4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'Empleados y Empresas G2'!$A$12:$A$22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Jul.25 </c:v>
                </c:pt>
              </c:strCache>
            </c:strRef>
          </c:cat>
          <c:val>
            <c:numRef>
              <c:f>'Empleados y Empresas G2'!$F$12:$F$22</c:f>
              <c:numCache>
                <c:formatCode>_(* #,##0_);_(* \(#,##0\);_(* "-"??_);_(@_)</c:formatCode>
                <c:ptCount val="11"/>
                <c:pt idx="0">
                  <c:v>70019</c:v>
                </c:pt>
                <c:pt idx="1">
                  <c:v>74822</c:v>
                </c:pt>
                <c:pt idx="2">
                  <c:v>79602</c:v>
                </c:pt>
                <c:pt idx="3">
                  <c:v>85513</c:v>
                </c:pt>
                <c:pt idx="4">
                  <c:v>91463</c:v>
                </c:pt>
                <c:pt idx="5">
                  <c:v>92323</c:v>
                </c:pt>
                <c:pt idx="6">
                  <c:v>104145</c:v>
                </c:pt>
                <c:pt idx="7">
                  <c:v>99457</c:v>
                </c:pt>
                <c:pt idx="8">
                  <c:v>105176</c:v>
                </c:pt>
                <c:pt idx="9">
                  <c:v>110808</c:v>
                </c:pt>
                <c:pt idx="10">
                  <c:v>114471</c:v>
                </c:pt>
              </c:numCache>
            </c:numRef>
          </c:val>
          <c:smooth val="0"/>
          <c:extLst>
            <c:ext xmlns:c16="http://schemas.microsoft.com/office/drawing/2014/chart" uri="{C3380CC4-5D6E-409C-BE32-E72D297353CC}">
              <c16:uniqueId val="{00000000-8A68-4BCA-8D98-5AC38135E727}"/>
            </c:ext>
          </c:extLst>
        </c:ser>
        <c:ser>
          <c:idx val="1"/>
          <c:order val="1"/>
          <c:tx>
            <c:strRef>
              <c:f>'Empleados y Empresas G2'!$J$4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35-48DC-BE07-A091B9A7B021}"/>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35-48DC-BE07-A091B9A7B021}"/>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35-48DC-BE07-A091B9A7B021}"/>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35-48DC-BE07-A091B9A7B021}"/>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35-48DC-BE07-A091B9A7B021}"/>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35-48DC-BE07-A091B9A7B021}"/>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'Empleados y Empresas G2'!$A$12:$A$22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Jul.25 </c:v>
                </c:pt>
              </c:strCache>
            </c:strRef>
          </c:cat>
          <c:val>
            <c:numRef>
              <c:f>'Empleados y Empresas G2'!$J$12:$J$22</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2553740</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'Empleados y Empresas G2'!$L$4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'Empleados y Empresas G2'!$A$5:$A$22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Jul.25 </c:v>
                </c:pt>
              </c:strCache>
            </c:strRef>
          </c:cat>
          <c:val>
            <c:numRef>
              <c:f>'Empleados y Empresas G2'!$L$12:$L$22</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22.309056442243012</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3.014037283787864E-2"/>
          <c:y val="2.7503205773094341E-2"/>
          <c:w val="0.87889152075069121"/>
          <c:h val="9.7387182313141724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60002041761663527"/>
          <c:h val="0.76748468423192329"/>
        </c:manualLayout>
      </c:layout>
      <c:barChart>
        <c:barDir val="bar"/>
        <c:grouping val="clustered"/>
        <c:varyColors val="0"/>
        <c:ser>
          <c:idx val="3"/>
          <c:order val="1"/>
          <c:tx>
            <c:strRef>
              <c:f>'Rango empresa y empleados'!$D$4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'Rango empresa y empleados'!$A$5:$A$13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'Rango empresa y empleados'!$D$5:$D$13</c:f>
              <c:numCache>
                <c:formatCode>#,##0</c:formatCode>
                <c:ptCount val="9"/>
                <c:pt idx="0">
                  <c:v>177279</c:v>
                </c:pt>
                <c:pt idx="1">
                  <c:v>149161</c:v>
                </c:pt>
                <c:pt idx="2">
                  <c:v>160338</c:v>
                </c:pt>
                <c:pt idx="3">
                  <c:v>240039</c:v>
                </c:pt>
                <c:pt idx="4">
                  <c:v>144128</c:v>
                </c:pt>
                <c:pt idx="5">
                  <c:v>382319</c:v>
                </c:pt>
                <c:pt idx="6">
                  <c:v>202109</c:v>
                </c:pt>
                <c:pt idx="7">
                  <c:v>620348</c:v>
                </c:pt>
                <c:pt idx="8">
                  <c:v>478019</c:v>
                </c:pt>
              </c:numCache>
            </c:numRef>
          </c:val>
          <c:extLst>
            <c:ext xmlns:c16="http://schemas.microsoft.com/office/drawing/2014/chart" uri="{C3380CC4-5D6E-409C-BE32-E72D297353CC}">
              <c16:uniqueId val="{0000000C-90AB-4A88-ADE0-243D057A7517}"/>
            </c:ext>
          </c:extLst>
        </c:ser>
        <c:ser>
          <c:idx val="0"/>
          <c:order val="3"/>
          <c:tx>
            <c:strRef>
              <c:f>'Rango empresa y empleados'!$B$4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'Rango empresa y empleados'!$A$5:$A$13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'Rango empresa y empleados'!$B$5:$B$13</c:f>
              <c:numCache>
                <c:formatCode>#,##0</c:formatCode>
                <c:ptCount val="9"/>
                <c:pt idx="0">
                  <c:v>71669</c:v>
                </c:pt>
                <c:pt idx="1">
                  <c:v>19689</c:v>
                </c:pt>
                <c:pt idx="2">
                  <c:v>11100</c:v>
                </c:pt>
                <c:pt idx="3">
                  <c:v>7586</c:v>
                </c:pt>
                <c:pt idx="4">
                  <c:v>2046</c:v>
                </c:pt>
                <c:pt idx="5">
                  <c:v>1822</c:v>
                </c:pt>
                <c:pt idx="6">
                  <c:v>282</c:v>
                </c:pt>
                <c:pt idx="7">
                  <c:v>267</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'[8] II.4.Empr x No'!#REF!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'Rango empresa y empleados'!$A$5:$A$13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'[8] II.4.Empr x No'!#REF!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'[8] II.4.Empr x No'!#REF!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'Rango empresa y empleados'!$A$5:$A$13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'[8] II.4.Empr x No'!#REF!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'Rango empresa y empleados'!$C$4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'Rango empresa y empleados'!$A$5:$A$13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'Rango empresa y empleados'!$C$5:$C$13</c:f>
              <c:numCache>
                <c:formatCode>0.0%</c:formatCode>
                <c:ptCount val="9"/>
                <c:pt idx="0">
                  <c:v>0.62608870368914393</c:v>
                </c:pt>
                <c:pt idx="1">
                  <c:v>0.1719998951699557</c:v>
                </c:pt>
                <c:pt idx="2">
                  <c:v>9.6967790968891687E-2</c:v>
                </c:pt>
                <c:pt idx="3">
                  <c:v>6.6270059665766878E-2</c:v>
                </c:pt>
                <c:pt idx="4">
                  <c:v>1.7873522551563277E-2</c:v>
                </c:pt>
                <c:pt idx="5">
                  <c:v>1.5916695058136997E-2</c:v>
                </c:pt>
                <c:pt idx="6">
                  <c:v>2.4635060408313022E-3</c:v>
                </c:pt>
                <c:pt idx="7">
                  <c:v>2.3324684854679353E-3</c:v>
                </c:pt>
                <c:pt idx="8">
                  <c:v>8.7358370242244767E-5</c:v>
                </c:pt>
              </c:numCache>
            </c:numRef>
          </c:val>
          <c:smooth val="0"/>
          <c:extLst>
            <c:ext xmlns:c16="http://schemas.microsoft.com/office/drawing/2014/chart" uri="{C3380CC4-5D6E-409C-BE32-E72D297353CC}">
              <c16:uniqueId val="{00000000-F2CD-473F-90D3-C8D707CA28EA}"/>
            </c:ext>
          </c:extLst>
        </c:ser>
        <c:ser>
          <c:idx val="1"/>
          <c:order val="1"/>
          <c:tx>
            <c:strRef>
              <c:f>'Rango empresa y empleados'!$E$4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'Rango empresa y empleados'!$A$5:$A$13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'Rango empresa y empleados'!$E$5:$E$13</c:f>
              <c:numCache>
                <c:formatCode>0.0%</c:formatCode>
                <c:ptCount val="9"/>
                <c:pt idx="0">
                  <c:v>6.9419361407191016E-2</c:v>
                </c:pt>
                <c:pt idx="1">
                  <c:v>5.8408843500121391E-2</c:v>
                </c:pt>
                <c:pt idx="2">
                  <c:v>6.2785561568523024E-2</c:v>
                </c:pt>
                <c:pt idx="3">
                  <c:v>9.3995081723276447E-2</c:v>
                </c:pt>
                <c:pt idx="4">
                  <c:v>5.6438008567826013E-2</c:v>
                </c:pt>
                <c:pt idx="5">
                  <c:v>0.1497094457540705</c:v>
                </c:pt>
                <c:pt idx="6">
                  <c:v>7.9142355917203783E-2</c:v>
                </c:pt>
                <c:pt idx="7">
                  <c:v>0.24291744656856218</c:v>
                </c:pt>
                <c:pt idx="8">
                  <c:v>0.18718389499322563</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2517564.7648642301</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2553740</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26850</c:v>
                </c:pt>
                <c:pt idx="1">
                  <c:v>160108</c:v>
                </c:pt>
                <c:pt idx="2">
                  <c:v>192489</c:v>
                </c:pt>
                <c:pt idx="3">
                  <c:v>200430</c:v>
                </c:pt>
                <c:pt idx="4">
                  <c:v>173232</c:v>
                </c:pt>
                <c:pt idx="5">
                  <c:v>149316</c:v>
                </c:pt>
                <c:pt idx="6">
                  <c:v>131944</c:v>
                </c:pt>
                <c:pt idx="7">
                  <c:v>107210</c:v>
                </c:pt>
                <c:pt idx="8">
                  <c:v>86196</c:v>
                </c:pt>
                <c:pt idx="9">
                  <c:v>58246</c:v>
                </c:pt>
                <c:pt idx="10">
                  <c:v>34975</c:v>
                </c:pt>
                <c:pt idx="11">
                  <c:v>19753</c:v>
                </c:pt>
                <c:pt idx="12">
                  <c:v>9623</c:v>
                </c:pt>
                <c:pt idx="13">
                  <c:v>3921</c:v>
                </c:pt>
                <c:pt idx="14">
                  <c:v>2583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-18179</c:v>
                </c:pt>
                <c:pt idx="1">
                  <c:v>-136922</c:v>
                </c:pt>
                <c:pt idx="2">
                  <c:v>-182351</c:v>
                </c:pt>
                <c:pt idx="3">
                  <c:v>-192549</c:v>
                </c:pt>
                <c:pt idx="4">
                  <c:v>-164766</c:v>
                </c:pt>
                <c:pt idx="5">
                  <c:v>-139188</c:v>
                </c:pt>
                <c:pt idx="6">
                  <c:v>-115046</c:v>
                </c:pt>
                <c:pt idx="7">
                  <c:v>-88143</c:v>
                </c:pt>
                <c:pt idx="8">
                  <c:v>-68339</c:v>
                </c:pt>
                <c:pt idx="9">
                  <c:v>-43869</c:v>
                </c:pt>
                <c:pt idx="10">
                  <c:v>-23320</c:v>
                </c:pt>
                <c:pt idx="11">
                  <c:v>-12641</c:v>
                </c:pt>
                <c:pt idx="12">
                  <c:v>-6584</c:v>
                </c:pt>
                <c:pt idx="13">
                  <c:v>-2873</c:v>
                </c:pt>
                <c:pt idx="14">
                  <c:v>-2093</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30847682800321E-2"/>
          <c:y val="0.14760844090774375"/>
          <c:w val="0.94498395969782967"/>
          <c:h val="0.60442201317499766"/>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'III.2.3.Afil. SFS RC X sex.tipo'!$A$12:$A$22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strRef>
          </c:cat>
          <c:val>
            <c:numRef>
              <c:f>'III.2.3.Afil. SFS RC X sex.tipo'!$B$12:$B$22</c:f>
              <c:numCache>
                <c:formatCode>#,##0</c:formatCode>
                <c:ptCount val="11"/>
                <c:pt idx="0">
                  <c:v>866421</c:v>
                </c:pt>
                <c:pt idx="1">
                  <c:v>934645</c:v>
                </c:pt>
                <c:pt idx="2">
                  <c:v>1031680</c:v>
                </c:pt>
                <c:pt idx="3">
                  <c:v>1080694</c:v>
                </c:pt>
                <c:pt idx="4">
                  <c:v>1092969</c:v>
                </c:pt>
                <c:pt idx="5">
                  <c:v>1057677</c:v>
                </c:pt>
                <c:pt idx="6">
                  <c:v>1101179</c:v>
                </c:pt>
                <c:pt idx="7">
                  <c:v>1177304</c:v>
                </c:pt>
                <c:pt idx="8">
                  <c:v>1191357</c:v>
                </c:pt>
                <c:pt idx="9">
                  <c:v>1212226</c:v>
                </c:pt>
                <c:pt idx="10">
                  <c:v>1235879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'III.2.3.Afil. SFS RC X sex.tipo'!$A$12:$A$22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strRef>
          </c:cat>
          <c:val>
            <c:numRef>
              <c:f>'III.2.3.Afil. SFS RC X sex.tipo'!$E$12:$E$22</c:f>
              <c:numCache>
                <c:formatCode>#,##0</c:formatCode>
                <c:ptCount val="11"/>
                <c:pt idx="0">
                  <c:v>808390</c:v>
                </c:pt>
                <c:pt idx="1">
                  <c:v>874605</c:v>
                </c:pt>
                <c:pt idx="2">
                  <c:v>945486</c:v>
                </c:pt>
                <c:pt idx="3">
                  <c:v>1015486</c:v>
                </c:pt>
                <c:pt idx="4">
                  <c:v>1033421</c:v>
                </c:pt>
                <c:pt idx="5">
                  <c:v>1050009</c:v>
                </c:pt>
                <c:pt idx="6">
                  <c:v>1039742</c:v>
                </c:pt>
                <c:pt idx="7">
                  <c:v>1101063</c:v>
                </c:pt>
                <c:pt idx="8">
                  <c:v>1093563</c:v>
                </c:pt>
                <c:pt idx="9">
                  <c:v>1126230</c:v>
                </c:pt>
                <c:pt idx="10">
                  <c:v>1140523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'III.2.3.Afil. SFS RC X sex.tipo'!$A$12:$A$22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strRef>
          </c:cat>
          <c:val>
            <c:numRef>
              <c:f>'III.2.3.Afil. SFS RC X sex.tipo'!$G$12:$G$22</c:f>
              <c:numCache>
                <c:formatCode>#,##0</c:formatCode>
                <c:ptCount val="11"/>
                <c:pt idx="0">
                  <c:v>647213</c:v>
                </c:pt>
                <c:pt idx="1">
                  <c:v>685025</c:v>
                </c:pt>
                <c:pt idx="2">
                  <c:v>734397</c:v>
                </c:pt>
                <c:pt idx="3">
                  <c:v>778665</c:v>
                </c:pt>
                <c:pt idx="4">
                  <c:v>798437</c:v>
                </c:pt>
                <c:pt idx="5">
                  <c:v>790314</c:v>
                </c:pt>
                <c:pt idx="6">
                  <c:v>827084</c:v>
                </c:pt>
                <c:pt idx="7">
                  <c:v>903493</c:v>
                </c:pt>
                <c:pt idx="8">
                  <c:v>906434</c:v>
                </c:pt>
                <c:pt idx="9">
                  <c:v>942986</c:v>
                </c:pt>
                <c:pt idx="10">
                  <c:v>975173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'III.2.3.Afil. SFS RC X sex.tipo'!$A$12:$A$22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Jul.2025</c:v>
                </c:pt>
              </c:strCache>
            </c:strRef>
          </c:cat>
          <c:val>
            <c:numRef>
              <c:f>'III.2.3.Afil. SFS RC X sex.tipo'!$J$12:$J$22</c:f>
              <c:numCache>
                <c:formatCode>#,##0</c:formatCode>
                <c:ptCount val="11"/>
                <c:pt idx="0">
                  <c:v>1017814</c:v>
                </c:pt>
                <c:pt idx="1">
                  <c:v>1097013</c:v>
                </c:pt>
                <c:pt idx="2">
                  <c:v>1191029</c:v>
                </c:pt>
                <c:pt idx="3">
                  <c:v>1279142</c:v>
                </c:pt>
                <c:pt idx="4">
                  <c:v>1303834</c:v>
                </c:pt>
                <c:pt idx="5">
                  <c:v>1316903</c:v>
                </c:pt>
                <c:pt idx="6">
                  <c:v>1317354</c:v>
                </c:pt>
                <c:pt idx="7">
                  <c:v>1387050</c:v>
                </c:pt>
                <c:pt idx="8">
                  <c:v>1385714</c:v>
                </c:pt>
                <c:pt idx="9">
                  <c:v>1417924</c:v>
                </c:pt>
                <c:pt idx="10">
                  <c:v>1438193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15715912700200454"/>
          <c:y val="6.0422015718065346E-2"/>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Jul.2025</c:v>
                </c:pt>
              </c:strCache>
            </c:strRef>
          </c:cat>
          <c:val>
            <c:numRef>
              <c:extLst>
                <c:ext xmlns:c15="http://schemas.microsoft.com/office/drawing/2012/chart" uri="{02D57815-91ED-43cb-92C2-25804820EDAC}">
                  <c15:fullRef>
                    <c15:sqref>'III.6.6.ID. Accidentabilidad'!$D$5:$D$22</c15:sqref>
                  </c15:fullRef>
                </c:ext>
              </c:extLst>
              <c:f>'III.6.6.ID. Accidentabilidad'!$D$12:$D$22</c:f>
              <c:numCache>
                <c:formatCode>_(* #,##0.0_);_(* \(#,##0.0\);_(* "-"??_);_(@_)</c:formatCode>
                <c:ptCount val="11"/>
                <c:pt idx="0">
                  <c:v>1963.6160681300721</c:v>
                </c:pt>
                <c:pt idx="1">
                  <c:v>2057.7914436633519</c:v>
                </c:pt>
                <c:pt idx="2">
                  <c:v>2023.5358153499792</c:v>
                </c:pt>
                <c:pt idx="3">
                  <c:v>2064.4553188668606</c:v>
                </c:pt>
                <c:pt idx="4">
                  <c:v>2137.6567805622331</c:v>
                </c:pt>
                <c:pt idx="5">
                  <c:v>1896.2707541153964</c:v>
                </c:pt>
                <c:pt idx="6">
                  <c:v>2017.3950901407841</c:v>
                </c:pt>
                <c:pt idx="7">
                  <c:v>2062.1287222369369</c:v>
                </c:pt>
                <c:pt idx="8">
                  <c:v>1906.0020103908205</c:v>
                </c:pt>
                <c:pt idx="9">
                  <c:v>1996.8666779829866</c:v>
                </c:pt>
                <c:pt idx="10">
                  <c:v>1180.7388379396493</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Jul.2025</c:v>
                </c:pt>
              </c:strCache>
            </c:strRef>
          </c:cat>
          <c:val>
            <c:numRef>
              <c:extLst>
                <c:ext xmlns:c15="http://schemas.microsoft.com/office/drawing/2012/chart" uri="{02D57815-91ED-43cb-92C2-25804820EDAC}">
                  <c15:fullRef>
                    <c15:sqref>'III.6.6.ID. Accidentabilidad'!$E$5:$E$22</c15:sqref>
                  </c15:fullRef>
                </c:ext>
              </c:extLst>
              <c:f>'III.6.6.ID. Accidentabilidad'!$E$12:$E$22</c:f>
              <c:numCache>
                <c:formatCode>0.0%</c:formatCode>
                <c:ptCount val="11"/>
                <c:pt idx="0">
                  <c:v>1.963616068130072E-2</c:v>
                </c:pt>
                <c:pt idx="1">
                  <c:v>2.0577914436633517E-2</c:v>
                </c:pt>
                <c:pt idx="2">
                  <c:v>2.0235358153499791E-2</c:v>
                </c:pt>
                <c:pt idx="3">
                  <c:v>2.0644553188668605E-2</c:v>
                </c:pt>
                <c:pt idx="4">
                  <c:v>2.1376567805622332E-2</c:v>
                </c:pt>
                <c:pt idx="5">
                  <c:v>1.8962707541153964E-2</c:v>
                </c:pt>
                <c:pt idx="6">
                  <c:v>2.017395090140784E-2</c:v>
                </c:pt>
                <c:pt idx="7">
                  <c:v>2.0621287222369368E-2</c:v>
                </c:pt>
                <c:pt idx="8">
                  <c:v>1.9060020103908205E-2</c:v>
                </c:pt>
                <c:pt idx="9">
                  <c:v>1.9968666779829867E-2</c:v>
                </c:pt>
                <c:pt idx="10">
                  <c:v>1.1807388379396494E-2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4663237597279504"/>
          <c:h val="0.66552505082887459"/>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A'!$A$14:$A$24</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'IV.4.2.Pagos ARL A'!$B$14:$B$24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6086578853.6000004</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B1-4191-9C48-9BECDCC498A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A'!$A$14:$A$24</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'IV.4.2.Pagos ARL A'!$D$14:$D$24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264851103.28</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B1-4191-9C48-9BECDCC498AD}"/>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A9B1-4191-9C48-9BECDCC498A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A'!$A$14:$A$24</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'IV.4.2.Pagos ARL A'!$F$14:$F$24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4215422.25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454549098718554E-2"/>
          <c:y val="0.22006467527936197"/>
          <c:w val="0.93845664592555178"/>
          <c:h val="0.6034562590652002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29905</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248</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región'!$B$13:$B$22</c:f>
              <c:numCache>
                <c:formatCode>_(* #,##0_);_(* \(#,##0\);_(* "-"??_);_(@_)</c:formatCode>
                <c:ptCount val="10"/>
                <c:pt idx="0">
                  <c:v>11104</c:v>
                </c:pt>
                <c:pt idx="1">
                  <c:v>13004</c:v>
                </c:pt>
                <c:pt idx="2">
                  <c:v>14295</c:v>
                </c:pt>
                <c:pt idx="3">
                  <c:v>16903</c:v>
                </c:pt>
                <c:pt idx="4">
                  <c:v>18434</c:v>
                </c:pt>
                <c:pt idx="5">
                  <c:v>16908</c:v>
                </c:pt>
                <c:pt idx="6">
                  <c:v>21434</c:v>
                </c:pt>
                <c:pt idx="7">
                  <c:v>22115</c:v>
                </c:pt>
                <c:pt idx="8">
                  <c:v>21670</c:v>
                </c:pt>
                <c:pt idx="9">
                  <c:v>13954</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región'!$C$13:$C$22</c:f>
              <c:numCache>
                <c:formatCode>_(* #,##0_);_(* \(#,##0\);_(* "-"??_);_(@_)</c:formatCode>
                <c:ptCount val="10"/>
                <c:pt idx="0">
                  <c:v>1417</c:v>
                </c:pt>
                <c:pt idx="1">
                  <c:v>1848</c:v>
                </c:pt>
                <c:pt idx="2">
                  <c:v>2006</c:v>
                </c:pt>
                <c:pt idx="3">
                  <c:v>2403</c:v>
                </c:pt>
                <c:pt idx="4">
                  <c:v>1949</c:v>
                </c:pt>
                <c:pt idx="5">
                  <c:v>1624</c:v>
                </c:pt>
                <c:pt idx="6">
                  <c:v>1874</c:v>
                </c:pt>
                <c:pt idx="7">
                  <c:v>1642</c:v>
                </c:pt>
                <c:pt idx="8">
                  <c:v>1339</c:v>
                </c:pt>
                <c:pt idx="9">
                  <c:v>1171</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9"/>
              <c:layout>
                <c:manualLayout>
                  <c:x val="5.2914512608676651E-3"/>
                  <c:y val="-4.5534576115557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región'!$D$13:$D$22</c:f>
              <c:numCache>
                <c:formatCode>_(* #,##0_);_(* \(#,##0\);_(* "-"??_);_(@_)</c:formatCode>
                <c:ptCount val="10"/>
                <c:pt idx="0">
                  <c:v>9714</c:v>
                </c:pt>
                <c:pt idx="1">
                  <c:v>10279</c:v>
                </c:pt>
                <c:pt idx="2">
                  <c:v>10762</c:v>
                </c:pt>
                <c:pt idx="3">
                  <c:v>10960</c:v>
                </c:pt>
                <c:pt idx="4">
                  <c:v>11829</c:v>
                </c:pt>
                <c:pt idx="5">
                  <c:v>9095</c:v>
                </c:pt>
                <c:pt idx="6">
                  <c:v>10126</c:v>
                </c:pt>
                <c:pt idx="7">
                  <c:v>10022</c:v>
                </c:pt>
                <c:pt idx="8">
                  <c:v>9826</c:v>
                </c:pt>
                <c:pt idx="9">
                  <c:v>6046</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región'!$E$13:$E$22</c:f>
              <c:numCache>
                <c:formatCode>_(* #,##0_);_(* \(#,##0\);_(* "-"??_);_(@_)</c:formatCode>
                <c:ptCount val="10"/>
                <c:pt idx="0">
                  <c:v>1229</c:v>
                </c:pt>
                <c:pt idx="1">
                  <c:v>1386</c:v>
                </c:pt>
                <c:pt idx="2">
                  <c:v>1529</c:v>
                </c:pt>
                <c:pt idx="3">
                  <c:v>1808</c:v>
                </c:pt>
                <c:pt idx="4">
                  <c:v>2244</c:v>
                </c:pt>
                <c:pt idx="5">
                  <c:v>1711</c:v>
                </c:pt>
                <c:pt idx="6">
                  <c:v>1855</c:v>
                </c:pt>
                <c:pt idx="7">
                  <c:v>1884</c:v>
                </c:pt>
                <c:pt idx="8">
                  <c:v>1739</c:v>
                </c:pt>
                <c:pt idx="9">
                  <c:v>1012</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región'!$F$13:$F$22</c:f>
              <c:numCache>
                <c:formatCode>_(* #,##0_);_(* \(#,##0\);_(* "-"??_);_(@_)</c:formatCode>
                <c:ptCount val="10"/>
                <c:pt idx="0">
                  <c:v>451</c:v>
                </c:pt>
                <c:pt idx="1">
                  <c:v>557</c:v>
                </c:pt>
                <c:pt idx="2">
                  <c:v>713</c:v>
                </c:pt>
                <c:pt idx="3">
                  <c:v>722</c:v>
                </c:pt>
                <c:pt idx="4">
                  <c:v>854</c:v>
                </c:pt>
                <c:pt idx="5">
                  <c:v>1369</c:v>
                </c:pt>
                <c:pt idx="6">
                  <c:v>907</c:v>
                </c:pt>
                <c:pt idx="7">
                  <c:v>641</c:v>
                </c:pt>
                <c:pt idx="8">
                  <c:v>404</c:v>
                </c:pt>
                <c:pt idx="9">
                  <c:v>346</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9"/>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región'!$G$13:$G$22</c:f>
              <c:numCache>
                <c:formatCode>_(* #,##0_);_(* \(#,##0\);_(* "-"??_);_(@_)</c:formatCode>
                <c:ptCount val="10"/>
                <c:pt idx="0">
                  <c:v>7190</c:v>
                </c:pt>
                <c:pt idx="1">
                  <c:v>7820</c:v>
                </c:pt>
                <c:pt idx="2">
                  <c:v>7971</c:v>
                </c:pt>
                <c:pt idx="3">
                  <c:v>8122</c:v>
                </c:pt>
                <c:pt idx="4">
                  <c:v>8942</c:v>
                </c:pt>
                <c:pt idx="5">
                  <c:v>5073</c:v>
                </c:pt>
                <c:pt idx="6">
                  <c:v>6664</c:v>
                </c:pt>
                <c:pt idx="7">
                  <c:v>8386</c:v>
                </c:pt>
                <c:pt idx="8">
                  <c:v>7949</c:v>
                </c:pt>
                <c:pt idx="9">
                  <c:v>5225</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región'!$H$13:$H$22</c:f>
              <c:numCache>
                <c:formatCode>_(* #,##0_);_(* \(#,##0\);_(* "-"??_);_(@_)</c:formatCode>
                <c:ptCount val="10"/>
                <c:pt idx="0">
                  <c:v>574</c:v>
                </c:pt>
                <c:pt idx="1">
                  <c:v>635</c:v>
                </c:pt>
                <c:pt idx="2">
                  <c:v>693</c:v>
                </c:pt>
                <c:pt idx="3">
                  <c:v>830</c:v>
                </c:pt>
                <c:pt idx="4">
                  <c:v>824</c:v>
                </c:pt>
                <c:pt idx="5">
                  <c:v>833</c:v>
                </c:pt>
                <c:pt idx="6">
                  <c:v>795</c:v>
                </c:pt>
                <c:pt idx="7">
                  <c:v>866</c:v>
                </c:pt>
                <c:pt idx="8">
                  <c:v>655</c:v>
                </c:pt>
                <c:pt idx="9">
                  <c:v>399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9"/>
              <c:layout>
                <c:manualLayout>
                  <c:x val="2.4591211618648055E-2"/>
                  <c:y val="-3.946419637124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región'!$A$13:$A$22</c:f>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f>'V.4.3. NA.Cant. accid x región'!$I$13:$I$22</c:f>
              <c:numCache>
                <c:formatCode>_(* #,##0_);_(* \(#,##0\);_(* "-"??_);_(@_)</c:formatCode>
                <c:ptCount val="10"/>
                <c:pt idx="0">
                  <c:v>2870</c:v>
                </c:pt>
                <c:pt idx="1">
                  <c:v>3327</c:v>
                </c:pt>
                <c:pt idx="2">
                  <c:v>3520</c:v>
                </c:pt>
                <c:pt idx="3">
                  <c:v>3722</c:v>
                </c:pt>
                <c:pt idx="4">
                  <c:v>4072</c:v>
                </c:pt>
                <c:pt idx="5">
                  <c:v>3532</c:v>
                </c:pt>
                <c:pt idx="6">
                  <c:v>3795</c:v>
                </c:pt>
                <c:pt idx="7">
                  <c:v>4039</c:v>
                </c:pt>
                <c:pt idx="8">
                  <c:v>3215</c:v>
                </c:pt>
                <c:pt idx="9">
                  <c:v>2000</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región'!$A$13:$A$22</c15:sqref>
                        </c15:formulaRef>
                      </c:ext>
                    </c:extLst>
                    <c:strCache>
                      <c:ptCount val="10"/>
                      <c:pt idx="0">
                        <c:v>2015</c:v>
                      </c:pt>
                      <c:pt idx="1">
                        <c:v>2016</c:v>
                      </c:pt>
                      <c:pt idx="2">
                        <c:v>2017</c:v>
                      </c:pt>
                      <c:pt idx="3">
                        <c:v>2018</c:v>
                      </c:pt>
                      <c:pt idx="4">
                        <c:v>2019</c:v>
                      </c:pt>
                      <c:pt idx="5">
                        <c:v>2020</c:v>
                      </c:pt>
                      <c:pt idx="6">
                        <c:v>2021</c:v>
                      </c:pt>
                      <c:pt idx="7">
                        <c:v>2022</c:v>
                      </c:pt>
                      <c:pt idx="8">
                        <c:v>2023</c:v>
                      </c:pt>
                      <c:pt idx="9">
                        <c:v>Jul.2025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'V.4.4.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'V.4.4. Accid x rango de edad'!$A$5:$A$23</c15:sqref>
                  </c15:fullRef>
                </c:ext>
              </c:extLst>
              <c:f>'V.4.4. Accid x rango de edad'!$A$18:$A$23</c:f>
              <c:strCache>
                <c:ptCount val="6"/>
                <c:pt idx="0">
                  <c:v>2020</c:v>
                </c:pt>
                <c:pt idx="1">
                  <c:v>2021</c:v>
                </c:pt>
                <c:pt idx="2">
                  <c:v>2022</c:v>
                </c:pt>
                <c:pt idx="3">
                  <c:v>2023</c:v>
                </c:pt>
                <c:pt idx="4">
                  <c:v>2024</c:v>
                </c:pt>
                <c:pt idx="5">
                  <c:v>Jul.2025</c:v>
                </c:pt>
              </c:strCache>
            </c:strRef>
          </c:cat>
          <c:val>
            <c:numRef>
              <c:extLst>
                <c:ext xmlns:c15="http://schemas.microsoft.com/office/drawing/2012/chart" uri="{02D57815-91ED-43cb-92C2-25804820EDAC}">
                  <c15:fullRef>
                    <c15:sqref>'V.4.4. Accid x rango de edad'!$B$5:$B$23</c15:sqref>
                  </c15:fullRef>
                </c:ext>
              </c:extLst>
              <c:f>'V.4.4. Accid x rango de edad'!$B$18:$B$23</c:f>
              <c:numCache>
                <c:formatCode>_(* #,##0_);_(* \(#,##0\);_(* "-"??_);_(@_)</c:formatCode>
                <c:ptCount val="6"/>
                <c:pt idx="0">
                  <c:v>84</c:v>
                </c:pt>
                <c:pt idx="1">
                  <c:v>135</c:v>
                </c:pt>
                <c:pt idx="2">
                  <c:v>163</c:v>
                </c:pt>
                <c:pt idx="3">
                  <c:v>157</c:v>
                </c:pt>
                <c:pt idx="4">
                  <c:v>180</c:v>
                </c:pt>
                <c:pt idx="5">
                  <c:v>519</c:v>
                </c:pt>
              </c:numCache>
            </c:numRef>
          </c:val>
          <c:extLst>
            <c:ext xmlns:c16="http://schemas.microsoft.com/office/drawing/2014/chart" uri="{C3380CC4-5D6E-409C-BE32-E72D297353CC}">
              <c16:uniqueId val="{00000000-84C1-4003-950A-51039B32AD67}"/>
            </c:ext>
          </c:extLst>
        </c:ser>
        <c:ser>
          <c:idx val="1"/>
          <c:order val="1"/>
          <c:tx>
            <c:strRef>
              <c:f>'V.4.4.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'V.4.4. Accid x rango de edad'!$A$5:$A$23</c15:sqref>
                  </c15:fullRef>
                </c:ext>
              </c:extLst>
              <c:f>'V.4.4. Accid x rango de edad'!$A$18:$A$23</c:f>
              <c:strCache>
                <c:ptCount val="6"/>
                <c:pt idx="0">
                  <c:v>2020</c:v>
                </c:pt>
                <c:pt idx="1">
                  <c:v>2021</c:v>
                </c:pt>
                <c:pt idx="2">
                  <c:v>2022</c:v>
                </c:pt>
                <c:pt idx="3">
                  <c:v>2023</c:v>
                </c:pt>
                <c:pt idx="4">
                  <c:v>2024</c:v>
                </c:pt>
                <c:pt idx="5">
                  <c:v>Jul.2025</c:v>
                </c:pt>
              </c:strCache>
            </c:strRef>
          </c:cat>
          <c:val>
            <c:numRef>
              <c:extLst>
                <c:ext xmlns:c15="http://schemas.microsoft.com/office/drawing/2012/chart" uri="{02D57815-91ED-43cb-92C2-25804820EDAC}">
                  <c15:fullRef>
                    <c15:sqref>'V.4.4. Accid x rango de edad'!$C$5:$C$23</c15:sqref>
                  </c15:fullRef>
                </c:ext>
              </c:extLst>
              <c:f>'V.4.4. Accid x rango de edad'!$C$18:$C$23</c:f>
              <c:numCache>
                <c:formatCode>_(* #,##0_);_(* \(#,##0\);_(* "-"??_);_(@_)</c:formatCode>
                <c:ptCount val="6"/>
                <c:pt idx="0">
                  <c:v>12952</c:v>
                </c:pt>
                <c:pt idx="1">
                  <c:v>15071</c:v>
                </c:pt>
                <c:pt idx="2">
                  <c:v>16256</c:v>
                </c:pt>
                <c:pt idx="3">
                  <c:v>16181</c:v>
                </c:pt>
                <c:pt idx="4">
                  <c:v>17101</c:v>
                </c:pt>
                <c:pt idx="5">
                  <c:v>10860</c:v>
                </c:pt>
              </c:numCache>
            </c:numRef>
          </c:val>
          <c:extLst>
            <c:ext xmlns:c16="http://schemas.microsoft.com/office/drawing/2014/chart" uri="{C3380CC4-5D6E-409C-BE32-E72D297353CC}">
              <c16:uniqueId val="{00000001-84C1-4003-950A-51039B32AD67}"/>
            </c:ext>
          </c:extLst>
        </c:ser>
        <c:ser>
          <c:idx val="2"/>
          <c:order val="2"/>
          <c:tx>
            <c:strRef>
              <c:f>'V.4.4.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'V.4.4. Accid x rango de edad'!$A$5:$A$23</c15:sqref>
                  </c15:fullRef>
                </c:ext>
              </c:extLst>
              <c:f>'V.4.4. Accid x rango de edad'!$A$18:$A$23</c:f>
              <c:strCache>
                <c:ptCount val="6"/>
                <c:pt idx="0">
                  <c:v>2020</c:v>
                </c:pt>
                <c:pt idx="1">
                  <c:v>2021</c:v>
                </c:pt>
                <c:pt idx="2">
                  <c:v>2022</c:v>
                </c:pt>
                <c:pt idx="3">
                  <c:v>2023</c:v>
                </c:pt>
                <c:pt idx="4">
                  <c:v>2024</c:v>
                </c:pt>
                <c:pt idx="5">
                  <c:v>Jul.2025</c:v>
                </c:pt>
              </c:strCache>
            </c:strRef>
          </c:cat>
          <c:val>
            <c:numRef>
              <c:extLst>
                <c:ext xmlns:c15="http://schemas.microsoft.com/office/drawing/2012/chart" uri="{02D57815-91ED-43cb-92C2-25804820EDAC}">
                  <c15:fullRef>
                    <c15:sqref>'V.4.4. Accid x rango de edad'!$D$5:$D$23</c15:sqref>
                  </c15:fullRef>
                </c:ext>
              </c:extLst>
              <c:f>'V.4.4. Accid x rango de edad'!$D$18:$D$23</c:f>
              <c:numCache>
                <c:formatCode>_(* #,##0_);_(* \(#,##0\);_(* "-"??_);_(@_)</c:formatCode>
                <c:ptCount val="6"/>
                <c:pt idx="0">
                  <c:v>12784</c:v>
                </c:pt>
                <c:pt idx="1">
                  <c:v>15016</c:v>
                </c:pt>
                <c:pt idx="2">
                  <c:v>15489</c:v>
                </c:pt>
                <c:pt idx="3">
                  <c:v>14600</c:v>
                </c:pt>
                <c:pt idx="4">
                  <c:v>15917</c:v>
                </c:pt>
                <c:pt idx="5">
                  <c:v>9055</c:v>
                </c:pt>
              </c:numCache>
            </c:numRef>
          </c:val>
          <c:extLst>
            <c:ext xmlns:c16="http://schemas.microsoft.com/office/drawing/2014/chart" uri="{C3380CC4-5D6E-409C-BE32-E72D297353CC}">
              <c16:uniqueId val="{00000002-84C1-4003-950A-51039B32AD67}"/>
            </c:ext>
          </c:extLst>
        </c:ser>
        <c:ser>
          <c:idx val="3"/>
          <c:order val="3"/>
          <c:tx>
            <c:strRef>
              <c:f>'V.4.4.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'V.4.4. Accid x rango de edad'!$A$5:$A$23</c15:sqref>
                  </c15:fullRef>
                </c:ext>
              </c:extLst>
              <c:f>'V.4.4. Accid x rango de edad'!$A$18:$A$23</c:f>
              <c:strCache>
                <c:ptCount val="6"/>
                <c:pt idx="0">
                  <c:v>2020</c:v>
                </c:pt>
                <c:pt idx="1">
                  <c:v>2021</c:v>
                </c:pt>
                <c:pt idx="2">
                  <c:v>2022</c:v>
                </c:pt>
                <c:pt idx="3">
                  <c:v>2023</c:v>
                </c:pt>
                <c:pt idx="4">
                  <c:v>2024</c:v>
                </c:pt>
                <c:pt idx="5">
                  <c:v>Jul.2025</c:v>
                </c:pt>
              </c:strCache>
            </c:strRef>
          </c:cat>
          <c:val>
            <c:numRef>
              <c:extLst>
                <c:ext xmlns:c15="http://schemas.microsoft.com/office/drawing/2012/chart" uri="{02D57815-91ED-43cb-92C2-25804820EDAC}">
                  <c15:fullRef>
                    <c15:sqref>'V.4.4. Accid x rango de edad'!$E$5:$E$23</c15:sqref>
                  </c15:fullRef>
                </c:ext>
              </c:extLst>
              <c:f>'V.4.4. Accid x rango de edad'!$E$18:$E$23</c:f>
              <c:numCache>
                <c:formatCode>_(* #,##0_);_(* \(#,##0\);_(* "-"??_);_(@_)</c:formatCode>
                <c:ptCount val="6"/>
                <c:pt idx="0">
                  <c:v>8100</c:v>
                </c:pt>
                <c:pt idx="1">
                  <c:v>9465</c:v>
                </c:pt>
                <c:pt idx="2">
                  <c:v>9689</c:v>
                </c:pt>
                <c:pt idx="3">
                  <c:v>8845</c:v>
                </c:pt>
                <c:pt idx="4">
                  <c:v>9352</c:v>
                </c:pt>
                <c:pt idx="5">
                  <c:v>5365</c:v>
                </c:pt>
              </c:numCache>
            </c:numRef>
          </c:val>
          <c:extLst>
            <c:ext xmlns:c16="http://schemas.microsoft.com/office/drawing/2014/chart" uri="{C3380CC4-5D6E-409C-BE32-E72D297353CC}">
              <c16:uniqueId val="{00000003-84C1-4003-950A-51039B32AD67}"/>
            </c:ext>
          </c:extLst>
        </c:ser>
        <c:ser>
          <c:idx val="4"/>
          <c:order val="4"/>
          <c:tx>
            <c:strRef>
              <c:f>'V.4.4.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'V.4.4. Accid x rango de edad'!$A$5:$A$23</c15:sqref>
                  </c15:fullRef>
                </c:ext>
              </c:extLst>
              <c:f>'V.4.4. Accid x rango de edad'!$A$18:$A$23</c:f>
              <c:strCache>
                <c:ptCount val="6"/>
                <c:pt idx="0">
                  <c:v>2020</c:v>
                </c:pt>
                <c:pt idx="1">
                  <c:v>2021</c:v>
                </c:pt>
                <c:pt idx="2">
                  <c:v>2022</c:v>
                </c:pt>
                <c:pt idx="3">
                  <c:v>2023</c:v>
                </c:pt>
                <c:pt idx="4">
                  <c:v>2024</c:v>
                </c:pt>
                <c:pt idx="5">
                  <c:v>Jul.2025</c:v>
                </c:pt>
              </c:strCache>
            </c:strRef>
          </c:cat>
          <c:val>
            <c:numRef>
              <c:extLst>
                <c:ext xmlns:c15="http://schemas.microsoft.com/office/drawing/2012/chart" uri="{02D57815-91ED-43cb-92C2-25804820EDAC}">
                  <c15:fullRef>
                    <c15:sqref>'V.4.4. Accid x rango de edad'!$F$5:$F$23</c15:sqref>
                  </c15:fullRef>
                </c:ext>
              </c:extLst>
              <c:f>'V.4.4. Accid x rango de edad'!$F$18:$F$23</c:f>
              <c:numCache>
                <c:formatCode>_(* #,##0_);_(* \(#,##0\);_(* "-"??_);_(@_)</c:formatCode>
                <c:ptCount val="6"/>
                <c:pt idx="0">
                  <c:v>4681</c:v>
                </c:pt>
                <c:pt idx="1">
                  <c:v>5623</c:v>
                </c:pt>
                <c:pt idx="2">
                  <c:v>5679</c:v>
                </c:pt>
                <c:pt idx="3">
                  <c:v>4967</c:v>
                </c:pt>
                <c:pt idx="4">
                  <c:v>5509</c:v>
                </c:pt>
                <c:pt idx="5">
                  <c:v>3124</c:v>
                </c:pt>
              </c:numCache>
            </c:numRef>
          </c:val>
          <c:extLst>
            <c:ext xmlns:c16="http://schemas.microsoft.com/office/drawing/2014/chart" uri="{C3380CC4-5D6E-409C-BE32-E72D297353CC}">
              <c16:uniqueId val="{00000004-84C1-4003-950A-51039B32AD67}"/>
            </c:ext>
          </c:extLst>
        </c:ser>
        <c:ser>
          <c:idx val="5"/>
          <c:order val="5"/>
          <c:tx>
            <c:strRef>
              <c:f>'V.4.4.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'V.4.4. Accid x rango de edad'!$A$5:$A$23</c15:sqref>
                  </c15:fullRef>
                </c:ext>
              </c:extLst>
              <c:f>'V.4.4. Accid x rango de edad'!$A$18:$A$23</c:f>
              <c:strCache>
                <c:ptCount val="6"/>
                <c:pt idx="0">
                  <c:v>2020</c:v>
                </c:pt>
                <c:pt idx="1">
                  <c:v>2021</c:v>
                </c:pt>
                <c:pt idx="2">
                  <c:v>2022</c:v>
                </c:pt>
                <c:pt idx="3">
                  <c:v>2023</c:v>
                </c:pt>
                <c:pt idx="4">
                  <c:v>2024</c:v>
                </c:pt>
                <c:pt idx="5">
                  <c:v>Jul.2025</c:v>
                </c:pt>
              </c:strCache>
            </c:strRef>
          </c:cat>
          <c:val>
            <c:numRef>
              <c:extLst>
                <c:ext xmlns:c15="http://schemas.microsoft.com/office/drawing/2012/chart" uri="{02D57815-91ED-43cb-92C2-25804820EDAC}">
                  <c15:fullRef>
                    <c15:sqref>'V.4.4. Accid x rango de edad'!$G$5:$G$23</c15:sqref>
                  </c15:fullRef>
                </c:ext>
              </c:extLst>
              <c:f>'V.4.4. Accid x rango de edad'!$G$18:$G$23</c:f>
              <c:numCache>
                <c:formatCode>_(* #,##0_);_(* \(#,##0\);_(* "-"??_);_(@_)</c:formatCode>
                <c:ptCount val="6"/>
                <c:pt idx="0">
                  <c:v>1544</c:v>
                </c:pt>
                <c:pt idx="1">
                  <c:v>2140</c:v>
                </c:pt>
                <c:pt idx="2">
                  <c:v>2319</c:v>
                </c:pt>
                <c:pt idx="3">
                  <c:v>2047</c:v>
                </c:pt>
                <c:pt idx="4">
                  <c:v>2173</c:v>
                </c:pt>
                <c:pt idx="5">
                  <c:v>1230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9.3990547266337293E-2"/>
          <c:y val="3.5084020012920152E-2"/>
          <c:w val="0.63239262150389342"/>
          <c:h val="9.41911888605702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16679349662406009"/>
          <c:w val="0.97420054841602555"/>
          <c:h val="0.68234336266957774"/>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3"/>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00-4314-A14E-F53A70488139}"/>
                </c:ext>
              </c:extLst>
            </c:dLbl>
            <c:dLbl>
              <c:idx val="4"/>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00-4314-A14E-F53A70488139}"/>
                </c:ext>
              </c:extLst>
            </c:dLbl>
            <c:dLbl>
              <c:idx val="5"/>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dLbl>
              <c:idx val="6"/>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00-4314-A14E-F53A70488139}"/>
                </c:ext>
              </c:extLst>
            </c:dLbl>
            <c:dLbl>
              <c:idx val="7"/>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00-4314-A14E-F53A70488139}"/>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24172</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5981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657770683222378"/>
          <c:y val="2.7569246296558412E-2"/>
          <c:w val="0.4228567777143068"/>
          <c:h val="4.4565284175032659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792994055095493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0.39219978111630682</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Jul.2025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0.60780021888369318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4355</c:v>
                </c:pt>
                <c:pt idx="1">
                  <c:v>21262</c:v>
                </c:pt>
                <c:pt idx="2">
                  <c:v>3921</c:v>
                </c:pt>
                <c:pt idx="3">
                  <c:v>2901</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4577784662576388"/>
          <c:y val="0.28605148202295488"/>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62</c:v>
                </c:pt>
                <c:pt idx="1">
                  <c:v>92</c:v>
                </c:pt>
                <c:pt idx="2">
                  <c:v>18</c:v>
                </c:pt>
                <c:pt idx="3">
                  <c:v>41</c:v>
                </c:pt>
                <c:pt idx="4">
                  <c:v>181</c:v>
                </c:pt>
                <c:pt idx="5">
                  <c:v>99</c:v>
                </c:pt>
                <c:pt idx="6">
                  <c:v>792</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'VII.3.CBSS-Benef'!$H$4</c:f>
              <c:strCache>
                <c:ptCount val="1"/>
                <c:pt idx="0">
                  <c:v>Ene-Jul.25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7498061951E-2"/>
                  <c:y val="9.04517846539689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67198268897054E-3"/>
                  <c:y val="4.089875265227483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'VII.3.CBSS-Benef'!$F$5:$F$12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'VII.3.CBSS-Benef'!$H$5:$H$12</c:f>
              <c:numCache>
                <c:formatCode>General</c:formatCode>
                <c:ptCount val="8"/>
                <c:pt idx="0">
                  <c:v>0</c:v>
                </c:pt>
                <c:pt idx="1">
                  <c:v>7</c:v>
                </c:pt>
                <c:pt idx="2">
                  <c:v>12</c:v>
                </c:pt>
                <c:pt idx="3">
                  <c:v>12</c:v>
                </c:pt>
                <c:pt idx="4">
                  <c:v>0</c:v>
                </c:pt>
                <c:pt idx="5">
                  <c:v>3</c:v>
                </c:pt>
                <c:pt idx="6">
                  <c:v>36</c:v>
                </c:pt>
                <c:pt idx="7">
                  <c:v>83</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2573166637945546E-2"/>
          <c:y val="5.607407985448398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'!$B$12:$B$22</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Jul.2025</c:v>
                </c:pt>
              </c:strCache>
            </c:strRef>
          </c:cat>
          <c:val>
            <c:numRef>
              <c:f>'III.3.2. Afil anual SFS RS '!$C$12:$C$22</c:f>
              <c:numCache>
                <c:formatCode>_(* #,##0_);_(* \(#,##0\);_(* "-"??_);_(@_)</c:formatCode>
                <c:ptCount val="11"/>
                <c:pt idx="0">
                  <c:v>2164705</c:v>
                </c:pt>
                <c:pt idx="1">
                  <c:v>2168957</c:v>
                </c:pt>
                <c:pt idx="2">
                  <c:v>2428212</c:v>
                </c:pt>
                <c:pt idx="3">
                  <c:v>2550398</c:v>
                </c:pt>
                <c:pt idx="4">
                  <c:v>2726543</c:v>
                </c:pt>
                <c:pt idx="5">
                  <c:v>4656130</c:v>
                </c:pt>
                <c:pt idx="6">
                  <c:v>4751862</c:v>
                </c:pt>
                <c:pt idx="7">
                  <c:v>4830794</c:v>
                </c:pt>
                <c:pt idx="8">
                  <c:v>4769269</c:v>
                </c:pt>
                <c:pt idx="9">
                  <c:v>4854651</c:v>
                </c:pt>
                <c:pt idx="10">
                  <c:v>4826474</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'!$B$12:$B$22</c:f>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Jul.2025</c:v>
                </c:pt>
              </c:strCache>
            </c:strRef>
          </c:cat>
          <c:val>
            <c:numRef>
              <c:f>'III.3.2. Afil anual SFS RS '!$D$12:$D$22</c:f>
              <c:numCache>
                <c:formatCode>_(* #,##0_);_(* \(#,##0\);_(* "-"??_);_(@_)</c:formatCode>
                <c:ptCount val="11"/>
                <c:pt idx="0">
                  <c:v>1152700</c:v>
                </c:pt>
                <c:pt idx="1">
                  <c:v>1178111</c:v>
                </c:pt>
                <c:pt idx="2">
                  <c:v>1118476</c:v>
                </c:pt>
                <c:pt idx="3">
                  <c:v>1069752</c:v>
                </c:pt>
                <c:pt idx="4">
                  <c:v>999719</c:v>
                </c:pt>
                <c:pt idx="5">
                  <c:v>1090709</c:v>
                </c:pt>
                <c:pt idx="6">
                  <c:v>995587</c:v>
                </c:pt>
                <c:pt idx="7">
                  <c:v>939407</c:v>
                </c:pt>
                <c:pt idx="8">
                  <c:v>920917</c:v>
                </c:pt>
                <c:pt idx="9">
                  <c:v>883741</c:v>
                </c:pt>
                <c:pt idx="10">
                  <c:v>864910</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'III.3.2. Afil anual SFS RS '!$B$12:$B$22</c15:sqref>
                        </c15:formulaRef>
                      </c:ext>
                    </c:extLst>
                    <c:strCache>
                      <c:ptCount val="11"/>
                      <c:pt idx="0">
                        <c:v>Dic. 2015</c:v>
                      </c:pt>
                      <c:pt idx="1">
                        <c:v>Dic. 2016</c:v>
                      </c:pt>
                      <c:pt idx="2">
                        <c:v>Dic. 2017</c:v>
                      </c:pt>
                      <c:pt idx="3">
                        <c:v>Dic.2018</c:v>
                      </c:pt>
                      <c:pt idx="4">
                        <c:v>Dic.2019</c:v>
                      </c:pt>
                      <c:pt idx="5">
                        <c:v>Dic. 2020</c:v>
                      </c:pt>
                      <c:pt idx="6">
                        <c:v>Dic.2021</c:v>
                      </c:pt>
                      <c:pt idx="7">
                        <c:v>Dic. 2022</c:v>
                      </c:pt>
                      <c:pt idx="8">
                        <c:v>Dic. 2023</c:v>
                      </c:pt>
                      <c:pt idx="9">
                        <c:v>Dic. 2024</c:v>
                      </c:pt>
                      <c:pt idx="10">
                        <c:v>Jul.2025</c:v>
                      </c:pt>
                    </c:strCache>
                  </c:strRef>
                </c:cat>
                <c:val>
                  <c:numRef>
                    <c:extLst>
                      <c:ext uri="{02D57815-91ED-43cb-92C2-25804820EDAC}">
                        <c15:formulaRef>
                          <c15:sqref>'III.3.2. Afil anual SFS RS '!$H$5:$H$22</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0.17920121397111016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Jul.2025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2378673</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Jul.2025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453472</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Jul.2025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2447801</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Jul.2025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411438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835241047436618"/>
          <c:y val="0.12514450245568162"/>
          <c:w val="0.53272149980229666"/>
          <c:h val="0.71500223634752835"/>
        </c:manualLayout>
      </c:layout>
      <c:doughnutChart>
        <c:varyColors val="1"/>
        <c:ser>
          <c:idx val="0"/>
          <c:order val="0"/>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Anual.'!$D$5:$H$5</c:f>
              <c:strCache>
                <c:ptCount val="5"/>
                <c:pt idx="0">
                  <c:v>Decreto No. 342-09</c:v>
                </c:pt>
                <c:pt idx="1">
                  <c:v>Decreto No.18-19</c:v>
                </c:pt>
                <c:pt idx="2">
                  <c:v>Decreto No. 371-16</c:v>
                </c:pt>
                <c:pt idx="3">
                  <c:v>Decreto No. 159-17</c:v>
                </c:pt>
                <c:pt idx="4">
                  <c:v>Res. SISALRIL No. 207-2016</c:v>
                </c:pt>
              </c:strCache>
            </c:strRef>
          </c:cat>
          <c:val>
            <c:numRef>
              <c:f>' III.4.2.Afil. SFSP Anual.'!$D$22:$H$22</c:f>
              <c:numCache>
                <c:formatCode>_(* #,##0_);_(* \(#,##0\);_(* "-"_);_(@_)</c:formatCode>
                <c:ptCount val="5"/>
                <c:pt idx="0">
                  <c:v>15903</c:v>
                </c:pt>
                <c:pt idx="1">
                  <c:v>31696</c:v>
                </c:pt>
                <c:pt idx="2">
                  <c:v>5646</c:v>
                </c:pt>
                <c:pt idx="3">
                  <c:v>31940</c:v>
                </c:pt>
                <c:pt idx="4">
                  <c:v>34115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Jul.2025</c:v>
                </c:pt>
              </c:strCache>
            </c:strRef>
          </c:cat>
          <c:val>
            <c:numRef>
              <c:f>'III.5.3.Afil. SVDS'!$B$12:$B$22</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2260926</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Jul.2025</c:v>
                </c:pt>
              </c:strCache>
            </c:strRef>
          </c:cat>
          <c:val>
            <c:numRef>
              <c:f>'III.5.3.Afil. SVDS'!$C$12:$C$22</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5463430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C6-4E3C-878E-34F478FA467B}"/>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C6-4E3C-878E-34F478FA467B}"/>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C6-4E3C-878E-34F478FA467B}"/>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C6-4E3C-878E-34F478FA467B}"/>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Jul.2025</c:v>
                </c:pt>
              </c:strCache>
            </c:strRef>
          </c:cat>
          <c:val>
            <c:numRef>
              <c:f>'III.5.3.Afil. SVDS'!$D$12:$D$22</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0.41382904146296373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6">
  <a:schemeClr val="accent3"/>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1">
  <a:schemeClr val="accent1"/>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8">
  <a:schemeClr val="accent5"/>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Reversed" id="21">
  <a:schemeClr val="accent1"/>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 id="18">
  <a:schemeClr val="accent5"/>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withinLinearReversed" id="21">
  <a:schemeClr val="accent1"/>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436" y="296241"/>
          <a:ext cx="3366013" cy="841503"/>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6083" y="320888"/>
        <a:ext cx="3316719" cy="792209"/>
      </dsp:txXfrm>
    </dsp:sp>
    <dsp:sp modelId="{183AAA97-0269-4D97-A395-7E7DC2B4A440}">
      <dsp:nvSpPr>
        <dsp:cNvPr id="0" name=""/>
        <dsp:cNvSpPr/>
      </dsp:nvSpPr>
      <dsp:spPr>
        <a:xfrm rot="5400000">
          <a:off x="1610811" y="1211376"/>
          <a:ext cx="147263" cy="147263"/>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436" y="1432270"/>
          <a:ext cx="3366013" cy="841503"/>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6083" y="1456917"/>
        <a:ext cx="3316719" cy="792209"/>
      </dsp:txXfrm>
    </dsp:sp>
    <dsp:sp modelId="{34998208-A58D-437C-A710-37EF43781C18}">
      <dsp:nvSpPr>
        <dsp:cNvPr id="0" name=""/>
        <dsp:cNvSpPr/>
      </dsp:nvSpPr>
      <dsp:spPr>
        <a:xfrm rot="5400000">
          <a:off x="1610811" y="2347405"/>
          <a:ext cx="147263" cy="147263"/>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436" y="2568300"/>
          <a:ext cx="3366013" cy="841503"/>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6083" y="2592947"/>
        <a:ext cx="3316719" cy="792209"/>
      </dsp:txXfrm>
    </dsp:sp>
    <dsp:sp modelId="{9D54DAED-0F82-4780-BFED-1329E7C8AFD1}">
      <dsp:nvSpPr>
        <dsp:cNvPr id="0" name=""/>
        <dsp:cNvSpPr/>
      </dsp:nvSpPr>
      <dsp:spPr>
        <a:xfrm rot="5400000">
          <a:off x="1610811" y="3483435"/>
          <a:ext cx="147263" cy="147263"/>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436" y="3704330"/>
          <a:ext cx="3366013" cy="841503"/>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6083" y="3728977"/>
        <a:ext cx="3316719" cy="792209"/>
      </dsp:txXfrm>
    </dsp:sp>
    <dsp:sp modelId="{432AB00C-380B-4859-9427-97707FC466FB}">
      <dsp:nvSpPr>
        <dsp:cNvPr id="0" name=""/>
        <dsp:cNvSpPr/>
      </dsp:nvSpPr>
      <dsp:spPr>
        <a:xfrm rot="5400000">
          <a:off x="1610811" y="4619465"/>
          <a:ext cx="147263" cy="147263"/>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436" y="4840359"/>
          <a:ext cx="3366013" cy="841503"/>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6083" y="4865006"/>
        <a:ext cx="3316719" cy="792209"/>
      </dsp:txXfrm>
    </dsp:sp>
    <dsp:sp modelId="{DA304E86-C60A-4C60-A2F1-8C28500BC241}">
      <dsp:nvSpPr>
        <dsp:cNvPr id="0" name=""/>
        <dsp:cNvSpPr/>
      </dsp:nvSpPr>
      <dsp:spPr>
        <a:xfrm>
          <a:off x="3838692" y="296241"/>
          <a:ext cx="3366013" cy="841503"/>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3339" y="320888"/>
        <a:ext cx="3316719" cy="792209"/>
      </dsp:txXfrm>
    </dsp:sp>
    <dsp:sp modelId="{605AA14A-C8D4-495B-AF31-5B30628DE2D7}">
      <dsp:nvSpPr>
        <dsp:cNvPr id="0" name=""/>
        <dsp:cNvSpPr/>
      </dsp:nvSpPr>
      <dsp:spPr>
        <a:xfrm rot="5400000">
          <a:off x="5448067" y="1211376"/>
          <a:ext cx="147263" cy="147263"/>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8692" y="1432270"/>
          <a:ext cx="3366013" cy="841503"/>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3339" y="1456917"/>
        <a:ext cx="3316719" cy="792209"/>
      </dsp:txXfrm>
    </dsp:sp>
    <dsp:sp modelId="{A6CB59EC-090C-4EE2-A627-BFCCE849FCAB}">
      <dsp:nvSpPr>
        <dsp:cNvPr id="0" name=""/>
        <dsp:cNvSpPr/>
      </dsp:nvSpPr>
      <dsp:spPr>
        <a:xfrm rot="5400000">
          <a:off x="5448067" y="2347405"/>
          <a:ext cx="147263" cy="147263"/>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8692" y="2568300"/>
          <a:ext cx="3366013" cy="841503"/>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3339" y="2592947"/>
        <a:ext cx="3316719" cy="792209"/>
      </dsp:txXfrm>
    </dsp:sp>
    <dsp:sp modelId="{696C8C79-9FE7-4137-A496-F6E780E6D38D}">
      <dsp:nvSpPr>
        <dsp:cNvPr id="0" name=""/>
        <dsp:cNvSpPr/>
      </dsp:nvSpPr>
      <dsp:spPr>
        <a:xfrm rot="5400000">
          <a:off x="5448067" y="3483435"/>
          <a:ext cx="147263" cy="147263"/>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8692" y="3704330"/>
          <a:ext cx="3366013" cy="841503"/>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3339" y="3728977"/>
        <a:ext cx="3316719" cy="792209"/>
      </dsp:txXfrm>
    </dsp:sp>
    <dsp:sp modelId="{7415C7F8-E079-4180-9D47-AD3AF52E094E}">
      <dsp:nvSpPr>
        <dsp:cNvPr id="0" name=""/>
        <dsp:cNvSpPr/>
      </dsp:nvSpPr>
      <dsp:spPr>
        <a:xfrm>
          <a:off x="7675947" y="296241"/>
          <a:ext cx="3366013" cy="841503"/>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700594" y="320888"/>
        <a:ext cx="3316719" cy="792209"/>
      </dsp:txXfrm>
    </dsp:sp>
    <dsp:sp modelId="{93FB2C3D-0F28-4F7A-AA9D-E3FD636777BA}">
      <dsp:nvSpPr>
        <dsp:cNvPr id="0" name=""/>
        <dsp:cNvSpPr/>
      </dsp:nvSpPr>
      <dsp:spPr>
        <a:xfrm rot="5400000">
          <a:off x="9285322" y="1211376"/>
          <a:ext cx="147263" cy="147263"/>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75947" y="1432270"/>
          <a:ext cx="3366013" cy="841503"/>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700594" y="1456917"/>
        <a:ext cx="3316719" cy="792209"/>
      </dsp:txXfrm>
    </dsp:sp>
    <dsp:sp modelId="{3F17379C-69CF-468D-9CB8-E8F4EEF44317}">
      <dsp:nvSpPr>
        <dsp:cNvPr id="0" name=""/>
        <dsp:cNvSpPr/>
      </dsp:nvSpPr>
      <dsp:spPr>
        <a:xfrm rot="5400000">
          <a:off x="9285322" y="2347405"/>
          <a:ext cx="147263" cy="147263"/>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75947" y="2568300"/>
          <a:ext cx="3366013" cy="841503"/>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700594" y="2592947"/>
        <a:ext cx="3316719" cy="792209"/>
      </dsp:txXfrm>
    </dsp:sp>
    <dsp:sp modelId="{863A9A9E-ECF9-40B0-9E66-718228D8AC5B}">
      <dsp:nvSpPr>
        <dsp:cNvPr id="0" name=""/>
        <dsp:cNvSpPr/>
      </dsp:nvSpPr>
      <dsp:spPr>
        <a:xfrm rot="5400000">
          <a:off x="9285322" y="3483435"/>
          <a:ext cx="147263" cy="147263"/>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75947" y="3704330"/>
          <a:ext cx="3366013" cy="841503"/>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700594" y="3728977"/>
        <a:ext cx="3316719" cy="792209"/>
      </dsp:txXfrm>
    </dsp:sp>
    <dsp:sp modelId="{08324F05-B36D-4E81-9DE5-A2502F8BF361}">
      <dsp:nvSpPr>
        <dsp:cNvPr id="0" name=""/>
        <dsp:cNvSpPr/>
      </dsp:nvSpPr>
      <dsp:spPr>
        <a:xfrm rot="5400000">
          <a:off x="9285322" y="4619465"/>
          <a:ext cx="147263" cy="147263"/>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75947" y="4840359"/>
          <a:ext cx="3366013" cy="841503"/>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700594" y="4865006"/>
        <a:ext cx="3316719" cy="792209"/>
      </dsp:txXfrm>
    </dsp:sp>
    <dsp:sp modelId="{AF110921-BC1B-4797-A05C-968D7526DC08}">
      <dsp:nvSpPr>
        <dsp:cNvPr id="0" name=""/>
        <dsp:cNvSpPr/>
      </dsp:nvSpPr>
      <dsp:spPr>
        <a:xfrm rot="5400000">
          <a:off x="9285322" y="5755494"/>
          <a:ext cx="147263" cy="147263"/>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75947" y="5976389"/>
          <a:ext cx="3366013" cy="841503"/>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700594" y="6001036"/>
        <a:ext cx="3316719" cy="792209"/>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4.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17.png"/><Relationship Id="rId1" Type="http://schemas.openxmlformats.org/officeDocument/2006/relationships/hyperlink" Target="#Contenido!A134"/></Relationships>
</file>

<file path=xl/drawings/_rels/drawing10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34"/><Relationship Id="rId1" Type="http://schemas.openxmlformats.org/officeDocument/2006/relationships/chart" Target="../charts/chart46.xml"/><Relationship Id="rId4" Type="http://schemas.openxmlformats.org/officeDocument/2006/relationships/chart" Target="../charts/chart47.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8"/><Relationship Id="rId1" Type="http://schemas.openxmlformats.org/officeDocument/2006/relationships/chart" Target="../charts/chart4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11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3.png"/><Relationship Id="rId1" Type="http://schemas.openxmlformats.org/officeDocument/2006/relationships/hyperlink" Target="#Contenido!A107"/></Relationships>
</file>

<file path=xl/drawings/_rels/drawing11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2"/><Relationship Id="rId1" Type="http://schemas.openxmlformats.org/officeDocument/2006/relationships/chart" Target="../charts/chart51.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6"/><Relationship Id="rId1" Type="http://schemas.openxmlformats.org/officeDocument/2006/relationships/chart" Target="../charts/chart52.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8"/><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17"/><Relationship Id="rId1" Type="http://schemas.openxmlformats.org/officeDocument/2006/relationships/chart" Target="../charts/chart54.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9.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6.xml"/></Relationships>
</file>

<file path=xl/drawings/_rels/drawing127.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21.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3.png"/><Relationship Id="rId1" Type="http://schemas.openxmlformats.org/officeDocument/2006/relationships/hyperlink" Target="#Contenido!A148"/><Relationship Id="rId4" Type="http://schemas.openxmlformats.org/officeDocument/2006/relationships/chart" Target="../charts/chart5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24"/><Relationship Id="rId1"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Contenido!A26"/></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Contenido!A26"/></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Contenido!A1"/></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9.png"/><Relationship Id="rId1" Type="http://schemas.openxmlformats.org/officeDocument/2006/relationships/hyperlink" Target="#Contenido!A60"/></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74"/></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5"/><Relationship Id="rId1" Type="http://schemas.openxmlformats.org/officeDocument/2006/relationships/chart" Target="../charts/chart10.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8"/><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9"/><Relationship Id="rId1" Type="http://schemas.openxmlformats.org/officeDocument/2006/relationships/chart" Target="../charts/chart1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4.xml"/></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chart" Target="../charts/chart15.xml"/><Relationship Id="rId5" Type="http://schemas.openxmlformats.org/officeDocument/2006/relationships/image" Target="../media/image10.png"/><Relationship Id="rId4"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2.jpg"/></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13.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hyperlink" Target="#Contenido!A1"/></Relationships>
</file>

<file path=xl/drawings/_rels/drawing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6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4.png"/><Relationship Id="rId1" Type="http://schemas.openxmlformats.org/officeDocument/2006/relationships/hyperlink" Target="#Contenido!A58"/></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3"/><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3.png"/><Relationship Id="rId1" Type="http://schemas.openxmlformats.org/officeDocument/2006/relationships/hyperlink" Target="#Contenido!A47"/></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6"/><Relationship Id="rId1" Type="http://schemas.openxmlformats.org/officeDocument/2006/relationships/chart" Target="../charts/chart28.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3.png"/><Relationship Id="rId1" Type="http://schemas.openxmlformats.org/officeDocument/2006/relationships/hyperlink" Target="#Contenido!A58"/></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3"/><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4"/><Relationship Id="rId1" Type="http://schemas.openxmlformats.org/officeDocument/2006/relationships/chart" Target="../charts/chart32.xml"/></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33.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3.png"/><Relationship Id="rId1" Type="http://schemas.openxmlformats.org/officeDocument/2006/relationships/hyperlink" Target="#INDICE!A1"/></Relationships>
</file>

<file path=xl/drawings/_rels/drawing79.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8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3.png"/><Relationship Id="rId1" Type="http://schemas.openxmlformats.org/officeDocument/2006/relationships/hyperlink" Target="#Contenido!A134"/></Relationships>
</file>

<file path=xl/drawings/_rels/drawing8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8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39.xml"/></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0.xml"/></Relationships>
</file>

<file path=xl/drawings/_rels/drawing92.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9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1"/><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3.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3.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3.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342900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382500" y="1752600"/>
          <a:ext cx="54387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i="0" cap="all">
              <a:solidFill>
                <a:schemeClr val="accent1">
                  <a:lumMod val="50000"/>
                </a:schemeClr>
              </a:solidFill>
              <a:effectLst/>
              <a:latin typeface="Arial" panose="020B0604020202020204" pitchFamily="34" charset="0"/>
              <a:ea typeface="+mn-ea"/>
              <a:cs typeface="Arial" panose="020B0604020202020204" pitchFamily="34" charset="0"/>
            </a:rPr>
            <a:t>JULIO 2025</a:t>
          </a:r>
          <a:endParaRPr lang="es-DO" sz="54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4C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4D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4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4E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EMPRESAS</a:t>
          </a:r>
          <a:r>
            <a:rPr lang="es-DO" sz="2600" b="1" baseline="0">
              <a:solidFill>
                <a:schemeClr val="lt1"/>
              </a:solidFill>
              <a:effectLst/>
              <a:latin typeface="+mn-lt"/>
              <a:ea typeface="+mn-ea"/>
              <a:cs typeface="+mn-cs"/>
            </a:rPr>
            <a:t> REGISTRADAS SDSS</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4F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1086970</xdr:colOff>
      <xdr:row>39</xdr:row>
      <xdr:rowOff>190500</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5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51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5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62779</xdr:colOff>
      <xdr:row>23</xdr:row>
      <xdr:rowOff>34636</xdr:rowOff>
    </xdr:from>
    <xdr:to>
      <xdr:col>8</xdr:col>
      <xdr:colOff>2996045</xdr:colOff>
      <xdr:row>72</xdr:row>
      <xdr:rowOff>47624</xdr:rowOff>
    </xdr:to>
    <xdr:graphicFrame macro="">
      <xdr:nvGraphicFramePr>
        <xdr:cNvPr id="2" name="3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277091</xdr:colOff>
      <xdr:row>0</xdr:row>
      <xdr:rowOff>207817</xdr:rowOff>
    </xdr:from>
    <xdr:to>
      <xdr:col>0</xdr:col>
      <xdr:colOff>1019702</xdr:colOff>
      <xdr:row>0</xdr:row>
      <xdr:rowOff>727363</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091" y="207817"/>
          <a:ext cx="742611" cy="5195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8</xdr:col>
      <xdr:colOff>1905000</xdr:colOff>
      <xdr:row>69</xdr:row>
      <xdr:rowOff>152400</xdr:rowOff>
    </xdr:to>
    <xdr:graphicFrame macro="">
      <xdr:nvGraphicFramePr>
        <xdr:cNvPr id="7" name="1 Gráfico">
          <a:extLst>
            <a:ext uri="{FF2B5EF4-FFF2-40B4-BE49-F238E27FC236}">
              <a16:creationId xmlns:a16="http://schemas.microsoft.com/office/drawing/2014/main" id="{00000000-0008-0000-5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53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5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24</xdr:row>
      <xdr:rowOff>23132</xdr:rowOff>
    </xdr:from>
    <xdr:to>
      <xdr:col>8</xdr:col>
      <xdr:colOff>547688</xdr:colOff>
      <xdr:row>59</xdr:row>
      <xdr:rowOff>47624</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5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6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1048871</xdr:colOff>
      <xdr:row>52</xdr:row>
      <xdr:rowOff>152400</xdr:rowOff>
    </xdr:to>
    <xdr:pic>
      <xdr:nvPicPr>
        <xdr:cNvPr id="4" name="Imagen 3">
          <a:extLst>
            <a:ext uri="{FF2B5EF4-FFF2-40B4-BE49-F238E27FC236}">
              <a16:creationId xmlns:a16="http://schemas.microsoft.com/office/drawing/2014/main" id="{00000000-0008-0000-5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8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25</xdr:row>
      <xdr:rowOff>47625</xdr:rowOff>
    </xdr:from>
    <xdr:to>
      <xdr:col>8</xdr:col>
      <xdr:colOff>1143001</xdr:colOff>
      <xdr:row>59</xdr:row>
      <xdr:rowOff>27215</xdr:rowOff>
    </xdr:to>
    <xdr:graphicFrame macro="">
      <xdr:nvGraphicFramePr>
        <xdr:cNvPr id="240749" name="2 Gráfico">
          <a:extLst>
            <a:ext uri="{FF2B5EF4-FFF2-40B4-BE49-F238E27FC236}">
              <a16:creationId xmlns:a16="http://schemas.microsoft.com/office/drawing/2014/main" id="{00000000-0008-0000-59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23</xdr:row>
      <xdr:rowOff>190499</xdr:rowOff>
    </xdr:from>
    <xdr:to>
      <xdr:col>16</xdr:col>
      <xdr:colOff>785811</xdr:colOff>
      <xdr:row>64</xdr:row>
      <xdr:rowOff>142874</xdr:rowOff>
    </xdr:to>
    <xdr:graphicFrame macro="">
      <xdr:nvGraphicFramePr>
        <xdr:cNvPr id="242802" name="2 Gráfico">
          <a:extLst>
            <a:ext uri="{FF2B5EF4-FFF2-40B4-BE49-F238E27FC236}">
              <a16:creationId xmlns:a16="http://schemas.microsoft.com/office/drawing/2014/main" id="{00000000-0008-0000-5A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Sistema Dominicano De Seguridad</a:t>
          </a:r>
          <a:r>
            <a:rPr lang="es-DO" sz="4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10</xdr:col>
      <xdr:colOff>666749</xdr:colOff>
      <xdr:row>62</xdr:row>
      <xdr:rowOff>166687</xdr:rowOff>
    </xdr:to>
    <xdr:graphicFrame macro="">
      <xdr:nvGraphicFramePr>
        <xdr:cNvPr id="252018" name="2 Gráfico">
          <a:extLst>
            <a:ext uri="{FF2B5EF4-FFF2-40B4-BE49-F238E27FC236}">
              <a16:creationId xmlns:a16="http://schemas.microsoft.com/office/drawing/2014/main" id="{00000000-0008-0000-5B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C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25</xdr:row>
      <xdr:rowOff>86590</xdr:rowOff>
    </xdr:from>
    <xdr:to>
      <xdr:col>8</xdr:col>
      <xdr:colOff>762000</xdr:colOff>
      <xdr:row>57</xdr:row>
      <xdr:rowOff>6111</xdr:rowOff>
    </xdr:to>
    <xdr:graphicFrame macro="">
      <xdr:nvGraphicFramePr>
        <xdr:cNvPr id="247922" name="2 Gráfico">
          <a:extLst>
            <a:ext uri="{FF2B5EF4-FFF2-40B4-BE49-F238E27FC236}">
              <a16:creationId xmlns:a16="http://schemas.microsoft.com/office/drawing/2014/main" id="{00000000-0008-0000-5C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33616</xdr:colOff>
      <xdr:row>23</xdr:row>
      <xdr:rowOff>173182</xdr:rowOff>
    </xdr:from>
    <xdr:to>
      <xdr:col>8</xdr:col>
      <xdr:colOff>502228</xdr:colOff>
      <xdr:row>54</xdr:row>
      <xdr:rowOff>69274</xdr:rowOff>
    </xdr:to>
    <xdr:graphicFrame macro="">
      <xdr:nvGraphicFramePr>
        <xdr:cNvPr id="249970" name="2 Gráfico">
          <a:extLst>
            <a:ext uri="{FF2B5EF4-FFF2-40B4-BE49-F238E27FC236}">
              <a16:creationId xmlns:a16="http://schemas.microsoft.com/office/drawing/2014/main" id="{00000000-0008-0000-5D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5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99391</xdr:rowOff>
    </xdr:from>
    <xdr:to>
      <xdr:col>6</xdr:col>
      <xdr:colOff>459441</xdr:colOff>
      <xdr:row>31</xdr:row>
      <xdr:rowOff>156881</xdr:rowOff>
    </xdr:to>
    <xdr:graphicFrame macro="">
      <xdr:nvGraphicFramePr>
        <xdr:cNvPr id="3" name="Gráfico 2">
          <a:extLst>
            <a:ext uri="{FF2B5EF4-FFF2-40B4-BE49-F238E27FC236}">
              <a16:creationId xmlns:a16="http://schemas.microsoft.com/office/drawing/2014/main" id="{00000000-0008-0000-6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23</xdr:row>
      <xdr:rowOff>71437</xdr:rowOff>
    </xdr:from>
    <xdr:to>
      <xdr:col>9</xdr:col>
      <xdr:colOff>1976437</xdr:colOff>
      <xdr:row>56</xdr:row>
      <xdr:rowOff>212143</xdr:rowOff>
    </xdr:to>
    <xdr:graphicFrame macro="">
      <xdr:nvGraphicFramePr>
        <xdr:cNvPr id="7" name="6 Gráfico">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51956</xdr:colOff>
      <xdr:row>14</xdr:row>
      <xdr:rowOff>173181</xdr:rowOff>
    </xdr:from>
    <xdr:to>
      <xdr:col>2</xdr:col>
      <xdr:colOff>692729</xdr:colOff>
      <xdr:row>43</xdr:row>
      <xdr:rowOff>190499</xdr:rowOff>
    </xdr:to>
    <xdr:graphicFrame macro="">
      <xdr:nvGraphicFramePr>
        <xdr:cNvPr id="4" name="Gráfico 3">
          <a:extLst>
            <a:ext uri="{FF2B5EF4-FFF2-40B4-BE49-F238E27FC236}">
              <a16:creationId xmlns:a16="http://schemas.microsoft.com/office/drawing/2014/main" id="{00000000-0008-0000-6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1108673</xdr:colOff>
      <xdr:row>14</xdr:row>
      <xdr:rowOff>103909</xdr:rowOff>
    </xdr:from>
    <xdr:to>
      <xdr:col>7</xdr:col>
      <xdr:colOff>935183</xdr:colOff>
      <xdr:row>43</xdr:row>
      <xdr:rowOff>34637</xdr:rowOff>
    </xdr:to>
    <xdr:graphicFrame macro="">
      <xdr:nvGraphicFramePr>
        <xdr:cNvPr id="6" name="Gráfico 5">
          <a:extLst>
            <a:ext uri="{FF2B5EF4-FFF2-40B4-BE49-F238E27FC236}">
              <a16:creationId xmlns:a16="http://schemas.microsoft.com/office/drawing/2014/main" id="{00000000-0008-0000-62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123265</xdr:rowOff>
    </xdr:from>
    <xdr:to>
      <xdr:col>10</xdr:col>
      <xdr:colOff>930088</xdr:colOff>
      <xdr:row>39</xdr:row>
      <xdr:rowOff>22411</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313764</xdr:colOff>
      <xdr:row>37</xdr:row>
      <xdr:rowOff>268941</xdr:rowOff>
    </xdr:from>
    <xdr:to>
      <xdr:col>5</xdr:col>
      <xdr:colOff>67235</xdr:colOff>
      <xdr:row>38</xdr:row>
      <xdr:rowOff>201706</xdr:rowOff>
    </xdr:to>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313764" y="10600765"/>
          <a:ext cx="5412442" cy="2577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Fuente: Superintendencia de Salud y Riesgos Laborales (SISALRIL).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133992</xdr:colOff>
      <xdr:row>24</xdr:row>
      <xdr:rowOff>81643</xdr:rowOff>
    </xdr:from>
    <xdr:to>
      <xdr:col>15</xdr:col>
      <xdr:colOff>653143</xdr:colOff>
      <xdr:row>41</xdr:row>
      <xdr:rowOff>27215</xdr:rowOff>
    </xdr:to>
    <xdr:graphicFrame macro="">
      <xdr:nvGraphicFramePr>
        <xdr:cNvPr id="9" name="8 Gráfico">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0.90593</cdr:y>
    </cdr:from>
    <cdr:to>
      <cdr:x>0.63899</cdr:x>
      <cdr:y>0.96319</cdr:y>
    </cdr:to>
    <cdr:sp macro="" textlink="">
      <cdr:nvSpPr>
        <cdr:cNvPr id="3" name="2 CuadroTexto"/>
        <cdr:cNvSpPr txBox="1"/>
      </cdr:nvSpPr>
      <cdr:spPr>
        <a:xfrm xmlns:a="http://schemas.openxmlformats.org/drawingml/2006/main">
          <a:off x="112704" y="6632017"/>
          <a:ext cx="6270648" cy="419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2337954</xdr:colOff>
      <xdr:row>2</xdr:row>
      <xdr:rowOff>595313</xdr:rowOff>
    </xdr:to>
    <xdr:sp macro="" textlink="">
      <xdr:nvSpPr>
        <xdr:cNvPr id="4" name="3 Rectángulo redondeado">
          <a:extLst>
            <a:ext uri="{FF2B5EF4-FFF2-40B4-BE49-F238E27FC236}">
              <a16:creationId xmlns:a16="http://schemas.microsoft.com/office/drawing/2014/main" id="{00000000-0008-0000-1300-000004000000}"/>
            </a:ext>
          </a:extLst>
        </xdr:cNvPr>
        <xdr:cNvSpPr/>
      </xdr:nvSpPr>
      <xdr:spPr>
        <a:xfrm>
          <a:off x="0" y="1"/>
          <a:ext cx="23983517" cy="200025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338159</xdr:colOff>
      <xdr:row>1</xdr:row>
      <xdr:rowOff>111702</xdr:rowOff>
    </xdr:from>
    <xdr:to>
      <xdr:col>1</xdr:col>
      <xdr:colOff>1135594</xdr:colOff>
      <xdr:row>2</xdr:row>
      <xdr:rowOff>228600</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59" y="302202"/>
          <a:ext cx="1673735" cy="106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166687</xdr:colOff>
      <xdr:row>23</xdr:row>
      <xdr:rowOff>1</xdr:rowOff>
    </xdr:from>
    <xdr:to>
      <xdr:col>9</xdr:col>
      <xdr:colOff>1952623</xdr:colOff>
      <xdr:row>57</xdr:row>
      <xdr:rowOff>142874</xdr:rowOff>
    </xdr:to>
    <xdr:graphicFrame macro="">
      <xdr:nvGraphicFramePr>
        <xdr:cNvPr id="9" name="8 Gráfico">
          <a:extLst>
            <a:ext uri="{FF2B5EF4-FFF2-40B4-BE49-F238E27FC236}">
              <a16:creationId xmlns:a16="http://schemas.microsoft.com/office/drawing/2014/main" id="{00000000-0008-0000-1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0.01903</cdr:x>
      <cdr:y>0.92901</cdr:y>
    </cdr:from>
    <cdr:to>
      <cdr:x>0.50511</cdr:x>
      <cdr:y>0.98669</cdr:y>
    </cdr:to>
    <cdr:sp macro="" textlink="">
      <cdr:nvSpPr>
        <cdr:cNvPr id="2" name="CuadroTexto 1"/>
        <cdr:cNvSpPr txBox="1"/>
      </cdr:nvSpPr>
      <cdr:spPr>
        <a:xfrm xmlns:a="http://schemas.openxmlformats.org/drawingml/2006/main">
          <a:off x="415982" y="9972433"/>
          <a:ext cx="10625648" cy="619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3200" b="1"/>
            <a:t>Fuente:</a:t>
          </a:r>
          <a:r>
            <a:rPr lang="es-ES" sz="3200" b="1" baseline="0"/>
            <a:t> </a:t>
          </a:r>
          <a:r>
            <a:rPr lang="es-ES" sz="3200" baseline="0"/>
            <a:t>SISALRIL</a:t>
          </a:r>
          <a:endParaRPr lang="es-ES" sz="3200"/>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277091</xdr:rowOff>
    </xdr:from>
    <xdr:to>
      <xdr:col>11</xdr:col>
      <xdr:colOff>1489363</xdr:colOff>
      <xdr:row>49</xdr:row>
      <xdr:rowOff>166687</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6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1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5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5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78442</xdr:colOff>
      <xdr:row>9</xdr:row>
      <xdr:rowOff>36419</xdr:rowOff>
    </xdr:from>
    <xdr:to>
      <xdr:col>12</xdr:col>
      <xdr:colOff>302559</xdr:colOff>
      <xdr:row>30</xdr:row>
      <xdr:rowOff>33618</xdr:rowOff>
    </xdr:to>
    <xdr:pic>
      <xdr:nvPicPr>
        <xdr:cNvPr id="6" name="Imagen 5">
          <a:extLst>
            <a:ext uri="{FF2B5EF4-FFF2-40B4-BE49-F238E27FC236}">
              <a16:creationId xmlns:a16="http://schemas.microsoft.com/office/drawing/2014/main" id="{00000000-0008-0000-0500-000006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78442" y="2120713"/>
          <a:ext cx="10791264" cy="3997699"/>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195025</xdr:colOff>
      <xdr:row>0</xdr:row>
      <xdr:rowOff>397336</xdr:rowOff>
    </xdr:from>
    <xdr:to>
      <xdr:col>0</xdr:col>
      <xdr:colOff>818289</xdr:colOff>
      <xdr:row>1</xdr:row>
      <xdr:rowOff>168088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25" y="397336"/>
          <a:ext cx="623264" cy="465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1</xdr:rowOff>
    </xdr:from>
    <xdr:to>
      <xdr:col>5</xdr:col>
      <xdr:colOff>806823</xdr:colOff>
      <xdr:row>48</xdr:row>
      <xdr:rowOff>156882</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7</xdr:col>
      <xdr:colOff>602796</xdr:colOff>
      <xdr:row>50</xdr:row>
      <xdr:rowOff>121104</xdr:rowOff>
    </xdr:to>
    <xdr:sp macro="" textlink="">
      <xdr:nvSpPr>
        <xdr:cNvPr id="5" name="4 CuadroTexto">
          <a:extLst>
            <a:ext uri="{FF2B5EF4-FFF2-40B4-BE49-F238E27FC236}">
              <a16:creationId xmlns:a16="http://schemas.microsoft.com/office/drawing/2014/main" id="{00000000-0008-0000-1C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1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1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95249</xdr:rowOff>
    </xdr:to>
    <xdr:sp macro="" textlink="">
      <xdr:nvSpPr>
        <xdr:cNvPr id="3" name="2 Rectángulo redondeado">
          <a:extLst>
            <a:ext uri="{FF2B5EF4-FFF2-40B4-BE49-F238E27FC236}">
              <a16:creationId xmlns:a16="http://schemas.microsoft.com/office/drawing/2014/main" id="{00000000-0008-0000-1F00-000003000000}"/>
            </a:ext>
          </a:extLst>
        </xdr:cNvPr>
        <xdr:cNvSpPr/>
      </xdr:nvSpPr>
      <xdr:spPr>
        <a:xfrm>
          <a:off x="0" y="0"/>
          <a:ext cx="19502438" cy="173831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baseline="0">
              <a:solidFill>
                <a:schemeClr val="lt1"/>
              </a:solidFill>
              <a:effectLst/>
              <a:latin typeface="+mn-lt"/>
              <a:ea typeface="+mn-ea"/>
              <a:cs typeface="+mn-cs"/>
            </a:rPr>
            <a:t>Sistema Dominicano de Seguridad Social (SDSS)</a:t>
          </a:r>
          <a:endParaRPr lang="es-DO" sz="3600" b="1" i="0">
            <a:solidFill>
              <a:schemeClr val="lt1"/>
            </a:solidFill>
            <a:effectLst/>
            <a:latin typeface="+mn-lt"/>
            <a:ea typeface="+mn-ea"/>
            <a:cs typeface="+mn-cs"/>
          </a:endParaRPr>
        </a:p>
        <a:p>
          <a:pPr algn="ctr"/>
          <a:r>
            <a:rPr lang="es-DO" sz="3600" b="1">
              <a:solidFill>
                <a:schemeClr val="lt1"/>
              </a:solidFill>
              <a:effectLst/>
              <a:latin typeface="+mn-lt"/>
              <a:ea typeface="+mn-ea"/>
              <a:cs typeface="+mn-cs"/>
            </a:rPr>
            <a:t>Afiliación al Seguro de Vejez, Discapacidad y Sobrevivencia</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(SVDS)</a:t>
          </a:r>
          <a:endParaRPr lang="es-DO" sz="3600">
            <a:effectLst/>
          </a:endParaRPr>
        </a:p>
      </xdr:txBody>
    </xdr:sp>
    <xdr:clientData/>
  </xdr:twoCellAnchor>
  <xdr:twoCellAnchor editAs="oneCell">
    <xdr:from>
      <xdr:col>0</xdr:col>
      <xdr:colOff>505665</xdr:colOff>
      <xdr:row>0</xdr:row>
      <xdr:rowOff>333376</xdr:rowOff>
    </xdr:from>
    <xdr:to>
      <xdr:col>1</xdr:col>
      <xdr:colOff>1462086</xdr:colOff>
      <xdr:row>3</xdr:row>
      <xdr:rowOff>37793</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05665" y="333376"/>
          <a:ext cx="1718421" cy="1085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1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1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1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3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571499</xdr:colOff>
      <xdr:row>67</xdr:row>
      <xdr:rowOff>71437</xdr:rowOff>
    </xdr:to>
    <xdr:graphicFrame macro="">
      <xdr:nvGraphicFramePr>
        <xdr:cNvPr id="3" name="2 Gráfico">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259772</xdr:colOff>
      <xdr:row>12</xdr:row>
      <xdr:rowOff>173181</xdr:rowOff>
    </xdr:from>
    <xdr:to>
      <xdr:col>16</xdr:col>
      <xdr:colOff>606136</xdr:colOff>
      <xdr:row>55</xdr:row>
      <xdr:rowOff>51955</xdr:rowOff>
    </xdr:to>
    <xdr:grpSp>
      <xdr:nvGrpSpPr>
        <xdr:cNvPr id="2" name="3 Grupo">
          <a:extLst>
            <a:ext uri="{FF2B5EF4-FFF2-40B4-BE49-F238E27FC236}">
              <a16:creationId xmlns:a16="http://schemas.microsoft.com/office/drawing/2014/main" id="{00000000-0008-0000-0600-000002000000}"/>
            </a:ext>
          </a:extLst>
        </xdr:cNvPr>
        <xdr:cNvGrpSpPr/>
      </xdr:nvGrpSpPr>
      <xdr:grpSpPr>
        <a:xfrm>
          <a:off x="259772" y="3116406"/>
          <a:ext cx="13833764" cy="8070274"/>
          <a:chOff x="100854" y="2579128"/>
          <a:chExt cx="9653948" cy="4733831"/>
        </a:xfrm>
      </xdr:grpSpPr>
      <xdr:sp macro="" textlink="">
        <xdr:nvSpPr>
          <xdr:cNvPr id="3" name="37 Rectángulo redondeado">
            <a:extLst>
              <a:ext uri="{FF2B5EF4-FFF2-40B4-BE49-F238E27FC236}">
                <a16:creationId xmlns:a16="http://schemas.microsoft.com/office/drawing/2014/main" id="{00000000-0008-0000-0600-000003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600-000004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600-000005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600-000006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600-000007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600-000008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600-000009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600-00000A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600-00000B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600-00000C000000}"/>
              </a:ext>
            </a:extLst>
          </xdr:cNvPr>
          <xdr:cNvCxnSpPr>
            <a:endCxn id="5"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600-00000D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600-00000E000000}"/>
              </a:ext>
            </a:extLst>
          </xdr:cNvPr>
          <xdr:cNvCxnSpPr>
            <a:endCxn id="9"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600-00000F000000}"/>
              </a:ext>
            </a:extLst>
          </xdr:cNvPr>
          <xdr:cNvCxnSpPr>
            <a:stCxn id="10"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600-00001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600-000011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600-000012000000}"/>
              </a:ext>
            </a:extLst>
          </xdr:cNvPr>
          <xdr:cNvCxnSpPr>
            <a:stCxn id="5"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600-000013000000}"/>
              </a:ext>
            </a:extLst>
          </xdr:cNvPr>
          <xdr:cNvCxnSpPr>
            <a:endCxn id="17"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600-000014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600-000015000000}"/>
              </a:ext>
            </a:extLst>
          </xdr:cNvPr>
          <xdr:cNvCxnSpPr>
            <a:endCxn id="23"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600-000016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600-000017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6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6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5</xdr:col>
      <xdr:colOff>762000</xdr:colOff>
      <xdr:row>36</xdr:row>
      <xdr:rowOff>163286</xdr:rowOff>
    </xdr:to>
    <xdr:graphicFrame macro="">
      <xdr:nvGraphicFramePr>
        <xdr:cNvPr id="2" name="1 Gráfico">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138545</xdr:rowOff>
    </xdr:from>
    <xdr:to>
      <xdr:col>12</xdr:col>
      <xdr:colOff>571500</xdr:colOff>
      <xdr:row>68</xdr:row>
      <xdr:rowOff>166688</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171018</xdr:rowOff>
    </xdr:from>
    <xdr:to>
      <xdr:col>12</xdr:col>
      <xdr:colOff>547687</xdr:colOff>
      <xdr:row>47</xdr:row>
      <xdr:rowOff>333375</xdr:rowOff>
    </xdr:to>
    <xdr:graphicFrame macro="">
      <xdr:nvGraphicFramePr>
        <xdr:cNvPr id="4" name="Gráfico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45.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2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4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7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700-000016000000}"/>
            </a:ext>
          </a:extLst>
        </xdr:cNvPr>
        <xdr:cNvSpPr/>
      </xdr:nvSpPr>
      <xdr:spPr>
        <a:xfrm>
          <a:off x="0" y="0"/>
          <a:ext cx="10051676"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8"/>
          <a:extLst>
            <a:ext uri="{FF2B5EF4-FFF2-40B4-BE49-F238E27FC236}">
              <a16:creationId xmlns:a16="http://schemas.microsoft.com/office/drawing/2014/main" id="{00000000-0008-0000-0700-00001A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2" name="Diagrama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29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2A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21</xdr:row>
      <xdr:rowOff>190501</xdr:rowOff>
    </xdr:from>
    <xdr:to>
      <xdr:col>10</xdr:col>
      <xdr:colOff>2214562</xdr:colOff>
      <xdr:row>70</xdr:row>
      <xdr:rowOff>95249</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17</xdr:row>
      <xdr:rowOff>2802</xdr:rowOff>
    </xdr:from>
    <xdr:to>
      <xdr:col>4</xdr:col>
      <xdr:colOff>1792941</xdr:colOff>
      <xdr:row>32</xdr:row>
      <xdr:rowOff>11206</xdr:rowOff>
    </xdr:to>
    <xdr:graphicFrame macro="">
      <xdr:nvGraphicFramePr>
        <xdr:cNvPr id="3" name="Gráfico 2">
          <a:extLst>
            <a:ext uri="{FF2B5EF4-FFF2-40B4-BE49-F238E27FC236}">
              <a16:creationId xmlns:a16="http://schemas.microsoft.com/office/drawing/2014/main" id="{00000000-0008-0000-2E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2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8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8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33618</xdr:colOff>
      <xdr:row>8</xdr:row>
      <xdr:rowOff>33617</xdr:rowOff>
    </xdr:from>
    <xdr:to>
      <xdr:col>12</xdr:col>
      <xdr:colOff>616324</xdr:colOff>
      <xdr:row>30</xdr:row>
      <xdr:rowOff>739587</xdr:rowOff>
    </xdr:to>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3"/>
        <a:srcRect l="2473" t="5411" r="-291"/>
        <a:stretch/>
      </xdr:blipFill>
      <xdr:spPr bwMode="auto">
        <a:xfrm>
          <a:off x="33618" y="1568823"/>
          <a:ext cx="11149853" cy="4896970"/>
        </a:xfrm>
        <a:prstGeom prst="rect">
          <a:avLst/>
        </a:prstGeom>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0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43982</xdr:colOff>
      <xdr:row>10</xdr:row>
      <xdr:rowOff>59950</xdr:rowOff>
    </xdr:from>
    <xdr:to>
      <xdr:col>6</xdr:col>
      <xdr:colOff>369794</xdr:colOff>
      <xdr:row>44</xdr:row>
      <xdr:rowOff>33618</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27213</xdr:colOff>
      <xdr:row>32</xdr:row>
      <xdr:rowOff>0</xdr:rowOff>
    </xdr:from>
    <xdr:to>
      <xdr:col>5</xdr:col>
      <xdr:colOff>421821</xdr:colOff>
      <xdr:row>72</xdr:row>
      <xdr:rowOff>0</xdr:rowOff>
    </xdr:to>
    <xdr:graphicFrame macro="">
      <xdr:nvGraphicFramePr>
        <xdr:cNvPr id="2" name="6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152401</xdr:colOff>
      <xdr:row>11</xdr:row>
      <xdr:rowOff>29935</xdr:rowOff>
    </xdr:from>
    <xdr:to>
      <xdr:col>1</xdr:col>
      <xdr:colOff>2530930</xdr:colOff>
      <xdr:row>43</xdr:row>
      <xdr:rowOff>68035</xdr:rowOff>
    </xdr:to>
    <xdr:graphicFrame macro="">
      <xdr:nvGraphicFramePr>
        <xdr:cNvPr id="4" name="Gráfico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17319</xdr:colOff>
      <xdr:row>13</xdr:row>
      <xdr:rowOff>-1</xdr:rowOff>
    </xdr:from>
    <xdr:to>
      <xdr:col>4</xdr:col>
      <xdr:colOff>773952</xdr:colOff>
      <xdr:row>41</xdr:row>
      <xdr:rowOff>121228</xdr:rowOff>
    </xdr:to>
    <xdr:graphicFrame macro="">
      <xdr:nvGraphicFramePr>
        <xdr:cNvPr id="3" name="2 Gráfico">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34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48491</xdr:rowOff>
    </xdr:from>
    <xdr:to>
      <xdr:col>9</xdr:col>
      <xdr:colOff>904874</xdr:colOff>
      <xdr:row>65</xdr:row>
      <xdr:rowOff>119063</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0.08333</cdr:x>
      <cdr:y>0.95618</cdr:y>
    </cdr:from>
    <cdr:to>
      <cdr:x>0.19333</cdr:x>
      <cdr:y>1</cdr:y>
    </cdr:to>
    <cdr:sp macro="" textlink="">
      <cdr:nvSpPr>
        <cdr:cNvPr id="2" name="CuadroTexto 1"/>
        <cdr:cNvSpPr txBox="1"/>
      </cdr:nvSpPr>
      <cdr:spPr>
        <a:xfrm xmlns:a="http://schemas.openxmlformats.org/drawingml/2006/main">
          <a:off x="1190624" y="8833571"/>
          <a:ext cx="1571625" cy="4048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000" b="1"/>
            <a:t>Fuente:</a:t>
          </a:r>
          <a:r>
            <a:rPr lang="es-DO" sz="2000" b="1" baseline="0"/>
            <a:t> </a:t>
          </a:r>
          <a:r>
            <a:rPr lang="es-DO" sz="2000" baseline="0"/>
            <a:t>TSS</a:t>
          </a:r>
          <a:endParaRPr lang="es-DO" sz="20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96487</xdr:colOff>
      <xdr:row>17</xdr:row>
      <xdr:rowOff>34636</xdr:rowOff>
    </xdr:from>
    <xdr:to>
      <xdr:col>9</xdr:col>
      <xdr:colOff>1091046</xdr:colOff>
      <xdr:row>49</xdr:row>
      <xdr:rowOff>103908</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235324</xdr:colOff>
      <xdr:row>8</xdr:row>
      <xdr:rowOff>56029</xdr:rowOff>
    </xdr:from>
    <xdr:to>
      <xdr:col>11</xdr:col>
      <xdr:colOff>1692087</xdr:colOff>
      <xdr:row>30</xdr:row>
      <xdr:rowOff>11206</xdr:rowOff>
    </xdr:to>
    <xdr:pic>
      <xdr:nvPicPr>
        <xdr:cNvPr id="6" name="Imagen 5" descr="C:\Users\francis.encarnacion\AppData\Local\Microsoft\Windows\INetCache\Content.Word\Mesa sesiones CNSS-01-01.png">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235324" y="2330823"/>
          <a:ext cx="9973234" cy="4146177"/>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37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460233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51955</xdr:colOff>
      <xdr:row>17</xdr:row>
      <xdr:rowOff>173181</xdr:rowOff>
    </xdr:from>
    <xdr:to>
      <xdr:col>6</xdr:col>
      <xdr:colOff>1428749</xdr:colOff>
      <xdr:row>62</xdr:row>
      <xdr:rowOff>142874</xdr:rowOff>
    </xdr:to>
    <xdr:graphicFrame macro="">
      <xdr:nvGraphicFramePr>
        <xdr:cNvPr id="2" name="6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47626</xdr:colOff>
      <xdr:row>17</xdr:row>
      <xdr:rowOff>0</xdr:rowOff>
    </xdr:from>
    <xdr:to>
      <xdr:col>7</xdr:col>
      <xdr:colOff>1452563</xdr:colOff>
      <xdr:row>44</xdr:row>
      <xdr:rowOff>159885</xdr:rowOff>
    </xdr:to>
    <xdr:graphicFrame macro="">
      <xdr:nvGraphicFramePr>
        <xdr:cNvPr id="20597" name="6 Gráfico">
          <a:extLst>
            <a:ext uri="{FF2B5EF4-FFF2-40B4-BE49-F238E27FC236}">
              <a16:creationId xmlns:a16="http://schemas.microsoft.com/office/drawing/2014/main" id="{00000000-0008-0000-3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23</xdr:row>
      <xdr:rowOff>134711</xdr:rowOff>
    </xdr:from>
    <xdr:to>
      <xdr:col>6</xdr:col>
      <xdr:colOff>1143000</xdr:colOff>
      <xdr:row>68</xdr:row>
      <xdr:rowOff>277091</xdr:rowOff>
    </xdr:to>
    <xdr:graphicFrame macro="">
      <xdr:nvGraphicFramePr>
        <xdr:cNvPr id="3" name="Gráfico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204107</xdr:rowOff>
    </xdr:from>
    <xdr:to>
      <xdr:col>5</xdr:col>
      <xdr:colOff>1374322</xdr:colOff>
      <xdr:row>33</xdr:row>
      <xdr:rowOff>95250</xdr:rowOff>
    </xdr:to>
    <xdr:graphicFrame macro="">
      <xdr:nvGraphicFramePr>
        <xdr:cNvPr id="4" name="6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0.0208</cdr:x>
      <cdr:y>0.92073</cdr:y>
    </cdr:from>
    <cdr:to>
      <cdr:x>0.47801</cdr:x>
      <cdr:y>0.98171</cdr:y>
    </cdr:to>
    <cdr:sp macro="" textlink="">
      <cdr:nvSpPr>
        <cdr:cNvPr id="2" name="1 CuadroTexto"/>
        <cdr:cNvSpPr txBox="1"/>
      </cdr:nvSpPr>
      <cdr:spPr>
        <a:xfrm xmlns:a="http://schemas.openxmlformats.org/drawingml/2006/main">
          <a:off x="199535" y="6164038"/>
          <a:ext cx="4386072" cy="408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79.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44823</xdr:rowOff>
    </xdr:from>
    <xdr:to>
      <xdr:col>4</xdr:col>
      <xdr:colOff>625929</xdr:colOff>
      <xdr:row>50</xdr:row>
      <xdr:rowOff>81642</xdr:rowOff>
    </xdr:to>
    <xdr:graphicFrame macro="">
      <xdr:nvGraphicFramePr>
        <xdr:cNvPr id="3" name="Gráfico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748393</xdr:colOff>
      <xdr:row>56</xdr:row>
      <xdr:rowOff>17318</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44938" cy="1068531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69272</xdr:colOff>
      <xdr:row>43</xdr:row>
      <xdr:rowOff>47625</xdr:rowOff>
    </xdr:from>
    <xdr:to>
      <xdr:col>10</xdr:col>
      <xdr:colOff>738187</xdr:colOff>
      <xdr:row>82</xdr:row>
      <xdr:rowOff>173182</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3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155298" y="1748046"/>
          <a:ext cx="8541854" cy="259535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4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4100-000005000000}"/>
            </a:ext>
          </a:extLst>
        </xdr:cNvPr>
        <xdr:cNvSpPr txBox="1"/>
      </xdr:nvSpPr>
      <xdr:spPr>
        <a:xfrm>
          <a:off x="299864" y="2214472"/>
          <a:ext cx="11375065" cy="34324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42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4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43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44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10</xdr:col>
      <xdr:colOff>0</xdr:colOff>
      <xdr:row>55</xdr:row>
      <xdr:rowOff>116016</xdr:rowOff>
    </xdr:to>
    <xdr:pic>
      <xdr:nvPicPr>
        <xdr:cNvPr id="4" name="Imagen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8057030" cy="997719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47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4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4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9</xdr:row>
      <xdr:rowOff>176894</xdr:rowOff>
    </xdr:from>
    <xdr:to>
      <xdr:col>6</xdr:col>
      <xdr:colOff>312964</xdr:colOff>
      <xdr:row>50</xdr:row>
      <xdr:rowOff>0</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1</xdr:row>
      <xdr:rowOff>244928</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13</xdr:row>
      <xdr:rowOff>40822</xdr:rowOff>
    </xdr:from>
    <xdr:to>
      <xdr:col>8</xdr:col>
      <xdr:colOff>612322</xdr:colOff>
      <xdr:row>54</xdr:row>
      <xdr:rowOff>54429</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34636</xdr:rowOff>
    </xdr:from>
    <xdr:to>
      <xdr:col>13</xdr:col>
      <xdr:colOff>571500</xdr:colOff>
      <xdr:row>35</xdr:row>
      <xdr:rowOff>69273</xdr:rowOff>
    </xdr:to>
    <xdr:graphicFrame macro="">
      <xdr:nvGraphicFramePr>
        <xdr:cNvPr id="5" name="Gráfico 4">
          <a:extLst>
            <a:ext uri="{FF2B5EF4-FFF2-40B4-BE49-F238E27FC236}">
              <a16:creationId xmlns:a16="http://schemas.microsoft.com/office/drawing/2014/main" id="{00000000-0008-0000-4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6BDB4EE\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6BDB4EE\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II.4.Empr%20x%20No.%20de%20empl"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I.4.Empr x No"/>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4:E22" totalsRowShown="0" headerRowDxfId="667" dataDxfId="666" headerRowBorderDxfId="664" tableBorderDxfId="665" totalsRowBorderDxfId="663">
  <tableColumns count="5">
    <tableColumn id="1" xr3:uid="{00000000-0010-0000-0000-000001000000}" name="Años" dataDxfId="662"/>
    <tableColumn id="2" xr3:uid="{00000000-0010-0000-0000-000002000000}" name="Afiliación SFS" dataDxfId="661"/>
    <tableColumn id="3" xr3:uid="{00000000-0010-0000-0000-000003000000}" name="Población Nacional estimada" dataDxfId="660"/>
    <tableColumn id="4" xr3:uid="{00000000-0010-0000-0000-000004000000}" name="% Población Total Afiliada al  SFS" dataDxfId="659">
      <calculatedColumnFormula>B5/C5</calculatedColumnFormula>
    </tableColumn>
    <tableColumn id="5" xr3:uid="{00000000-0010-0000-0000-000005000000}" name="Tasa de Crecimiento Anual" dataDxfId="658"/>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9000000}" name="Tabla5759" displayName="Tabla5759" ref="A4:C16" totalsRowCount="1" headerRowDxfId="538" dataDxfId="537" headerRowBorderDxfId="535" tableBorderDxfId="536" headerRowCellStyle="Millares 5 2">
  <tableColumns count="3">
    <tableColumn id="1" xr3:uid="{00000000-0010-0000-0900-000001000000}" name="Edad" totalsRowLabel="Fuente: SIPEN" dataDxfId="533" totalsRowDxfId="534" dataCellStyle="Normal 13 2"/>
    <tableColumn id="2" xr3:uid="{00000000-0010-0000-0900-000002000000}" name="Cotizantes" dataDxfId="531" totalsRowDxfId="532"/>
    <tableColumn id="3" xr3:uid="{00000000-0010-0000-0900-000003000000}" name="%" dataDxfId="529" totalsRowDxfId="530"/>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abla20" displayName="Tabla20" ref="A4:C14" totalsRowShown="0" headerRowDxfId="527" dataDxfId="526" headerRowBorderDxfId="524" tableBorderDxfId="525" totalsRowBorderDxfId="523">
  <tableColumns count="3">
    <tableColumn id="1" xr3:uid="{00000000-0010-0000-0A00-000001000000}" name="Cantidad de Salarios Mínimos Cotizables" dataDxfId="522" dataCellStyle="Normal 13 2"/>
    <tableColumn id="2" xr3:uid="{00000000-0010-0000-0A00-000002000000}" name="Cotizantes" dataDxfId="521"/>
    <tableColumn id="3" xr3:uid="{00000000-0010-0000-0A00-000003000000}" name="%" dataDxfId="5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B000000}" name="Tabla63" displayName="Tabla63" ref="B4:H22" totalsRowShown="0" headerRowDxfId="519" dataDxfId="518" headerRowBorderDxfId="516" tableBorderDxfId="517" totalsRowBorderDxfId="515">
  <tableColumns count="7">
    <tableColumn id="1" xr3:uid="{00000000-0010-0000-0B00-000001000000}" name="Mes" dataDxfId="514"/>
    <tableColumn id="2" xr3:uid="{00000000-0010-0000-0B00-000002000000}" name="Afiliados Masculino" dataDxfId="513"/>
    <tableColumn id="3" xr3:uid="{00000000-0010-0000-0B00-000003000000}" name="Afiliados Femeninos" dataDxfId="512"/>
    <tableColumn id="4" xr3:uid="{00000000-0010-0000-0B00-000004000000}" name="Total _x000a_Afiliados" dataDxfId="511">
      <calculatedColumnFormula>+Tabla63[[#This Row],[Afiliados Femeninos]]+Tabla63[[#This Row],[Afiliados Masculino]]</calculatedColumnFormula>
    </tableColumn>
    <tableColumn id="5" xr3:uid="{00000000-0010-0000-0B00-000005000000}" name="Cotizantes Masculinos" dataDxfId="510"/>
    <tableColumn id="6" xr3:uid="{00000000-0010-0000-0B00-000006000000}" name="Cotizantes Femenino " dataDxfId="509"/>
    <tableColumn id="7" xr3:uid="{00000000-0010-0000-0B00-000007000000}" name="Total _x000a_Cotizantes" dataDxfId="508">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C000000}" name="Tabla67" displayName="Tabla67" ref="A6:B22" totalsRowShown="0" headerRowDxfId="507" dataDxfId="506" headerRowBorderDxfId="505">
  <tableColumns count="2">
    <tableColumn id="1" xr3:uid="{00000000-0010-0000-0C00-000001000000}" name="Períodos" dataDxfId="504"/>
    <tableColumn id="2" xr3:uid="{00000000-0010-0000-0C00-000002000000}" name="Casos" dataDxfId="503"/>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a18" displayName="Tabla18" ref="A5:O22" totalsRowShown="0" headerRowDxfId="502" dataDxfId="501" headerRowBorderDxfId="499" tableBorderDxfId="500" totalsRowBorderDxfId="498">
  <tableColumns count="15">
    <tableColumn id="1" xr3:uid="{00000000-0010-0000-0D00-000001000000}" name="Período" dataDxfId="497"/>
    <tableColumn id="2" xr3:uid="{00000000-0010-0000-0D00-000002000000}" name="Atlántico" dataDxfId="496"/>
    <tableColumn id="3" xr3:uid="{00000000-0010-0000-0D00-000003000000}" name="Crecer" dataDxfId="495"/>
    <tableColumn id="4" xr3:uid="{00000000-0010-0000-0D00-000004000000}" name="JMMB-BDI" dataDxfId="494"/>
    <tableColumn id="5" xr3:uid="{00000000-0010-0000-0D00-000005000000}" name="Popular" dataDxfId="493"/>
    <tableColumn id="6" xr3:uid="{00000000-0010-0000-0D00-000006000000}" name="Reservas" dataDxfId="492"/>
    <tableColumn id="7" xr3:uid="{00000000-0010-0000-0D00-000007000000}" name="Romana" dataDxfId="491"/>
    <tableColumn id="8" xr3:uid="{00000000-0010-0000-0D00-000008000000}" name="Siembra" dataDxfId="490"/>
    <tableColumn id="9" xr3:uid="{00000000-0010-0000-0D00-000009000000}" name="Total" dataDxfId="489"/>
    <tableColumn id="10" xr3:uid="{00000000-0010-0000-0D00-00000A000000}" name="Ministerio de Hacienda" dataDxfId="488"/>
    <tableColumn id="11" xr3:uid="{00000000-0010-0000-0D00-00000B000000}" name="Plan  Sustitutivo del Banco Central" dataDxfId="487"/>
    <tableColumn id="12" xr3:uid="{00000000-0010-0000-0D00-00000C000000}" name="Plan  Sustitutivo del Banco de Reservas" dataDxfId="486"/>
    <tableColumn id="13" xr3:uid="{00000000-0010-0000-0D00-00000D000000}" name="Plan Sustitutivo INABIMA" dataDxfId="485"/>
    <tableColumn id="14" xr3:uid="{00000000-0010-0000-0D00-00000E000000}" name="Total Reparto" dataDxfId="484"/>
    <tableColumn id="15" xr3:uid="{00000000-0010-0000-0D00-00000F000000}" name="Total General" dataDxfId="483"/>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Tabla19" displayName="Tabla19" ref="A4:O22" totalsRowShown="0" headerRowDxfId="482" dataDxfId="481" headerRowBorderDxfId="479" tableBorderDxfId="480" totalsRowBorderDxfId="478">
  <tableColumns count="15">
    <tableColumn id="1" xr3:uid="{00000000-0010-0000-0E00-000001000000}" name="Año" dataDxfId="476" totalsRowDxfId="477"/>
    <tableColumn id="2" xr3:uid="{00000000-0010-0000-0E00-000002000000}" name="Atlántico" dataDxfId="474" totalsRowDxfId="475"/>
    <tableColumn id="3" xr3:uid="{00000000-0010-0000-0E00-000003000000}" name="Crecer" dataDxfId="472" totalsRowDxfId="473"/>
    <tableColumn id="4" xr3:uid="{00000000-0010-0000-0E00-000004000000}" name="JMMB-BDI" dataDxfId="470" totalsRowDxfId="471"/>
    <tableColumn id="5" xr3:uid="{00000000-0010-0000-0E00-000005000000}" name="Popular" dataDxfId="468" totalsRowDxfId="469"/>
    <tableColumn id="6" xr3:uid="{00000000-0010-0000-0E00-000006000000}" name="Reservas" dataDxfId="466" totalsRowDxfId="467"/>
    <tableColumn id="7" xr3:uid="{00000000-0010-0000-0E00-000007000000}" name="Romana" dataDxfId="464" totalsRowDxfId="465"/>
    <tableColumn id="8" xr3:uid="{00000000-0010-0000-0E00-000008000000}" name="Siembra" dataDxfId="462" totalsRowDxfId="463"/>
    <tableColumn id="9" xr3:uid="{00000000-0010-0000-0E00-000009000000}" name="Total AFP" dataDxfId="460" totalsRowDxfId="461"/>
    <tableColumn id="10" xr3:uid="{00000000-0010-0000-0E00-00000A000000}" name="FPBC" dataDxfId="458" totalsRowDxfId="459"/>
    <tableColumn id="11" xr3:uid="{00000000-0010-0000-0E00-00000B000000}" name="Bco Reservas" dataDxfId="456" totalsRowDxfId="457"/>
    <tableColumn id="12" xr3:uid="{00000000-0010-0000-0E00-00000C000000}" name="INABIMA" dataDxfId="454" totalsRowDxfId="455"/>
    <tableColumn id="13" xr3:uid="{00000000-0010-0000-0E00-00000D000000}" name="Ministerio de Hacienda" dataDxfId="452" totalsRowDxfId="453"/>
    <tableColumn id="14" xr3:uid="{00000000-0010-0000-0E00-00000E000000}" name="Total Reparto" dataDxfId="450" totalsRowDxfId="451"/>
    <tableColumn id="15" xr3:uid="{00000000-0010-0000-0E00-00000F000000}" name="Total General" dataDxfId="448" totalsRowDxfId="449"/>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a16" displayName="Tabla16" ref="A5:N23" totalsRowShown="0" headerRowDxfId="447" dataDxfId="446" headerRowBorderDxfId="445">
  <tableColumns count="14">
    <tableColumn id="1" xr3:uid="{00000000-0010-0000-0F00-000001000000}" name="Años" dataDxfId="444"/>
    <tableColumn id="2" xr3:uid="{00000000-0010-0000-0F00-000002000000}" name="Atlántico" dataDxfId="443"/>
    <tableColumn id="3" xr3:uid="{00000000-0010-0000-0F00-000003000000}" name="Crecer" dataDxfId="442"/>
    <tableColumn id="4" xr3:uid="{00000000-0010-0000-0F00-000004000000}" name="JMMB-BDI" dataDxfId="441"/>
    <tableColumn id="5" xr3:uid="{00000000-0010-0000-0F00-000005000000}" name="Popular" dataDxfId="440"/>
    <tableColumn id="6" xr3:uid="{00000000-0010-0000-0F00-000006000000}" name="Reservas" dataDxfId="439"/>
    <tableColumn id="7" xr3:uid="{00000000-0010-0000-0F00-000007000000}" name="Romana" dataDxfId="438"/>
    <tableColumn id="8" xr3:uid="{00000000-0010-0000-0F00-000008000000}" name="Siembra" dataDxfId="437"/>
    <tableColumn id="9" xr3:uid="{00000000-0010-0000-0F00-000009000000}" name="Total" dataDxfId="436"/>
    <tableColumn id="10" xr3:uid="{00000000-0010-0000-0F00-00000A000000}" name="Ministerio de Hacienda" dataDxfId="435"/>
    <tableColumn id="11" xr3:uid="{00000000-0010-0000-0F00-00000B000000}" name="Plan  Sustitutivo del Banco Central" dataDxfId="434"/>
    <tableColumn id="12" xr3:uid="{00000000-0010-0000-0F00-00000C000000}" name="Plan  Sustitutivo del Banco de Reservas" dataDxfId="433"/>
    <tableColumn id="13" xr3:uid="{00000000-0010-0000-0F00-00000D000000}" name="Plan Sustitutivo INABIMA" dataDxfId="432"/>
    <tableColumn id="14" xr3:uid="{00000000-0010-0000-0F00-00000E000000}" name="Total General" dataDxfId="431"/>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Tabla24" displayName="Tabla24" ref="A5:K17" headerRowDxfId="430" dataDxfId="429" headerRowBorderDxfId="427" tableBorderDxfId="428" totalsRowBorderDxfId="426" headerRowCellStyle="Normal 2">
  <autoFilter ref="A5:K17" xr:uid="{00000000-0009-0000-0100-000018000000}"/>
  <tableColumns count="11">
    <tableColumn id="1" xr3:uid="{00000000-0010-0000-1000-000001000000}" name="Años" totalsRowLabel="Total" dataDxfId="424" totalsRowDxfId="425"/>
    <tableColumn id="2" xr3:uid="{00000000-0010-0000-1000-000002000000}" name="Recaudo RC_x000a_ (Incluye recargos e Intereses)" dataDxfId="422" totalsRowDxfId="423"/>
    <tableColumn id="3" xr3:uid="{00000000-0010-0000-1000-000003000000}" name="Aportes del Gob._x000a_Según Presupuesto                    (SFS RS)" dataDxfId="420" totalsRowDxfId="421"/>
    <tableColumn id="4" xr3:uid="{00000000-0010-0000-1000-000004000000}" name="Rendimientos Inversiones *" dataDxfId="418" totalsRowDxfId="419"/>
    <tableColumn id="5" xr3:uid="{00000000-0010-0000-1000-000005000000}" name="Aportes  a_x000a_ FONAMAT" dataDxfId="416" totalsRowDxfId="417"/>
    <tableColumn id="6" xr3:uid="{00000000-0010-0000-1000-000006000000}" name="Aportes del Gob. Central Para pensionados" dataDxfId="414" totalsRowDxfId="415"/>
    <tableColumn id="7" xr3:uid="{00000000-0010-0000-1000-000007000000}" name="Ingresos SDSS" dataDxfId="413"/>
    <tableColumn id="8" xr3:uid="{00000000-0010-0000-1000-000008000000}" name="Pagos RC" dataDxfId="411" totalsRowDxfId="412"/>
    <tableColumn id="9" xr3:uid="{00000000-0010-0000-1000-000009000000}" name="Pagos a SENASA RS " dataDxfId="409" totalsRowDxfId="410"/>
    <tableColumn id="10" xr3:uid="{00000000-0010-0000-1000-00000A000000}" name="Pago Salud Pensionados" dataDxfId="407" totalsRowDxfId="408"/>
    <tableColumn id="11" xr3:uid="{00000000-0010-0000-1000-00000B000000}" name="Egresos SDSS" totalsRowFunction="sum" dataDxfId="406"/>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Tabla26" displayName="Tabla26" ref="A4:E16" totalsRowShown="0" headerRowDxfId="403" dataDxfId="402" headerRowBorderDxfId="400" tableBorderDxfId="401" totalsRowBorderDxfId="399">
  <tableColumns count="5">
    <tableColumn id="1" xr3:uid="{00000000-0010-0000-1100-000001000000}" name="Períodos" dataDxfId="398" dataCellStyle="Normal 104"/>
    <tableColumn id="2" xr3:uid="{00000000-0010-0000-1100-000002000000}" name="Sector  Público" dataDxfId="397"/>
    <tableColumn id="3" xr3:uid="{00000000-0010-0000-1100-000003000000}" name="Sector Privado" dataDxfId="396"/>
    <tableColumn id="4" xr3:uid="{00000000-0010-0000-1100-000004000000}" name="PE_Aportes Extraordinario Persona" dataDxfId="395"/>
    <tableColumn id="5" xr3:uid="{00000000-0010-0000-1100-000005000000}" name="Recaudo Total" dataDxfId="394"/>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2000000}" name="Tabla27" displayName="Tabla27" ref="A4:G23" totalsRowShown="0" headerRowDxfId="392" dataDxfId="391" headerRowBorderDxfId="389" tableBorderDxfId="390" totalsRowBorderDxfId="388" headerRowCellStyle="Normal 105">
  <tableColumns count="7">
    <tableColumn id="1" xr3:uid="{00000000-0010-0000-1200-000001000000}" name="Período" dataDxfId="387" dataCellStyle="Normal 105"/>
    <tableColumn id="2" xr3:uid="{00000000-0010-0000-1200-000002000000}" name="Trabajador Sector Público" dataDxfId="386"/>
    <tableColumn id="3" xr3:uid="{00000000-0010-0000-1200-000003000000}" name="Trabajador Sector Privado" dataDxfId="385"/>
    <tableColumn id="4" xr3:uid="{00000000-0010-0000-1200-000004000000}" name=" Empleador Sector Público" dataDxfId="384"/>
    <tableColumn id="5" xr3:uid="{00000000-0010-0000-1200-000005000000}" name="Empleador  Sector Privado" dataDxfId="383"/>
    <tableColumn id="6" xr3:uid="{00000000-0010-0000-1200-000006000000}" name="PE_Aportes Extraordinario Persona" dataDxfId="382"/>
    <tableColumn id="7" xr3:uid="{00000000-0010-0000-1200-000007000000}" name="Total Recaudo" dataDxfId="38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4:H22" totalsRowShown="0" headerRowDxfId="656" dataDxfId="655" headerRowBorderDxfId="653" tableBorderDxfId="654" totalsRowBorderDxfId="652">
  <tableColumns count="8">
    <tableColumn id="1" xr3:uid="{00000000-0010-0000-0100-000001000000}" name="Mes / Año" dataDxfId="651"/>
    <tableColumn id="2" xr3:uid="{00000000-0010-0000-0100-000002000000}" name="Afiliación  RC" dataDxfId="650"/>
    <tableColumn id="3" xr3:uid="{00000000-0010-0000-0100-000003000000}" name="Afiliación RS" dataDxfId="649"/>
    <tableColumn id="4" xr3:uid="{00000000-0010-0000-0100-000004000000}" name="Pensionados" dataDxfId="648"/>
    <tableColumn id="5" xr3:uid="{00000000-0010-0000-0100-000005000000}" name="Total " dataDxfId="647">
      <calculatedColumnFormula>SUM(B5:D5)</calculatedColumnFormula>
    </tableColumn>
    <tableColumn id="6" xr3:uid="{00000000-0010-0000-0100-000006000000}" name="%  RC " dataDxfId="646">
      <calculatedColumnFormula>B5/E5</calculatedColumnFormula>
    </tableColumn>
    <tableColumn id="7" xr3:uid="{00000000-0010-0000-0100-000007000000}" name="%   RS " dataDxfId="645">
      <calculatedColumnFormula>C5/E5</calculatedColumnFormula>
    </tableColumn>
    <tableColumn id="8" xr3:uid="{00000000-0010-0000-0100-000008000000}" name="%Pensionados " dataDxfId="644">
      <calculatedColumnFormula>+D5/E5</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3000000}" name="Tabla29" displayName="Tabla29" ref="A4:D8" totalsRowShown="0" headerRowDxfId="379" dataDxfId="378" headerRowBorderDxfId="376" tableBorderDxfId="377" dataCellStyle="Millares 4">
  <tableColumns count="4">
    <tableColumn id="1" xr3:uid="{00000000-0010-0000-1300-000001000000}" name="Cuentas" dataDxfId="375" dataCellStyle="Millares 4"/>
    <tableColumn id="8" xr3:uid="{00000000-0010-0000-1300-000008000000}" name="2024" dataDxfId="374" dataCellStyle="Millares 4"/>
    <tableColumn id="5" xr3:uid="{00000000-0010-0000-1300-000005000000}" name="Ene- Jul. 2025" dataDxfId="373" dataCellStyle="Millares 4"/>
    <tableColumn id="11" xr3:uid="{00000000-0010-0000-1300-00000B000000}" name="Total" dataDxfId="372" dataCellStyle="Millares 4">
      <calculatedColumnFormula>SUM(B5:C5)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4000000}" name="Tabla30" displayName="Tabla30" ref="A4:F31" totalsRowCount="1" headerRowDxfId="369" dataDxfId="368" headerRowBorderDxfId="366" tableBorderDxfId="367" totalsRowBorderDxfId="365">
  <autoFilter ref="A4:F30" xr:uid="{00000000-0009-0000-0100-00001D000000}"/>
  <tableColumns count="6">
    <tableColumn id="1" xr3:uid="{00000000-0010-0000-1400-000001000000}" name="No." dataDxfId="363" totalsRowDxfId="364"/>
    <tableColumn id="2" xr3:uid="{00000000-0010-0000-1400-000002000000}" name="ARS" dataDxfId="361" totalsRowDxfId="362"/>
    <tableColumn id="3" xr3:uid="{00000000-0010-0000-1400-000003000000}" name="Total General_x000a_2022- Jul.25" dataDxfId="359" totalsRowDxfId="360"/>
    <tableColumn id="5" xr3:uid="{00000000-0010-0000-1400-000005000000}" name="Ene-Jul. 2025" dataDxfId="357" totalsRowDxfId="358">
      <calculatedColumnFormula>+'Resumen '!M75</calculatedColumnFormula>
    </tableColumn>
    <tableColumn id="4" xr3:uid="{00000000-0010-0000-1400-000004000000}" name="2024" dataDxfId="355" totalsRowDxfId="356"/>
    <tableColumn id="7" xr3:uid="{00000000-0010-0000-1400-000007000000}" name="2022-2023" dataDxfId="353" totalsRowDxfId="354">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5000000}" name="Tabla31" displayName="Tabla31" ref="A4:C10" totalsRowShown="0" headerRowDxfId="352" dataDxfId="351" headerRowBorderDxfId="349" tableBorderDxfId="350" headerRowCellStyle="Normal 2 12">
  <tableColumns count="3">
    <tableColumn id="1" xr3:uid="{00000000-0010-0000-1500-000001000000}" name="Instrumentos" dataDxfId="348" dataCellStyle="Normal 2 12"/>
    <tableColumn id="2" xr3:uid="{00000000-0010-0000-1500-000002000000}" name=" Total Invertido" dataDxfId="347"/>
    <tableColumn id="3" xr3:uid="{00000000-0010-0000-1500-000003000000}" name="%" dataDxfId="346" dataCellStyle="Normal 2 12"/>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6000000}" name="Tabla32" displayName="Tabla32" ref="A4:C12" totalsRowShown="0" headerRowDxfId="345" dataDxfId="344" headerRowBorderDxfId="342" tableBorderDxfId="343" headerRowCellStyle="Millares 4">
  <tableColumns count="3">
    <tableColumn id="1" xr3:uid="{00000000-0010-0000-1600-000001000000}" name="Cuentas" dataDxfId="341" dataCellStyle="Millares 4"/>
    <tableColumn id="2" xr3:uid="{00000000-0010-0000-1600-000002000000}" name=" Total Invertido" dataDxfId="340"/>
    <tableColumn id="3" xr3:uid="{00000000-0010-0000-1600-000003000000}" name="%" dataDxfId="339" dataCellStyle="Normal 2 12"/>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7000000}" name="Tabla33" displayName="Tabla33" ref="A4:E16" totalsRowShown="0" headerRowDxfId="338" dataDxfId="337" headerRowBorderDxfId="335" tableBorderDxfId="336" totalsRowBorderDxfId="334">
  <tableColumns count="5">
    <tableColumn id="1" xr3:uid="{00000000-0010-0000-1700-000001000000}" name="Años" dataDxfId="333"/>
    <tableColumn id="2" xr3:uid="{00000000-0010-0000-1700-000002000000}" name="Aporte Gobierno (Presupuestado)" dataDxfId="332" dataCellStyle="Millares 3"/>
    <tableColumn id="3" xr3:uid="{00000000-0010-0000-1700-000003000000}" name=" Pago a SENASA " dataDxfId="331"/>
    <tableColumn id="5" xr3:uid="{00000000-0010-0000-1700-000005000000}" name="Columna1" dataDxfId="330">
      <calculatedColumnFormula>+#REF!*1000000</calculatedColumnFormula>
    </tableColumn>
    <tableColumn id="6" xr3:uid="{00000000-0010-0000-1700-000006000000}" name="Columna2" dataDxfId="329">
      <calculatedColumnFormula>+Tabla33[[#This Row],[Aporte Gobierno (Presupuestado)]]/Tabla33[[#This Row],[Columna1]]</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8000000}" name="Tabla34" displayName="Tabla34" ref="A4:B16" totalsRowShown="0" headerRowDxfId="328" dataDxfId="327" headerRowBorderDxfId="325" tableBorderDxfId="326" totalsRowBorderDxfId="324">
  <tableColumns count="2">
    <tableColumn id="1" xr3:uid="{00000000-0010-0000-1800-000001000000}" name="Año" dataDxfId="323" dataCellStyle="Normal 2"/>
    <tableColumn id="2" xr3:uid="{00000000-0010-0000-1800-000002000000}" name="Pagos a Pensionados" dataDxfId="322"/>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9000000}" name="Tabla37" displayName="Tabla37" ref="A4:B16" totalsRowShown="0" headerRowDxfId="321" dataDxfId="320" headerRowBorderDxfId="318" tableBorderDxfId="319" totalsRowBorderDxfId="317">
  <tableColumns count="2">
    <tableColumn id="1" xr3:uid="{00000000-0010-0000-1900-000001000000}" name="Año" dataDxfId="316" dataCellStyle="Normal 2"/>
    <tableColumn id="2" xr3:uid="{00000000-0010-0000-1900-000002000000}" name="Dispersión SVDS" dataDxfId="315"/>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A000000}" name="Tabla35" displayName="Tabla35" ref="A4:F14" totalsRowShown="0" headerRowDxfId="313" dataDxfId="312" headerRowBorderDxfId="310" tableBorderDxfId="311" totalsRowBorderDxfId="309" headerRowCellStyle="Normal 2 2" dataCellStyle="Normal 2 2">
  <tableColumns count="6">
    <tableColumn id="1" xr3:uid="{00000000-0010-0000-1A00-000001000000}" name="Cuentas" dataDxfId="308" dataCellStyle="Normal 2 2"/>
    <tableColumn id="9" xr3:uid="{00000000-0010-0000-1A00-000009000000}" name="2022" dataDxfId="307" dataCellStyle="Normal 2 2"/>
    <tableColumn id="8" xr3:uid="{00000000-0010-0000-1A00-000008000000}" name="2023" dataDxfId="306" dataCellStyle="Normal 2 2"/>
    <tableColumn id="10" xr3:uid="{00000000-0010-0000-1A00-00000A000000}" name="2024" dataDxfId="305" dataCellStyle="Normal 2 2"/>
    <tableColumn id="6" xr3:uid="{00000000-0010-0000-1A00-000006000000}" name="Enero - Julio 2025" dataDxfId="304" dataCellStyle="Normal 2 2"/>
    <tableColumn id="7" xr3:uid="{00000000-0010-0000-1A00-000007000000}" name="Total" dataDxfId="303" dataCellStyle="Normal 2 2">
      <calculatedColumnFormula>SUM(B5:E5)</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B000000}" name="Tabla36" displayName="Tabla36" ref="A4:F20" totalsRowShown="0" headerRowDxfId="299" dataDxfId="298" headerRowBorderDxfId="296" tableBorderDxfId="297" totalsRowBorderDxfId="295" headerRowCellStyle="Normal 43" dataCellStyle="Normal 114 2">
  <tableColumns count="6">
    <tableColumn id="1" xr3:uid="{00000000-0010-0000-1B00-000001000000}" name="Totales Generales" dataDxfId="294" dataCellStyle="Normal 114 2"/>
    <tableColumn id="7" xr3:uid="{00000000-0010-0000-1B00-000007000000}" name="2022" dataDxfId="293" dataCellStyle="Normal 114 2"/>
    <tableColumn id="8" xr3:uid="{00000000-0010-0000-1B00-000008000000}" name="2023" dataDxfId="292" dataCellStyle="Normal 114 2"/>
    <tableColumn id="9" xr3:uid="{00000000-0010-0000-1B00-000009000000}" name="2024" dataDxfId="291" dataCellStyle="Normal 114 2"/>
    <tableColumn id="5" xr3:uid="{00000000-0010-0000-1B00-000005000000}" name="Ene-Jul. 25" dataDxfId="290"/>
    <tableColumn id="6" xr3:uid="{00000000-0010-0000-1B00-000006000000}" name="Total" dataDxfId="289"/>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C000000}" name="Tabla40" displayName="Tabla40" ref="A4:E12" totalsRowShown="0" headerRowDxfId="287" dataDxfId="286" headerRowBorderDxfId="284" tableBorderDxfId="285" totalsRowBorderDxfId="283" headerRowCellStyle="Normal 24">
  <tableColumns count="5">
    <tableColumn id="1" xr3:uid="{00000000-0010-0000-1C00-000001000000}" name="Período" dataDxfId="282"/>
    <tableColumn id="2" xr3:uid="{00000000-0010-0000-1C00-000002000000}" name="Patrimonio Fondos de Pensiones (RD$ Millones)" dataDxfId="281"/>
    <tableColumn id="3" xr3:uid="{00000000-0010-0000-1C00-000003000000}" name="Tasa de crecimiento Anual" dataDxfId="280" dataCellStyle="Porcentaje"/>
    <tableColumn id="4" xr3:uid="{00000000-0010-0000-1C00-000004000000}" name="Producto Interno Bruto (PIB) (RD$ Millones)" dataDxfId="279"/>
    <tableColumn id="5" xr3:uid="{00000000-0010-0000-1C00-000005000000}" name="Valor estimado            % Patrimonio/ PIB" dataDxfId="278" dataCellStyle="Normal 24">
      <calculatedColumnFormula>B5/D5</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3" totalsRowShown="0" headerRowDxfId="643" dataDxfId="642" headerRowBorderDxfId="640" tableBorderDxfId="641" totalsRowBorderDxfId="639" dataCellStyle="Millares 2 4">
  <tableColumns count="16">
    <tableColumn id="1" xr3:uid="{00000000-0010-0000-0200-000001000000}" name="Mes / Año" dataDxfId="638" dataCellStyle="Millares 2 4"/>
    <tableColumn id="2" xr3:uid="{00000000-0010-0000-0200-000002000000}" name="RS-Hombres" dataDxfId="637" dataCellStyle="Millares 2 4"/>
    <tableColumn id="4" xr3:uid="{00000000-0010-0000-0200-000004000000}" name="RS-Mujeres" dataDxfId="636" dataCellStyle="Millares 2 4"/>
    <tableColumn id="6" xr3:uid="{00000000-0010-0000-0200-000006000000}" name="RC-Hombres " dataDxfId="635" dataCellStyle="Millares 2 4"/>
    <tableColumn id="8" xr3:uid="{00000000-0010-0000-0200-000008000000}" name="RC-Mujeres" dataDxfId="634" dataCellStyle="Millares 2 4"/>
    <tableColumn id="22" xr3:uid="{00000000-0010-0000-0200-000016000000}" name="RET-Hombres " dataDxfId="633" dataCellStyle="Millares 2 4"/>
    <tableColumn id="21" xr3:uid="{00000000-0010-0000-0200-000015000000}" name="RET- Mujeres" dataDxfId="632" dataCellStyle="Millares 2 4"/>
    <tableColumn id="20" xr3:uid="{00000000-0010-0000-0200-000014000000}" name="Total" dataDxfId="631" dataCellStyle="Millares 2 4"/>
    <tableColumn id="10" xr3:uid="{00000000-0010-0000-0200-00000A000000}" name="SFS-Hombres " dataDxfId="630" dataCellStyle="Millares 2 4"/>
    <tableColumn id="12" xr3:uid="{00000000-0010-0000-0200-00000C000000}" name="SFS-Mujeres  " dataDxfId="629" dataCellStyle="Millares 2 4">
      <calculatedColumnFormula>+E5+C5</calculatedColumnFormula>
    </tableColumn>
    <tableColumn id="14" xr3:uid="{00000000-0010-0000-0200-00000E000000}" name="SFS-Total " dataDxfId="628" dataCellStyle="Millares 2 4">
      <calculatedColumnFormula>I5+J5</calculatedColumnFormula>
    </tableColumn>
    <tableColumn id="15" xr3:uid="{00000000-0010-0000-0200-00000F000000}" name="Indice de Masculinidad (IM) del  RC" dataDxfId="627" dataCellStyle="Millares 2 4">
      <calculatedColumnFormula>+D5/E5</calculatedColumnFormula>
    </tableColumn>
    <tableColumn id="16" xr3:uid="{00000000-0010-0000-0200-000010000000}" name="Indice de Femenidad  (IF)_x000a_RC" dataDxfId="626" dataCellStyle="Millares 2 4">
      <calculatedColumnFormula>E5/D5</calculatedColumnFormula>
    </tableColumn>
    <tableColumn id="17" xr3:uid="{00000000-0010-0000-0200-000011000000}" name="Indice de Feminidad (IF) RS" dataDxfId="625" dataCellStyle="Millares 2 4">
      <calculatedColumnFormula>+B5/C5</calculatedColumnFormula>
    </tableColumn>
    <tableColumn id="18" xr3:uid="{00000000-0010-0000-0200-000012000000}" name="% Mujeres SFS" dataDxfId="624" dataCellStyle="Millares 2 4">
      <calculatedColumnFormula>+#REF!/#REF!</calculatedColumnFormula>
    </tableColumn>
    <tableColumn id="19" xr3:uid="{00000000-0010-0000-0200-000013000000}" name="% Hombres SFS" dataDxfId="623"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D000000}" name="Tabla4112" displayName="Tabla4112" ref="A4:C14" totalsRowShown="0" headerRowDxfId="277" dataDxfId="276" headerRowBorderDxfId="274" tableBorderDxfId="275">
  <sortState xmlns:xlrd2="http://schemas.microsoft.com/office/spreadsheetml/2017/richdata2" ref="A5:C15">
    <sortCondition descending="1" ref="C5:C15"/>
  </sortState>
  <tableColumns count="3">
    <tableColumn id="1" xr3:uid="{00000000-0010-0000-1D00-000001000000}" name="Entidades" dataDxfId="273" dataCellStyle="Normal 25"/>
    <tableColumn id="2" xr3:uid="{00000000-0010-0000-1D00-000002000000}" name="Inversión " dataDxfId="272"/>
    <tableColumn id="3" xr3:uid="{00000000-0010-0000-1D00-000003000000}" name="% Participación" dataDxfId="271" dataCellStyle="Normal 25">
      <calculatedColumnFormula>+Tabla4112[[#This Row],[Inversión ]]/#REF!</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E000000}" name="Tabla39" displayName="Tabla39" ref="A5:C41" totalsRowShown="0" headerRowDxfId="269" dataDxfId="268" headerRowBorderDxfId="266" tableBorderDxfId="267" totalsRowBorderDxfId="265">
  <tableColumns count="3">
    <tableColumn id="1" xr3:uid="{00000000-0010-0000-1E00-000001000000}" name="Período" dataDxfId="264" dataCellStyle="Normal 26"/>
    <tableColumn id="2" xr3:uid="{00000000-0010-0000-1E00-000002000000}" name="Promedio CCI " dataDxfId="263" dataCellStyle="Normal 26"/>
    <tableColumn id="3" xr3:uid="{00000000-0010-0000-1E00-000003000000}" name="Promedio Sistema" dataDxfId="262" dataCellStyle="Normal 26"/>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F000000}" name="Tabla38" displayName="Tabla38" ref="A5:D23" totalsRowShown="0" headerRowDxfId="261" dataDxfId="260" totalsRowDxfId="259" headerRowBorderDxfId="257" tableBorderDxfId="258">
  <tableColumns count="4">
    <tableColumn id="1" xr3:uid="{00000000-0010-0000-1F00-000001000000}" name="Período" totalsRowDxfId="256" dataCellStyle="Normal 26 3"/>
    <tableColumn id="2" xr3:uid="{00000000-0010-0000-1F00-000002000000}" name="Rentabilidad Nominal del Sistema" totalsRowDxfId="255" dataCellStyle="Normal 26 3"/>
    <tableColumn id="3" xr3:uid="{00000000-0010-0000-1F00-000003000000}" name="Inflación Acumulada" totalsRowDxfId="254" dataCellStyle="Normal 26 3"/>
    <tableColumn id="4" xr3:uid="{00000000-0010-0000-1F00-000004000000}" name="Rentabilidad Real" totalsRowDxfId="253" dataCellStyle="Normal 26 3">
      <calculatedColumnFormula>B6-C6</calculatedColumnFormula>
    </tableColumn>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0000000}" name="Tabla318" displayName="Tabla318" ref="A4:C11" totalsRowShown="0" headerRowDxfId="247" dataDxfId="246" headerRowBorderDxfId="244" tableBorderDxfId="245" totalsRowBorderDxfId="243">
  <sortState xmlns:xlrd2="http://schemas.microsoft.com/office/spreadsheetml/2017/richdata2" ref="A5:B10">
    <sortCondition descending="1" ref="B5:B10"/>
  </sortState>
  <tableColumns count="3">
    <tableColumn id="1" xr3:uid="{00000000-0010-0000-2000-000001000000}" name="Composicion de Patrimonio de Fondo de Pensiones" dataDxfId="242"/>
    <tableColumn id="2" xr3:uid="{00000000-0010-0000-2000-000002000000}" name="Total" dataDxfId="241"/>
    <tableColumn id="3" xr3:uid="{00000000-0010-0000-2000-000003000000}" name="%" dataDxfId="240">
      <calculatedColumnFormula>+Tabla318[[#This Row],[Total]]/$B$10</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1000000}" name="Tabla43" displayName="Tabla43" ref="A3:I7" totalsRowShown="0" headerRowDxfId="239" dataDxfId="238" headerRowBorderDxfId="236" tableBorderDxfId="237" totalsRowBorderDxfId="235">
  <tableColumns count="9">
    <tableColumn id="1" xr3:uid="{00000000-0010-0000-2100-000001000000}" name="Tipo de Subsidio" dataDxfId="234"/>
    <tableColumn id="2" xr3:uid="{00000000-0010-0000-2100-000002000000}" name="2015" dataDxfId="233"/>
    <tableColumn id="3" xr3:uid="{00000000-0010-0000-2100-000003000000}" name="2016" dataDxfId="232"/>
    <tableColumn id="22" xr3:uid="{00000000-0010-0000-2100-000016000000}" name="2017" dataDxfId="231"/>
    <tableColumn id="21" xr3:uid="{00000000-0010-0000-2100-000015000000}" name="2018" dataDxfId="230"/>
    <tableColumn id="4" xr3:uid="{00000000-0010-0000-2100-000004000000}" name="2019" dataDxfId="229"/>
    <tableColumn id="15" xr3:uid="{00000000-0010-0000-2100-00000F000000}" name="2020" dataDxfId="228"/>
    <tableColumn id="16" xr3:uid="{00000000-0010-0000-2100-000010000000}" name="2021" dataDxfId="227"/>
    <tableColumn id="5" xr3:uid="{00000000-0010-0000-2100-000005000000}" name="2022" dataDxfId="226"/>
  </tableColumns>
  <tableStyleInfo name="Estilo de tabla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2000000}" name="Tabla44" displayName="Tabla44" ref="A3:J7" totalsRowShown="0" headerRowDxfId="225" dataDxfId="224" headerRowBorderDxfId="222" tableBorderDxfId="223" totalsRowBorderDxfId="221" headerRowCellStyle="20% - Accent3 2" dataCellStyle="20% - Accent3 2">
  <tableColumns count="10">
    <tableColumn id="1" xr3:uid="{00000000-0010-0000-2200-000001000000}" name="Tipo de Subsidio" dataDxfId="220"/>
    <tableColumn id="11" xr3:uid="{00000000-0010-0000-2200-00000B000000}" name="2015" dataDxfId="219"/>
    <tableColumn id="12" xr3:uid="{00000000-0010-0000-2200-00000C000000}" name="2016" dataDxfId="218"/>
    <tableColumn id="13" xr3:uid="{00000000-0010-0000-2200-00000D000000}" name="2017" dataDxfId="217"/>
    <tableColumn id="14" xr3:uid="{00000000-0010-0000-2200-00000E000000}" name="2018" dataDxfId="216"/>
    <tableColumn id="15" xr3:uid="{00000000-0010-0000-2200-00000F000000}" name="2019" dataDxfId="215"/>
    <tableColumn id="2" xr3:uid="{00000000-0010-0000-2200-000002000000}" name="2020" dataDxfId="214"/>
    <tableColumn id="3" xr3:uid="{00000000-0010-0000-2200-000003000000}" name="2021" dataDxfId="213"/>
    <tableColumn id="5" xr3:uid="{00000000-0010-0000-2200-000005000000}" name="2022" dataDxfId="212"/>
    <tableColumn id="10" xr3:uid="{00000000-0010-0000-2200-00000A000000}" name="Total" dataDxfId="211"/>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3000000}" name="Tabla45" displayName="Tabla45" ref="A5:G25" totalsRowShown="0" headerRowDxfId="210" dataDxfId="209" headerRowBorderDxfId="207" tableBorderDxfId="208">
  <tableColumns count="7">
    <tableColumn id="1" xr3:uid="{00000000-0010-0000-2300-000001000000}" name="Períodos" dataDxfId="206"/>
    <tableColumn id="2" xr3:uid="{00000000-0010-0000-2300-000002000000}" name="Discapacidad" dataDxfId="205"/>
    <tableColumn id="3" xr3:uid="{00000000-0010-0000-2300-000003000000}" name="Sobrevivencia" dataDxfId="204"/>
    <tableColumn id="4" xr3:uid="{00000000-0010-0000-2300-000004000000}" name="Retiro Programado" dataDxfId="203"/>
    <tableColumn id="5" xr3:uid="{00000000-0010-0000-2300-000005000000}" name="Total Pensiones" dataDxfId="202"/>
    <tableColumn id="6" xr3:uid="{00000000-0010-0000-2300-000006000000}" name="% Discapacidad" dataDxfId="201"/>
    <tableColumn id="7" xr3:uid="{00000000-0010-0000-2300-000007000000}" name="% Sobrevivencia" dataDxfId="200"/>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4000000}" name="Tabla4" displayName="Tabla4" ref="A4:B8" totalsRowShown="0" headerRowDxfId="199" dataDxfId="198" headerRowBorderDxfId="196" tableBorderDxfId="197">
  <tableColumns count="2">
    <tableColumn id="1" xr3:uid="{00000000-0010-0000-2400-000001000000}" name="Concepto" dataDxfId="195"/>
    <tableColumn id="2" xr3:uid="{00000000-0010-0000-2400-000002000000}" name="RD$" dataDxfId="194" dataCellStyle="Millares 10 2"/>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5000000}" name="Tabla428" displayName="Tabla428" ref="A4:D12" totalsRowShown="0" headerRowDxfId="193" dataDxfId="192" headerRowBorderDxfId="190" tableBorderDxfId="191" totalsRowBorderDxfId="189">
  <tableColumns count="4">
    <tableColumn id="5" xr3:uid="{00000000-0010-0000-2500-000005000000}" name="Año" dataDxfId="188"/>
    <tableColumn id="1" xr3:uid="{00000000-0010-0000-2500-000001000000}" name="Cantidad" dataDxfId="187" dataCellStyle="Millares"/>
    <tableColumn id="2" xr3:uid="{00000000-0010-0000-2500-000002000000}" name="Pensión" dataDxfId="186" dataCellStyle="Millares"/>
    <tableColumn id="3" xr3:uid="{00000000-0010-0000-2500-000003000000}" name="Estimado Anual" dataDxfId="185" dataCellStyle="Millares">
      <calculatedColumnFormula>+Tabla428[[#This Row],[Pensión]]*Tabla428[[#This Row],[Cantidad]]</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6000000}" name="Tabla42853" displayName="Tabla42853" ref="B4:C36" totalsRowCount="1" headerRowDxfId="184" dataDxfId="183" totalsRowDxfId="182" headerRowBorderDxfId="180" tableBorderDxfId="181" totalsRowBorderDxfId="179">
  <tableColumns count="2">
    <tableColumn id="5" xr3:uid="{00000000-0010-0000-2600-000005000000}" name="Decreto" totalsRowLabel="Total" dataDxfId="177" totalsRowDxfId="178"/>
    <tableColumn id="1" xr3:uid="{00000000-0010-0000-2600-000001000000}" name="Cantidad Pensión" totalsRowFunction="custom" dataDxfId="175" totalsRowDxfId="176">
      <totalsRowFormula>SUM(C5:C35)</totalsRow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a8" displayName="Tabla8" ref="A4:J22" totalsRowShown="0" headerRowDxfId="620" dataDxfId="619" headerRowBorderDxfId="617" tableBorderDxfId="618" totalsRowBorderDxfId="616">
  <tableColumns count="10">
    <tableColumn id="1" xr3:uid="{00000000-0010-0000-0300-000001000000}" name="Mes / Año" dataDxfId="615"/>
    <tableColumn id="2" xr3:uid="{00000000-0010-0000-0300-000002000000}" name="Afiliados Titulares RC" dataDxfId="614" dataCellStyle="Millares 2 4"/>
    <tableColumn id="3" xr3:uid="{00000000-0010-0000-0300-000003000000}" name="Dependientes  Totales RC" dataDxfId="613" dataCellStyle="Millares 2 4"/>
    <tableColumn id="4" xr3:uid="{00000000-0010-0000-0300-000004000000}" name="Depend.  Directos  RC" dataDxfId="612" dataCellStyle="Millares 2 4"/>
    <tableColumn id="5" xr3:uid="{00000000-0010-0000-0300-000005000000}" name="Depend.  Adicionales RC" dataDxfId="611" dataCellStyle="Millares 2 4"/>
    <tableColumn id="6" xr3:uid="{00000000-0010-0000-0300-000006000000}" name="Afiliación Total SFS RC " dataDxfId="610" dataCellStyle="Millares 2 4">
      <calculatedColumnFormula>+B5+D5+E5</calculatedColumnFormula>
    </tableColumn>
    <tableColumn id="7" xr3:uid="{00000000-0010-0000-0300-000007000000}" name="%  Afiliados Titulares RC" dataDxfId="609" dataCellStyle="Millares 2 4">
      <calculatedColumnFormula>B5/F5</calculatedColumnFormula>
    </tableColumn>
    <tableColumn id="8" xr3:uid="{00000000-0010-0000-0300-000008000000}" name="%  Afiliados Dep. Totales RC" dataDxfId="608" dataCellStyle="Millares 2 4">
      <calculatedColumnFormula>C5/F5</calculatedColumnFormula>
    </tableColumn>
    <tableColumn id="9" xr3:uid="{00000000-0010-0000-0300-000009000000}" name="Indice de dependencia RC" dataDxfId="607">
      <calculatedColumnFormula>+C5/B5</calculatedColumnFormula>
    </tableColumn>
    <tableColumn id="10" xr3:uid="{00000000-0010-0000-0300-00000A000000}" name="Indice de dependencia Adicionales" dataDxfId="606"/>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7000000}" name="Tabla2" displayName="Tabla2" ref="A4:L22" totalsRowShown="0" headerRowDxfId="173" dataDxfId="172" headerRowBorderDxfId="170" tableBorderDxfId="171" totalsRowBorderDxfId="169">
  <tableColumns count="12">
    <tableColumn id="1" xr3:uid="{00000000-0010-0000-2700-000001000000}" name="Años" dataDxfId="168"/>
    <tableColumn id="3" xr3:uid="{00000000-0010-0000-2700-000003000000}" name="Empresas Privadas" dataDxfId="167"/>
    <tableColumn id="4" xr3:uid="{00000000-0010-0000-2700-000004000000}" name=" Empresas Públicas " dataDxfId="166"/>
    <tableColumn id="5" xr3:uid="{00000000-0010-0000-2700-000005000000}" name="Empresas Públicas Centralizadas" dataDxfId="165"/>
    <tableColumn id="14" xr3:uid="{00000000-0010-0000-2700-00000E000000}" name="Empresas Pendiente en Clasificar" dataDxfId="164"/>
    <tableColumn id="7" xr3:uid="{00000000-0010-0000-2700-000007000000}" name="Total Empresas" dataDxfId="163">
      <calculatedColumnFormula>SUM(B5:E5)</calculatedColumnFormula>
    </tableColumn>
    <tableColumn id="8" xr3:uid="{00000000-0010-0000-2700-000008000000}" name=" Empleados Privados" dataDxfId="162"/>
    <tableColumn id="9" xr3:uid="{00000000-0010-0000-2700-000009000000}" name="Empleados  Públicos " dataDxfId="161"/>
    <tableColumn id="10" xr3:uid="{00000000-0010-0000-2700-00000A000000}" name="Empleados Públicos Centralizados" dataDxfId="160"/>
    <tableColumn id="12" xr3:uid="{00000000-0010-0000-2700-00000C000000}" name="Total  Empleados" dataDxfId="159">
      <calculatedColumnFormula>SUM(G5:I5)+Tabla2[[#This Row],[Empresas y Empleados sin claficar]]</calculatedColumnFormula>
    </tableColumn>
    <tableColumn id="11" xr3:uid="{00000000-0010-0000-2700-00000B000000}" name="Empresas y Empleados sin claficar" dataDxfId="158">
      <calculatedColumnFormula>+Tabla2[[#This Row],[Empresas Pendiente en Clasificar]]</calculatedColumnFormula>
    </tableColumn>
    <tableColumn id="13" xr3:uid="{00000000-0010-0000-2700-00000D000000}" name="Relación Promedio Empleados / Empresas" dataDxfId="157"/>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8000000}" name="Tabla3" displayName="Tabla3" ref="A4:E14" totalsRowShown="0" headerRowDxfId="154" dataDxfId="153" headerRowBorderDxfId="151" tableBorderDxfId="152" totalsRowBorderDxfId="150">
  <tableColumns count="5">
    <tableColumn id="1" xr3:uid="{00000000-0010-0000-2800-000001000000}" name="Rango de Empleados" dataDxfId="149"/>
    <tableColumn id="2" xr3:uid="{00000000-0010-0000-2800-000002000000}" name="Empresas por rango" dataDxfId="148"/>
    <tableColumn id="3" xr3:uid="{00000000-0010-0000-2800-000003000000}" name="% Empresas por rango" dataDxfId="147"/>
    <tableColumn id="4" xr3:uid="{00000000-0010-0000-2800-000004000000}" name="Empleados por rango" dataDxfId="146"/>
    <tableColumn id="5" xr3:uid="{00000000-0010-0000-2800-000005000000}" name="% Empleados por rango" dataDxfId="145"/>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9000000}" name="Tabla21" displayName="Tabla21" ref="A4:D22" totalsRowShown="0" headerRowDxfId="144" dataDxfId="143" headerRowBorderDxfId="141" tableBorderDxfId="142" totalsRowBorderDxfId="140">
  <tableColumns count="4">
    <tableColumn id="1" xr3:uid="{00000000-0010-0000-2900-000001000000}" name="Años" dataDxfId="139"/>
    <tableColumn id="2" xr3:uid="{00000000-0010-0000-2900-000002000000}" name="Ocupada Sector Formal" dataDxfId="138"/>
    <tableColumn id="3" xr3:uid="{00000000-0010-0000-2900-000003000000}" name="Afiliados  SRL" dataDxfId="137"/>
    <tableColumn id="4" xr3:uid="{00000000-0010-0000-2900-000004000000}" name="% Crecimiento" dataDxfId="136">
      <calculatedColumnFormula>C5/C4-1</calculatedColumnFormula>
    </tableColumn>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A000000}" name="Tabla22" displayName="Tabla22" ref="A4:G21" totalsRowShown="0" headerRowDxfId="134" dataDxfId="133" headerRowBorderDxfId="131" tableBorderDxfId="132" totalsRowBorderDxfId="130">
  <tableColumns count="7">
    <tableColumn id="1" xr3:uid="{00000000-0010-0000-2A00-000001000000}" name="Grupo" dataDxfId="129"/>
    <tableColumn id="2" xr3:uid="{00000000-0010-0000-2A00-000002000000}" name="Afiliados por Grupo de Edad" dataDxfId="128"/>
    <tableColumn id="3" xr3:uid="{00000000-0010-0000-2A00-000003000000}" name="%" dataDxfId="127"/>
    <tableColumn id="4" xr3:uid="{00000000-0010-0000-2A00-000004000000}" name="Hombres" dataDxfId="126"/>
    <tableColumn id="5" xr3:uid="{00000000-0010-0000-2A00-000005000000}" name=" % Hombres" dataDxfId="125">
      <calculatedColumnFormula>D5/B5</calculatedColumnFormula>
    </tableColumn>
    <tableColumn id="6" xr3:uid="{00000000-0010-0000-2A00-000006000000}" name="Mujeres" dataDxfId="124"/>
    <tableColumn id="7" xr3:uid="{00000000-0010-0000-2A00-000007000000}" name=" %  Mujeres" dataDxfId="123">
      <calculatedColumnFormula>+F5/B5</calculatedColumnFormula>
    </tableColumn>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B000000}" name="Tabla23" displayName="Tabla23" ref="A4:E24" totalsRowShown="0" headerRowDxfId="120" dataDxfId="119" headerRowBorderDxfId="117" tableBorderDxfId="118" totalsRowBorderDxfId="116">
  <tableColumns count="5">
    <tableColumn id="1" xr3:uid="{00000000-0010-0000-2B00-000001000000}" name="Años" dataDxfId="115"/>
    <tableColumn id="2" xr3:uid="{00000000-0010-0000-2B00-000002000000}" name="Afiliación al SRL" dataDxfId="114"/>
    <tableColumn id="3" xr3:uid="{00000000-0010-0000-2B00-000003000000}" name="Total Casos de Accid. Laborales y Enf. Prof." dataDxfId="113"/>
    <tableColumn id="4" xr3:uid="{00000000-0010-0000-2B00-000004000000}" name="Accidentabilidad Afiliados_x000a_(No. de accidentes por cada 100,000 afiliados)" dataDxfId="112"/>
    <tableColumn id="5" xr3:uid="{00000000-0010-0000-2B00-000005000000}" name="Tasa de accidentabilidad   " dataDxfId="111"/>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C000000}" name="Tabla42" displayName="Tabla42" ref="A5:H25" totalsRowShown="0" headerRowDxfId="109" dataDxfId="108" headerRowBorderDxfId="106" tableBorderDxfId="107" totalsRowBorderDxfId="105">
  <tableColumns count="8">
    <tableColumn id="1" xr3:uid="{00000000-0010-0000-2C00-000001000000}" name="Fecha" dataDxfId="104"/>
    <tableColumn id="2" xr3:uid="{00000000-0010-0000-2C00-000002000000}" name=" Prestaciones de Beneficios_x000a_ (ARL Salud Segura)" dataDxfId="103"/>
    <tableColumn id="3" xr3:uid="{00000000-0010-0000-2C00-000003000000}" name="% / Total" dataDxfId="102">
      <calculatedColumnFormula>B6/H6</calculatedColumnFormula>
    </tableColumn>
    <tableColumn id="4" xr3:uid="{00000000-0010-0000-2C00-000004000000}" name="Comisión SISALRIL" dataDxfId="101"/>
    <tableColumn id="5" xr3:uid="{00000000-0010-0000-2C00-000005000000}" name="% / Total2" dataDxfId="100">
      <calculatedColumnFormula>D6/H6</calculatedColumnFormula>
    </tableColumn>
    <tableColumn id="6" xr3:uid="{00000000-0010-0000-2C00-000006000000}" name="Fondos de Solidaridad FSS (SRL)" dataDxfId="99"/>
    <tableColumn id="7" xr3:uid="{00000000-0010-0000-2C00-000007000000}" name="% / Total3" dataDxfId="98">
      <calculatedColumnFormula>F6/H6</calculatedColumnFormula>
    </tableColumn>
    <tableColumn id="8" xr3:uid="{00000000-0010-0000-2C00-000008000000}" name="Total por Año" dataDxfId="97"/>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a46" displayName="Tabla46" ref="A4:F25" totalsRowShown="0" headerRowDxfId="96" dataDxfId="95" headerRowBorderDxfId="93" tableBorderDxfId="94" totalsRowBorderDxfId="92">
  <tableColumns count="6">
    <tableColumn id="1" xr3:uid="{00000000-0010-0000-2D00-000001000000}" name="Años" dataDxfId="91"/>
    <tableColumn id="2" xr3:uid="{00000000-0010-0000-2D00-000002000000}" name="Accidentes de Trabajo" dataDxfId="90"/>
    <tableColumn id="3" xr3:uid="{00000000-0010-0000-2D00-000003000000}" name="Enfermedades Profesionales" dataDxfId="89"/>
    <tableColumn id="4" xr3:uid="{00000000-0010-0000-2D00-000004000000}" name="Total Casos" dataDxfId="88"/>
    <tableColumn id="5" xr3:uid="{00000000-0010-0000-2D00-000005000000}" name="% Accidentes Laborales" dataDxfId="87"/>
    <tableColumn id="6" xr3:uid="{00000000-0010-0000-2D00-000006000000}" name="% Enfermedades Profesionales" dataDxfId="86"/>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a47" displayName="Tabla47" ref="A4:R23" totalsRowShown="0" headerRowDxfId="85" dataDxfId="84" headerRowBorderDxfId="82" tableBorderDxfId="83" totalsRowBorderDxfId="81">
  <tableColumns count="18">
    <tableColumn id="1" xr3:uid="{00000000-0010-0000-2E00-000001000000}" name="Año " dataDxfId="80"/>
    <tableColumn id="2" xr3:uid="{00000000-0010-0000-2E00-000002000000}" name="Región 0" dataDxfId="79"/>
    <tableColumn id="3" xr3:uid="{00000000-0010-0000-2E00-000003000000}" name="Región I" dataDxfId="78"/>
    <tableColumn id="4" xr3:uid="{00000000-0010-0000-2E00-000004000000}" name="Región II" dataDxfId="77"/>
    <tableColumn id="5" xr3:uid="{00000000-0010-0000-2E00-000005000000}" name="Región III" dataDxfId="76"/>
    <tableColumn id="6" xr3:uid="{00000000-0010-0000-2E00-000006000000}" name="Región IV" dataDxfId="75"/>
    <tableColumn id="7" xr3:uid="{00000000-0010-0000-2E00-000007000000}" name="Región V" dataDxfId="74"/>
    <tableColumn id="8" xr3:uid="{00000000-0010-0000-2E00-000008000000}" name="Región VI" dataDxfId="73"/>
    <tableColumn id="9" xr3:uid="{00000000-0010-0000-2E00-000009000000}" name="Región VII" dataDxfId="72"/>
    <tableColumn id="11" xr3:uid="{00000000-0010-0000-2E00-00000B000000}" name="Total Anual" dataDxfId="71"/>
    <tableColumn id="12" xr3:uid="{00000000-0010-0000-2E00-00000C000000}" name="% Región 0" dataDxfId="70">
      <calculatedColumnFormula>B5/J5</calculatedColumnFormula>
    </tableColumn>
    <tableColumn id="13" xr3:uid="{00000000-0010-0000-2E00-00000D000000}" name="% Región I" dataDxfId="69">
      <calculatedColumnFormula>C5/J5</calculatedColumnFormula>
    </tableColumn>
    <tableColumn id="14" xr3:uid="{00000000-0010-0000-2E00-00000E000000}" name="% Región II" dataDxfId="68">
      <calculatedColumnFormula>D5/J5</calculatedColumnFormula>
    </tableColumn>
    <tableColumn id="15" xr3:uid="{00000000-0010-0000-2E00-00000F000000}" name="% Región III" dataDxfId="67">
      <calculatedColumnFormula>E5/J5</calculatedColumnFormula>
    </tableColumn>
    <tableColumn id="16" xr3:uid="{00000000-0010-0000-2E00-000010000000}" name="% Región IV" dataDxfId="66">
      <calculatedColumnFormula>F5/J5</calculatedColumnFormula>
    </tableColumn>
    <tableColumn id="17" xr3:uid="{00000000-0010-0000-2E00-000011000000}" name="% Región V" dataDxfId="65">
      <calculatedColumnFormula>G5/J5</calculatedColumnFormula>
    </tableColumn>
    <tableColumn id="18" xr3:uid="{00000000-0010-0000-2E00-000012000000}" name="% Región VI" dataDxfId="64">
      <calculatedColumnFormula>H5/J5</calculatedColumnFormula>
    </tableColumn>
    <tableColumn id="19" xr3:uid="{00000000-0010-0000-2E00-000013000000}" name="% Región VII" dataDxfId="63">
      <calculatedColumnFormula>I5/J5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F000000}" name="Tabla51" displayName="Tabla51" ref="A4:H25" totalsRowCount="1" headerRowDxfId="62" dataDxfId="61" totalsRowDxfId="60" headerRowBorderDxfId="58" tableBorderDxfId="59" totalsRowBorderDxfId="57">
  <tableColumns count="8">
    <tableColumn id="1" xr3:uid="{00000000-0010-0000-2F00-000001000000}" name="Años" dataDxfId="55" totalsRowDxfId="56"/>
    <tableColumn id="2" xr3:uid="{00000000-0010-0000-2F00-000002000000}" name="Menor de 20 años" totalsRowFunction="custom" dataDxfId="53" totalsRowDxfId="54">
      <totalsRowFormula>+B24/$H$24</totalsRowFormula>
    </tableColumn>
    <tableColumn id="3" xr3:uid="{00000000-0010-0000-2F00-000003000000}" name="20 - 29" totalsRowFunction="custom" dataDxfId="51" totalsRowDxfId="52">
      <totalsRowFormula>+C24/$H$24</totalsRowFormula>
    </tableColumn>
    <tableColumn id="4" xr3:uid="{00000000-0010-0000-2F00-000004000000}" name="30 - 39" totalsRowFunction="custom" dataDxfId="49" totalsRowDxfId="50">
      <totalsRowFormula>+D24/$H$24</totalsRowFormula>
    </tableColumn>
    <tableColumn id="5" xr3:uid="{00000000-0010-0000-2F00-000005000000}" name="40 - 49" totalsRowFunction="custom" dataDxfId="47" totalsRowDxfId="48">
      <totalsRowFormula>+E24/$H$24</totalsRowFormula>
    </tableColumn>
    <tableColumn id="6" xr3:uid="{00000000-0010-0000-2F00-000006000000}" name="50 - 59" totalsRowFunction="custom" dataDxfId="45" totalsRowDxfId="46">
      <totalsRowFormula>+F24/$H$24</totalsRowFormula>
    </tableColumn>
    <tableColumn id="7" xr3:uid="{00000000-0010-0000-2F00-000007000000}" name="Mayor o igual a 60 años" totalsRowFunction="custom" dataDxfId="43" totalsRowDxfId="44">
      <totalsRowFormula>+G24/$H$24</totalsRowFormula>
    </tableColumn>
    <tableColumn id="8" xr3:uid="{00000000-0010-0000-2F00-000008000000}" name="Total " totalsRowFunction="custom" dataDxfId="41" totalsRowDxfId="42">
      <totalsRowFormula>+H24/$H$24</totalsRow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a49" displayName="Tabla49" ref="A4:F24" totalsRowShown="0" headerRowDxfId="40" dataDxfId="39" headerRowBorderDxfId="37" tableBorderDxfId="38" totalsRowBorderDxfId="36">
  <tableColumns count="6">
    <tableColumn id="1" xr3:uid="{00000000-0010-0000-3000-000001000000}" name="Años" dataDxfId="35"/>
    <tableColumn id="2" xr3:uid="{00000000-0010-0000-3000-000002000000}" name="Sector Público" dataDxfId="34"/>
    <tableColumn id="3" xr3:uid="{00000000-0010-0000-3000-000003000000}" name="Sector Privado" dataDxfId="33"/>
    <tableColumn id="4" xr3:uid="{00000000-0010-0000-3000-000004000000}" name="Total " dataDxfId="32"/>
    <tableColumn id="5" xr3:uid="{00000000-0010-0000-3000-000005000000}" name="% Público" dataDxfId="31">
      <calculatedColumnFormula>B5/D5</calculatedColumnFormula>
    </tableColumn>
    <tableColumn id="6" xr3:uid="{00000000-0010-0000-3000-000006000000}" name="% Privado" dataDxfId="30">
      <calculatedColumnFormula>C5/D5</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la10" displayName="Tabla10" ref="A4:L22" totalsRowShown="0" headerRowDxfId="603" dataDxfId="602" headerRowBorderDxfId="600" tableBorderDxfId="601" totalsRowBorderDxfId="599">
  <tableColumns count="12">
    <tableColumn id="1" xr3:uid="{00000000-0010-0000-0400-000001000000}" name="Período" dataDxfId="598"/>
    <tableColumn id="2" xr3:uid="{00000000-0010-0000-0400-000002000000}" name="Titulares-Masc" dataDxfId="597" dataCellStyle="Millares 2 4"/>
    <tableColumn id="3" xr3:uid="{00000000-0010-0000-0400-000003000000}" name="Dep-Dir-Masc" dataDxfId="596" dataCellStyle="Millares 2 4"/>
    <tableColumn id="4" xr3:uid="{00000000-0010-0000-0400-000004000000}" name="Dep_Adic-Masc" dataDxfId="595" dataCellStyle="Millares 2 4"/>
    <tableColumn id="5" xr3:uid="{00000000-0010-0000-0400-000005000000}" name="Total de Dep-Masc" dataDxfId="594" dataCellStyle="Millares 2 4">
      <calculatedColumnFormula>+D5+C5</calculatedColumnFormula>
    </tableColumn>
    <tableColumn id="6" xr3:uid="{00000000-0010-0000-0400-000006000000}" name="Total Masculino" dataDxfId="593" dataCellStyle="Millares 2 4">
      <calculatedColumnFormula>B5+C5+D5</calculatedColumnFormula>
    </tableColumn>
    <tableColumn id="7" xr3:uid="{00000000-0010-0000-0400-000007000000}" name="Titulares-Fem" dataDxfId="592" dataCellStyle="Millares 2 4"/>
    <tableColumn id="8" xr3:uid="{00000000-0010-0000-0400-000008000000}" name="Dep-Dir-Fem" dataDxfId="591" dataCellStyle="Millares 2 4"/>
    <tableColumn id="9" xr3:uid="{00000000-0010-0000-0400-000009000000}" name="Dep_Adic-Fem" dataDxfId="590" dataCellStyle="Millares 2 4"/>
    <tableColumn id="10" xr3:uid="{00000000-0010-0000-0400-00000A000000}" name="Total Dep-Fem" dataDxfId="589" dataCellStyle="Millares 2 4">
      <calculatedColumnFormula>+I5+H5</calculatedColumnFormula>
    </tableColumn>
    <tableColumn id="11" xr3:uid="{00000000-0010-0000-0400-00000B000000}" name="Total _x000a_Femenino" dataDxfId="588" dataCellStyle="Millares 2 4">
      <calculatedColumnFormula>G5+H5+I5</calculatedColumnFormula>
    </tableColumn>
    <tableColumn id="12" xr3:uid="{00000000-0010-0000-0400-00000C000000}" name="Total Afiliados SFS RC" dataDxfId="587" dataCellStyle="Millares 2 4">
      <calculatedColumnFormula>F5+K5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a50" displayName="Tabla50" ref="A4:F24" totalsRowShown="0" headerRowDxfId="29" dataDxfId="28" headerRowBorderDxfId="26" tableBorderDxfId="27" totalsRowBorderDxfId="25">
  <tableColumns count="6">
    <tableColumn id="1" xr3:uid="{00000000-0010-0000-3100-000001000000}" name="Año" dataDxfId="24"/>
    <tableColumn id="2" xr3:uid="{00000000-0010-0000-3100-000002000000}" name="Femenino" dataDxfId="23"/>
    <tableColumn id="3" xr3:uid="{00000000-0010-0000-3100-000003000000}" name="Masculino" dataDxfId="22"/>
    <tableColumn id="4" xr3:uid="{00000000-0010-0000-3100-000004000000}" name="Total Casos" dataDxfId="21"/>
    <tableColumn id="5" xr3:uid="{00000000-0010-0000-3100-000005000000}" name="% Femenino" dataDxfId="20"/>
    <tableColumn id="6" xr3:uid="{00000000-0010-0000-3100-000006000000}" name="% Masculino" dataDxfId="19"/>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D9" totalsRowShown="0" headerRowDxfId="18" dataDxfId="17" headerRowBorderDxfId="15" tableBorderDxfId="16">
  <tableColumns count="4">
    <tableColumn id="1" xr3:uid="{00000000-0010-0000-3200-000001000000}" name="Solicitudes" dataDxfId="14"/>
    <tableColumn id="2" xr3:uid="{00000000-0010-0000-3200-000002000000}" name="2024" dataDxfId="13" dataCellStyle="Normal 87 2"/>
    <tableColumn id="6" xr3:uid="{00000000-0010-0000-3200-000006000000}" name="Ene-Jul. 2025" dataDxfId="12" dataCellStyle="Normal 87 2"/>
    <tableColumn id="3" xr3:uid="{00000000-0010-0000-3200-000003000000}" name="Total" dataDxfId="11">
      <calculatedColumnFormula>+Tabla55[[#This Row],[Ene-Jul. 2025]]+Tabla55[[#This Row],[2024]]</calculatedColumnFormula>
    </tableColumn>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D13" totalsRowShown="0" headerRowDxfId="10" dataDxfId="9" headerRowBorderDxfId="7" tableBorderDxfId="8">
  <tableColumns count="4">
    <tableColumn id="1" xr3:uid="{00000000-0010-0000-3300-000001000000}" name="EJECUCIÓN CMISS DESDE ESPAÑA" dataDxfId="5" totalsRowDxfId="6" dataCellStyle="Normal 87 2"/>
    <tableColumn id="2" xr3:uid="{00000000-0010-0000-3300-000002000000}" name="2024" dataDxfId="3" totalsRowDxfId="4" dataCellStyle="Normal 87 2"/>
    <tableColumn id="6" xr3:uid="{00000000-0010-0000-3300-000006000000}" name="Ene-Jul.25" dataDxfId="1" totalsRowDxfId="2" dataCellStyle="Normal 87 2"/>
    <tableColumn id="3" xr3:uid="{00000000-0010-0000-3300-000003000000}" name="Total" dataDxfId="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Tabla12" displayName="Tabla12" ref="B4:H22" totalsRowShown="0" headerRowDxfId="584" dataDxfId="583" headerRowBorderDxfId="581" tableBorderDxfId="582" totalsRowBorderDxfId="580">
  <tableColumns count="7">
    <tableColumn id="1" xr3:uid="{00000000-0010-0000-0500-000001000000}" name="Año" dataDxfId="579" dataCellStyle="Normal 2 2"/>
    <tableColumn id="2" xr3:uid="{00000000-0010-0000-0500-000002000000}" name="Afiliados Titulares " dataDxfId="578" dataCellStyle="Normal 2 2"/>
    <tableColumn id="3" xr3:uid="{00000000-0010-0000-0500-000003000000}" name="Afiliados Dependientes " dataDxfId="577" dataCellStyle="Normal 2 2"/>
    <tableColumn id="4" xr3:uid="{00000000-0010-0000-0500-000004000000}" name="Afiliados Totales" dataDxfId="576" dataCellStyle="Normal 2 2">
      <calculatedColumnFormula>C5+D5</calculatedColumnFormula>
    </tableColumn>
    <tableColumn id="5" xr3:uid="{00000000-0010-0000-0500-000005000000}" name="% Afiliados   titulares " dataDxfId="575" dataCellStyle="Normal 2 2">
      <calculatedColumnFormula>C5/E5</calculatedColumnFormula>
    </tableColumn>
    <tableColumn id="6" xr3:uid="{00000000-0010-0000-0500-000006000000}" name=" % Afiliados Dependientes" dataDxfId="574" dataCellStyle="Normal 2 2">
      <calculatedColumnFormula>D5/E5</calculatedColumnFormula>
    </tableColumn>
    <tableColumn id="7" xr3:uid="{00000000-0010-0000-0500-000007000000}" name="Índice de dependencia RS" dataDxfId="573" dataCellStyle="Normal 2 2">
      <calculatedColumnFormula>D5/C5</calculatedColumnFormula>
    </tableColumn>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a15" displayName="Tabla15" ref="B4:I22" totalsRowShown="0" headerRowDxfId="571" dataDxfId="570" headerRowBorderDxfId="568" tableBorderDxfId="569" totalsRowBorderDxfId="567">
  <tableColumns count="8">
    <tableColumn id="1" xr3:uid="{00000000-0010-0000-0600-000001000000}" name="Período" dataDxfId="566"/>
    <tableColumn id="2" xr3:uid="{00000000-0010-0000-0600-000002000000}" name="Titulares_Masc" dataDxfId="565" dataCellStyle="Millares 2 4"/>
    <tableColumn id="3" xr3:uid="{00000000-0010-0000-0600-000003000000}" name="Dependientes Directos_Masc" dataDxfId="564" dataCellStyle="Millares 2 4"/>
    <tableColumn id="4" xr3:uid="{00000000-0010-0000-0600-000004000000}" name="Total Masculino" dataDxfId="563" dataCellStyle="Millares 2 4">
      <calculatedColumnFormula>C5+D5</calculatedColumnFormula>
    </tableColumn>
    <tableColumn id="5" xr3:uid="{00000000-0010-0000-0600-000005000000}" name="Titulares_Fem" dataDxfId="562" dataCellStyle="Millares 2 4"/>
    <tableColumn id="6" xr3:uid="{00000000-0010-0000-0600-000006000000}" name="Dependientes Directos_Fem" dataDxfId="561" dataCellStyle="Millares 2 4"/>
    <tableColumn id="7" xr3:uid="{00000000-0010-0000-0600-000007000000}" name="Total Femenino" dataDxfId="560" dataCellStyle="Millares 2 4">
      <calculatedColumnFormula>F5+G5</calculatedColumnFormula>
    </tableColumn>
    <tableColumn id="8" xr3:uid="{00000000-0010-0000-0600-000008000000}" name="Total Afiliados SFS RS" dataDxfId="559" dataCellStyle="Millares 2 4">
      <calculatedColumnFormula>E5+H5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A4:D22" totalsRowShown="0" headerRowDxfId="557" dataDxfId="556" headerRowBorderDxfId="554" tableBorderDxfId="555" totalsRowBorderDxfId="553">
  <tableColumns count="4">
    <tableColumn id="1" xr3:uid="{00000000-0010-0000-0700-000001000000}" name="Año" dataDxfId="552" dataCellStyle="Normal 2"/>
    <tableColumn id="2" xr3:uid="{00000000-0010-0000-0700-000002000000}" name="Cotizantes" dataDxfId="551" dataCellStyle="Millares 2"/>
    <tableColumn id="3" xr3:uid="{00000000-0010-0000-0700-000003000000}" name="Afiliados " dataDxfId="550" dataCellStyle="Millares 2"/>
    <tableColumn id="4" xr3:uid="{00000000-0010-0000-0700-000004000000}" name="Densidad de Cotizantes" dataDxfId="549" dataCellStyle="Normal 2">
      <calculatedColumnFormula>B5/C5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9" displayName="Tabla9" ref="A4:D22" totalsRowShown="0" headerRowDxfId="548" dataDxfId="547" headerRowBorderDxfId="545" tableBorderDxfId="546" totalsRowBorderDxfId="544">
  <tableColumns count="4">
    <tableColumn id="1" xr3:uid="{00000000-0010-0000-0800-000001000000}" name="Años" dataDxfId="543" dataCellStyle="Normal 2"/>
    <tableColumn id="2" xr3:uid="{00000000-0010-0000-0800-000002000000}" name="Trabajadores Cotizantes " dataDxfId="542" dataCellStyle="Millares 2"/>
    <tableColumn id="3" xr3:uid="{00000000-0010-0000-0800-000003000000}" name="Población Ocupada Formal" dataDxfId="541" dataCellStyle="Millares 2"/>
    <tableColumn id="4" xr3:uid="{00000000-0010-0000-0800-000004000000}" name="% Cotizantes/ Pobl. Asalariada" dataDxfId="540">
      <calculatedColumnFormula>B5/C5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23"/>
    <col min="6" max="6" width="15.140625" style="223" customWidth="1"/>
    <col min="7" max="7" width="29.85546875" style="223" customWidth="1"/>
    <col min="8" max="8" width="15.140625" style="223"/>
    <col min="9" max="9" width="22.28515625" style="223" customWidth="1"/>
    <col min="10" max="10" width="18.7109375" style="223" customWidth="1"/>
    <col min="11" max="11" width="35" style="223" customWidth="1"/>
    <col min="12" max="12" width="35.42578125" style="223" customWidth="1"/>
    <col min="13" max="16" width="15.140625" style="223"/>
    <col min="17" max="17" width="47.140625" style="223" customWidth="1"/>
    <col min="18" max="20" width="15.140625" style="223"/>
    <col min="21" max="21" width="32.7109375" style="226" bestFit="1" customWidth="1"/>
    <col min="22" max="16384" width="15.140625" style="223"/>
  </cols>
  <sheetData>
    <row r="1" spans="2:9" ht="42" customHeight="1"/>
    <row r="8" spans="2:9">
      <c r="B8" s="1226" t="s">
        <v>0</v>
      </c>
      <c r="C8" s="1227"/>
      <c r="D8" s="1227"/>
      <c r="E8" s="1227"/>
      <c r="F8" s="1227"/>
      <c r="G8" s="1227"/>
      <c r="H8" s="1227"/>
      <c r="I8" s="1227"/>
    </row>
    <row r="9" spans="2:9">
      <c r="B9" s="1227"/>
      <c r="C9" s="1227"/>
      <c r="D9" s="1227"/>
      <c r="E9" s="1227"/>
      <c r="F9" s="1227"/>
      <c r="G9" s="1227"/>
      <c r="H9" s="1227"/>
      <c r="I9" s="1227"/>
    </row>
    <row r="10" spans="2:9">
      <c r="B10" s="1227"/>
      <c r="C10" s="1227"/>
      <c r="D10" s="1227"/>
      <c r="E10" s="1227"/>
      <c r="F10" s="1227"/>
      <c r="G10" s="1227"/>
      <c r="H10" s="1227"/>
      <c r="I10" s="1227"/>
    </row>
    <row r="11" spans="2:9">
      <c r="B11" s="1227"/>
      <c r="C11" s="1227"/>
      <c r="D11" s="1227"/>
      <c r="E11" s="1227"/>
      <c r="F11" s="1227"/>
      <c r="G11" s="1227"/>
      <c r="H11" s="1227"/>
      <c r="I11" s="1227"/>
    </row>
    <row r="12" spans="2:9">
      <c r="B12" s="1227"/>
      <c r="C12" s="1227"/>
      <c r="D12" s="1227"/>
      <c r="E12" s="1227"/>
      <c r="F12" s="1227"/>
      <c r="G12" s="1227"/>
      <c r="H12" s="1227"/>
      <c r="I12" s="1227"/>
    </row>
    <row r="13" spans="2:9">
      <c r="B13" s="1227"/>
      <c r="C13" s="1227"/>
      <c r="D13" s="1227"/>
      <c r="E13" s="1227"/>
      <c r="F13" s="1227"/>
      <c r="G13" s="1227"/>
      <c r="H13" s="1227"/>
      <c r="I13" s="1227"/>
    </row>
    <row r="14" spans="2:9">
      <c r="B14" s="1227"/>
      <c r="C14" s="1227"/>
      <c r="D14" s="1227"/>
      <c r="E14" s="1227"/>
      <c r="F14" s="1227"/>
      <c r="G14" s="1227"/>
      <c r="H14" s="1227"/>
      <c r="I14" s="1227"/>
    </row>
    <row r="15" spans="2:9" ht="69.75" customHeight="1">
      <c r="B15" s="1227"/>
      <c r="C15" s="1227"/>
      <c r="D15" s="1227"/>
      <c r="E15" s="1227"/>
      <c r="F15" s="1227"/>
      <c r="G15" s="1227"/>
      <c r="H15" s="1227"/>
      <c r="I15" s="1227"/>
    </row>
    <row r="16" spans="2:9">
      <c r="B16" s="1227"/>
      <c r="C16" s="1227"/>
      <c r="D16" s="1227"/>
      <c r="E16" s="1227"/>
      <c r="F16" s="1227"/>
      <c r="G16" s="1227"/>
      <c r="H16" s="1227"/>
      <c r="I16" s="1227"/>
    </row>
    <row r="17" spans="2:19">
      <c r="B17" s="1227"/>
      <c r="C17" s="1227"/>
      <c r="D17" s="1227"/>
      <c r="E17" s="1227"/>
      <c r="F17" s="1227"/>
      <c r="G17" s="1227"/>
      <c r="H17" s="1227"/>
      <c r="I17" s="1227"/>
    </row>
    <row r="18" spans="2:19">
      <c r="B18" s="1227"/>
      <c r="C18" s="1227"/>
      <c r="D18" s="1227"/>
      <c r="E18" s="1227"/>
      <c r="F18" s="1227"/>
      <c r="G18" s="1227"/>
      <c r="H18" s="1227"/>
      <c r="I18" s="1227"/>
      <c r="N18" s="224" t="s">
        <v>1</v>
      </c>
    </row>
    <row r="19" spans="2:19">
      <c r="B19" s="1227"/>
      <c r="C19" s="1227"/>
      <c r="D19" s="1227"/>
      <c r="E19" s="1227"/>
      <c r="F19" s="1227"/>
      <c r="G19" s="1227"/>
      <c r="H19" s="1227"/>
      <c r="I19" s="1227"/>
    </row>
    <row r="20" spans="2:19">
      <c r="B20" s="1227"/>
      <c r="C20" s="1227"/>
      <c r="D20" s="1227"/>
      <c r="E20" s="1227"/>
      <c r="F20" s="1227"/>
      <c r="G20" s="1227"/>
      <c r="H20" s="1227"/>
      <c r="I20" s="1227"/>
    </row>
    <row r="21" spans="2:19">
      <c r="B21" s="1227"/>
      <c r="C21" s="1227"/>
      <c r="D21" s="1227"/>
      <c r="E21" s="1227"/>
      <c r="F21" s="1227"/>
      <c r="G21" s="1227"/>
      <c r="H21" s="1227"/>
      <c r="I21" s="1227"/>
    </row>
    <row r="22" spans="2:19">
      <c r="B22" s="1227"/>
      <c r="C22" s="1227"/>
      <c r="D22" s="1227"/>
      <c r="E22" s="1227"/>
      <c r="F22" s="1227"/>
      <c r="G22" s="1227"/>
      <c r="H22" s="1227"/>
      <c r="I22" s="1227"/>
    </row>
    <row r="23" spans="2:19">
      <c r="B23" s="1227"/>
      <c r="C23" s="1227"/>
      <c r="D23" s="1227"/>
      <c r="E23" s="1227"/>
      <c r="F23" s="1227"/>
      <c r="G23" s="1227"/>
      <c r="H23" s="1227"/>
      <c r="I23" s="1227"/>
    </row>
    <row r="24" spans="2:19">
      <c r="B24" s="1227"/>
      <c r="C24" s="1227"/>
      <c r="D24" s="1227"/>
      <c r="E24" s="1227"/>
      <c r="F24" s="1227"/>
      <c r="G24" s="1227"/>
      <c r="H24" s="1227"/>
      <c r="I24" s="1227"/>
    </row>
    <row r="25" spans="2:19">
      <c r="B25" s="1227"/>
      <c r="C25" s="1227"/>
      <c r="D25" s="1227"/>
      <c r="E25" s="1227"/>
      <c r="F25" s="1227"/>
      <c r="G25" s="1227"/>
      <c r="H25" s="1227"/>
      <c r="I25" s="1227"/>
    </row>
    <row r="26" spans="2:19">
      <c r="B26" s="1227"/>
      <c r="C26" s="1227"/>
      <c r="D26" s="1227"/>
      <c r="E26" s="1227"/>
      <c r="F26" s="1227"/>
      <c r="G26" s="1227"/>
      <c r="H26" s="1227"/>
      <c r="I26" s="1227"/>
    </row>
    <row r="28" spans="2:19">
      <c r="Q28" s="225"/>
      <c r="R28" s="224"/>
    </row>
    <row r="29" spans="2:19">
      <c r="Q29" s="225"/>
    </row>
    <row r="30" spans="2:19">
      <c r="Q30" s="225"/>
    </row>
    <row r="31" spans="2:19">
      <c r="Q31" s="225"/>
      <c r="R31" s="225"/>
      <c r="S31" s="225"/>
    </row>
    <row r="32" spans="2:19">
      <c r="Q32" s="225"/>
      <c r="R32" s="225"/>
      <c r="S32" s="225"/>
    </row>
    <row r="33" spans="15:19">
      <c r="Q33" s="225"/>
      <c r="R33" s="225"/>
      <c r="S33" s="225"/>
    </row>
    <row r="34" spans="15:19">
      <c r="Q34" s="225"/>
      <c r="R34" s="225"/>
      <c r="S34" s="225"/>
    </row>
    <row r="35" spans="15:19">
      <c r="Q35" s="225"/>
      <c r="R35" s="225"/>
      <c r="S35" s="225"/>
    </row>
    <row r="36" spans="15:19">
      <c r="Q36" s="225"/>
      <c r="R36" s="225"/>
      <c r="S36" s="225"/>
    </row>
    <row r="37" spans="15:19">
      <c r="Q37" s="225"/>
      <c r="R37" s="225"/>
      <c r="S37" s="225"/>
    </row>
    <row r="38" spans="15:19">
      <c r="Q38" s="225"/>
      <c r="R38" s="225"/>
      <c r="S38" s="225"/>
    </row>
    <row r="39" spans="15:19">
      <c r="Q39" s="225"/>
      <c r="R39" s="225"/>
      <c r="S39" s="225"/>
    </row>
    <row r="40" spans="15:19">
      <c r="Q40" s="225"/>
      <c r="R40" s="225"/>
      <c r="S40" s="225"/>
    </row>
    <row r="41" spans="15:19">
      <c r="Q41" s="225"/>
      <c r="R41" s="225"/>
      <c r="S41" s="225"/>
    </row>
    <row r="42" spans="15:19">
      <c r="O42" s="224" t="s">
        <v>1</v>
      </c>
      <c r="Q42" s="225"/>
      <c r="R42" s="225"/>
      <c r="S42" s="225"/>
    </row>
    <row r="43" spans="15:19">
      <c r="Q43" s="225" t="s">
        <v>1</v>
      </c>
      <c r="R43" s="225"/>
      <c r="S43" s="225"/>
    </row>
    <row r="44" spans="15:19">
      <c r="Q44" s="225"/>
      <c r="R44" s="225"/>
      <c r="S44" s="225"/>
    </row>
    <row r="45" spans="15:19">
      <c r="Q45" s="225"/>
      <c r="R45" s="225"/>
      <c r="S45" s="225"/>
    </row>
    <row r="46" spans="15:19">
      <c r="Q46" s="225"/>
      <c r="R46" s="225"/>
      <c r="S46" s="225"/>
    </row>
    <row r="47" spans="15:19">
      <c r="Q47" s="225"/>
      <c r="R47" s="225"/>
      <c r="S47" s="225"/>
    </row>
    <row r="48" spans="15:19">
      <c r="Q48" s="225"/>
      <c r="R48" s="225"/>
      <c r="S48" s="225"/>
    </row>
    <row r="49" spans="17:19">
      <c r="Q49" s="225"/>
      <c r="R49" s="225"/>
      <c r="S49" s="225"/>
    </row>
    <row r="50" spans="17:19">
      <c r="R50" s="225"/>
      <c r="S50" s="225"/>
    </row>
    <row r="51" spans="17:19">
      <c r="Q51" s="225"/>
      <c r="R51" s="225"/>
      <c r="S51" s="225"/>
    </row>
    <row r="52" spans="17:19">
      <c r="Q52" s="225"/>
      <c r="R52" s="225"/>
      <c r="S52" s="225"/>
    </row>
    <row r="53" spans="17:19">
      <c r="Q53" s="225"/>
      <c r="R53" s="225"/>
      <c r="S53" s="225"/>
    </row>
    <row r="54" spans="17:19">
      <c r="Q54" s="225" t="s">
        <v>1</v>
      </c>
      <c r="R54" s="225"/>
      <c r="S54" s="225"/>
    </row>
    <row r="55" spans="17:19" ht="77.25" customHeight="1">
      <c r="Q55" s="225"/>
      <c r="R55" s="225"/>
      <c r="S55" s="225"/>
    </row>
    <row r="56" spans="17:19" ht="77.25" customHeight="1">
      <c r="Q56" s="225"/>
      <c r="R56" s="225"/>
      <c r="S56" s="225"/>
    </row>
    <row r="57" spans="17:19" ht="77.25" customHeight="1">
      <c r="Q57" s="225"/>
      <c r="R57" s="225"/>
      <c r="S57" s="225"/>
    </row>
    <row r="58" spans="17:19" ht="77.25" customHeight="1">
      <c r="Q58" s="225"/>
      <c r="R58" s="225"/>
      <c r="S58" s="225"/>
    </row>
  </sheetData>
  <mergeCells count="1">
    <mergeCell ref="B8:I26"/>
  </mergeCells>
  <pageMargins left="0.70866141732283472" right="0.70866141732283472" top="0.74803149606299213" bottom="0.74803149606299213" header="0.31496062992125984" footer="0.31496062992125984"/>
  <pageSetup paperSize="119"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7:M31"/>
  <sheetViews>
    <sheetView showGridLines="0" view="pageBreakPreview" zoomScale="85" zoomScaleNormal="100" zoomScaleSheetLayoutView="85" workbookViewId="0">
      <pane ySplit="5" topLeftCell="A6" activePane="bottomLeft" state="frozen"/>
      <selection pane="bottomLeft" activeCell="Q31" sqref="Q31"/>
      <selection activeCell="O16" sqref="O16"/>
    </sheetView>
  </sheetViews>
  <sheetFormatPr defaultColWidth="11.42578125" defaultRowHeight="15"/>
  <cols>
    <col min="7" max="7" width="13.42578125" customWidth="1"/>
    <col min="12" max="12" width="30.7109375" customWidth="1"/>
  </cols>
  <sheetData>
    <row r="7" spans="1:13" ht="74.25" customHeight="1">
      <c r="A7" s="1305" t="s">
        <v>410</v>
      </c>
      <c r="B7" s="1305"/>
      <c r="C7" s="1305"/>
      <c r="D7" s="1305"/>
      <c r="E7" s="1305"/>
      <c r="F7" s="1305"/>
      <c r="G7" s="1305"/>
      <c r="H7" s="1305"/>
      <c r="I7" s="1305"/>
      <c r="J7" s="1305"/>
      <c r="K7" s="1305"/>
      <c r="L7" s="1305"/>
      <c r="M7" s="1305"/>
    </row>
    <row r="8" spans="1:13">
      <c r="A8" s="1225"/>
    </row>
    <row r="9" spans="1:13">
      <c r="A9" s="1225"/>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theme="9" tint="-0.499984740745262"/>
    <pageSetUpPr fitToPage="1"/>
  </sheetPr>
  <dimension ref="A1"/>
  <sheetViews>
    <sheetView showGridLines="0" view="pageBreakPreview" zoomScale="55" zoomScaleNormal="100" zoomScaleSheetLayoutView="55" workbookViewId="0">
      <selection activeCell="Q51" sqref="Q5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tabColor theme="8" tint="-0.249977111117893"/>
    <pageSetUpPr fitToPage="1"/>
  </sheetPr>
  <dimension ref="A1"/>
  <sheetViews>
    <sheetView showGridLines="0" view="pageBreakPreview" zoomScale="40" zoomScaleNormal="100" zoomScaleSheetLayoutView="40" workbookViewId="0">
      <selection activeCell="X81" sqref="X81"/>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249977111117893"/>
    <pageSetUpPr fitToPage="1"/>
  </sheetPr>
  <dimension ref="A5:M43"/>
  <sheetViews>
    <sheetView showGridLines="0" view="pageBreakPreview" zoomScale="55" zoomScaleNormal="100" zoomScaleSheetLayoutView="55" workbookViewId="0">
      <selection activeCell="O12" sqref="O12"/>
    </sheetView>
  </sheetViews>
  <sheetFormatPr defaultColWidth="11.42578125" defaultRowHeight="18"/>
  <cols>
    <col min="1" max="1" width="11.42578125" style="247"/>
    <col min="2" max="5" width="26.140625" style="252" customWidth="1"/>
    <col min="6" max="6" width="33" style="252" customWidth="1"/>
    <col min="7" max="7" width="32.140625" style="252" customWidth="1"/>
    <col min="8" max="8" width="37.85546875" style="252" customWidth="1"/>
    <col min="9" max="13" width="19.42578125" style="252" customWidth="1"/>
    <col min="14" max="16384" width="11.42578125" style="247"/>
  </cols>
  <sheetData>
    <row r="5" spans="1:13" ht="24.75" customHeight="1"/>
    <row r="6" spans="1:13" ht="409.5" customHeight="1">
      <c r="A6" s="1306" t="s">
        <v>411</v>
      </c>
      <c r="B6" s="1306"/>
      <c r="C6" s="1306"/>
      <c r="D6" s="1306"/>
      <c r="E6" s="1306"/>
      <c r="F6" s="1306"/>
      <c r="G6" s="1306"/>
      <c r="H6" s="1306"/>
      <c r="I6" s="1306"/>
      <c r="J6" s="1306"/>
      <c r="K6" s="1306"/>
      <c r="L6" s="1306"/>
      <c r="M6" s="1306"/>
    </row>
    <row r="7" spans="1:13" ht="14.25">
      <c r="A7" s="1306"/>
      <c r="B7" s="1306"/>
      <c r="C7" s="1306"/>
      <c r="D7" s="1306"/>
      <c r="E7" s="1306"/>
      <c r="F7" s="1306"/>
      <c r="G7" s="1306"/>
      <c r="H7" s="1306"/>
      <c r="I7" s="1306"/>
      <c r="J7" s="1306"/>
      <c r="K7" s="1306"/>
      <c r="L7" s="1306"/>
      <c r="M7" s="1306"/>
    </row>
    <row r="8" spans="1:13" ht="14.25">
      <c r="A8" s="1306"/>
      <c r="B8" s="1306"/>
      <c r="C8" s="1306"/>
      <c r="D8" s="1306"/>
      <c r="E8" s="1306"/>
      <c r="F8" s="1306"/>
      <c r="G8" s="1306"/>
      <c r="H8" s="1306"/>
      <c r="I8" s="1306"/>
      <c r="J8" s="1306"/>
      <c r="K8" s="1306"/>
      <c r="L8" s="1306"/>
      <c r="M8" s="1306"/>
    </row>
    <row r="9" spans="1:13" ht="14.25">
      <c r="A9" s="1306"/>
      <c r="B9" s="1306"/>
      <c r="C9" s="1306"/>
      <c r="D9" s="1306"/>
      <c r="E9" s="1306"/>
      <c r="F9" s="1306"/>
      <c r="G9" s="1306"/>
      <c r="H9" s="1306"/>
      <c r="I9" s="1306"/>
      <c r="J9" s="1306"/>
      <c r="K9" s="1306"/>
      <c r="L9" s="1306"/>
      <c r="M9" s="1306"/>
    </row>
    <row r="10" spans="1:13" ht="14.25">
      <c r="A10" s="1306"/>
      <c r="B10" s="1306"/>
      <c r="C10" s="1306"/>
      <c r="D10" s="1306"/>
      <c r="E10" s="1306"/>
      <c r="F10" s="1306"/>
      <c r="G10" s="1306"/>
      <c r="H10" s="1306"/>
      <c r="I10" s="1306"/>
      <c r="J10" s="1306"/>
      <c r="K10" s="1306"/>
      <c r="L10" s="1306"/>
      <c r="M10" s="1306"/>
    </row>
    <row r="11" spans="1:13" ht="14.25">
      <c r="A11" s="1306"/>
      <c r="B11" s="1306"/>
      <c r="C11" s="1306"/>
      <c r="D11" s="1306"/>
      <c r="E11" s="1306"/>
      <c r="F11" s="1306"/>
      <c r="G11" s="1306"/>
      <c r="H11" s="1306"/>
      <c r="I11" s="1306"/>
      <c r="J11" s="1306"/>
      <c r="K11" s="1306"/>
      <c r="L11" s="1306"/>
      <c r="M11" s="1306"/>
    </row>
    <row r="12" spans="1:13" ht="14.25">
      <c r="A12" s="1306"/>
      <c r="B12" s="1306"/>
      <c r="C12" s="1306"/>
      <c r="D12" s="1306"/>
      <c r="E12" s="1306"/>
      <c r="F12" s="1306"/>
      <c r="G12" s="1306"/>
      <c r="H12" s="1306"/>
      <c r="I12" s="1306"/>
      <c r="J12" s="1306"/>
      <c r="K12" s="1306"/>
      <c r="L12" s="1306"/>
      <c r="M12" s="1306"/>
    </row>
    <row r="13" spans="1:13" ht="14.25">
      <c r="A13" s="1306"/>
      <c r="B13" s="1306"/>
      <c r="C13" s="1306"/>
      <c r="D13" s="1306"/>
      <c r="E13" s="1306"/>
      <c r="F13" s="1306"/>
      <c r="G13" s="1306"/>
      <c r="H13" s="1306"/>
      <c r="I13" s="1306"/>
      <c r="J13" s="1306"/>
      <c r="K13" s="1306"/>
      <c r="L13" s="1306"/>
      <c r="M13" s="1306"/>
    </row>
    <row r="14" spans="1:13" ht="14.25">
      <c r="A14" s="1306"/>
      <c r="B14" s="1306"/>
      <c r="C14" s="1306"/>
      <c r="D14" s="1306"/>
      <c r="E14" s="1306"/>
      <c r="F14" s="1306"/>
      <c r="G14" s="1306"/>
      <c r="H14" s="1306"/>
      <c r="I14" s="1306"/>
      <c r="J14" s="1306"/>
      <c r="K14" s="1306"/>
      <c r="L14" s="1306"/>
      <c r="M14" s="1306"/>
    </row>
    <row r="15" spans="1:13" ht="14.25">
      <c r="A15" s="1306"/>
      <c r="B15" s="1306"/>
      <c r="C15" s="1306"/>
      <c r="D15" s="1306"/>
      <c r="E15" s="1306"/>
      <c r="F15" s="1306"/>
      <c r="G15" s="1306"/>
      <c r="H15" s="1306"/>
      <c r="I15" s="1306"/>
      <c r="J15" s="1306"/>
      <c r="K15" s="1306"/>
      <c r="L15" s="1306"/>
      <c r="M15" s="1306"/>
    </row>
    <row r="16" spans="1:13" ht="14.25">
      <c r="A16" s="1306"/>
      <c r="B16" s="1306"/>
      <c r="C16" s="1306"/>
      <c r="D16" s="1306"/>
      <c r="E16" s="1306"/>
      <c r="F16" s="1306"/>
      <c r="G16" s="1306"/>
      <c r="H16" s="1306"/>
      <c r="I16" s="1306"/>
      <c r="J16" s="1306"/>
      <c r="K16" s="1306"/>
      <c r="L16" s="1306"/>
      <c r="M16" s="1306"/>
    </row>
    <row r="17" spans="1:13" ht="14.25">
      <c r="A17" s="1306"/>
      <c r="B17" s="1306"/>
      <c r="C17" s="1306"/>
      <c r="D17" s="1306"/>
      <c r="E17" s="1306"/>
      <c r="F17" s="1306"/>
      <c r="G17" s="1306"/>
      <c r="H17" s="1306"/>
      <c r="I17" s="1306"/>
      <c r="J17" s="1306"/>
      <c r="K17" s="1306"/>
      <c r="L17" s="1306"/>
      <c r="M17" s="1306"/>
    </row>
    <row r="18" spans="1:13" ht="14.25">
      <c r="A18" s="1306"/>
      <c r="B18" s="1306"/>
      <c r="C18" s="1306"/>
      <c r="D18" s="1306"/>
      <c r="E18" s="1306"/>
      <c r="F18" s="1306"/>
      <c r="G18" s="1306"/>
      <c r="H18" s="1306"/>
      <c r="I18" s="1306"/>
      <c r="J18" s="1306"/>
      <c r="K18" s="1306"/>
      <c r="L18" s="1306"/>
      <c r="M18" s="1306"/>
    </row>
    <row r="19" spans="1:13" ht="14.25">
      <c r="A19" s="1306"/>
      <c r="B19" s="1306"/>
      <c r="C19" s="1306"/>
      <c r="D19" s="1306"/>
      <c r="E19" s="1306"/>
      <c r="F19" s="1306"/>
      <c r="G19" s="1306"/>
      <c r="H19" s="1306"/>
      <c r="I19" s="1306"/>
      <c r="J19" s="1306"/>
      <c r="K19" s="1306"/>
      <c r="L19" s="1306"/>
      <c r="M19" s="1306"/>
    </row>
    <row r="20" spans="1:13" ht="14.25">
      <c r="A20" s="1306"/>
      <c r="B20" s="1306"/>
      <c r="C20" s="1306"/>
      <c r="D20" s="1306"/>
      <c r="E20" s="1306"/>
      <c r="F20" s="1306"/>
      <c r="G20" s="1306"/>
      <c r="H20" s="1306"/>
      <c r="I20" s="1306"/>
      <c r="J20" s="1306"/>
      <c r="K20" s="1306"/>
      <c r="L20" s="1306"/>
      <c r="M20" s="1306"/>
    </row>
    <row r="21" spans="1:13" ht="14.25">
      <c r="A21" s="1306"/>
      <c r="B21" s="1306"/>
      <c r="C21" s="1306"/>
      <c r="D21" s="1306"/>
      <c r="E21" s="1306"/>
      <c r="F21" s="1306"/>
      <c r="G21" s="1306"/>
      <c r="H21" s="1306"/>
      <c r="I21" s="1306"/>
      <c r="J21" s="1306"/>
      <c r="K21" s="1306"/>
      <c r="L21" s="1306"/>
      <c r="M21" s="1306"/>
    </row>
    <row r="22" spans="1:13" ht="14.25">
      <c r="A22" s="1306"/>
      <c r="B22" s="1306"/>
      <c r="C22" s="1306"/>
      <c r="D22" s="1306"/>
      <c r="E22" s="1306"/>
      <c r="F22" s="1306"/>
      <c r="G22" s="1306"/>
      <c r="H22" s="1306"/>
      <c r="I22" s="1306"/>
      <c r="J22" s="1306"/>
      <c r="K22" s="1306"/>
      <c r="L22" s="1306"/>
      <c r="M22" s="1306"/>
    </row>
    <row r="23" spans="1:13" ht="14.25">
      <c r="A23" s="1306"/>
      <c r="B23" s="1306"/>
      <c r="C23" s="1306"/>
      <c r="D23" s="1306"/>
      <c r="E23" s="1306"/>
      <c r="F23" s="1306"/>
      <c r="G23" s="1306"/>
      <c r="H23" s="1306"/>
      <c r="I23" s="1306"/>
      <c r="J23" s="1306"/>
      <c r="K23" s="1306"/>
      <c r="L23" s="1306"/>
      <c r="M23" s="1306"/>
    </row>
    <row r="24" spans="1:13" ht="14.25">
      <c r="A24" s="1306"/>
      <c r="B24" s="1306"/>
      <c r="C24" s="1306"/>
      <c r="D24" s="1306"/>
      <c r="E24" s="1306"/>
      <c r="F24" s="1306"/>
      <c r="G24" s="1306"/>
      <c r="H24" s="1306"/>
      <c r="I24" s="1306"/>
      <c r="J24" s="1306"/>
      <c r="K24" s="1306"/>
      <c r="L24" s="1306"/>
      <c r="M24" s="1306"/>
    </row>
    <row r="25" spans="1:13" ht="14.25">
      <c r="A25" s="1306"/>
      <c r="B25" s="1306"/>
      <c r="C25" s="1306"/>
      <c r="D25" s="1306"/>
      <c r="E25" s="1306"/>
      <c r="F25" s="1306"/>
      <c r="G25" s="1306"/>
      <c r="H25" s="1306"/>
      <c r="I25" s="1306"/>
      <c r="J25" s="1306"/>
      <c r="K25" s="1306"/>
      <c r="L25" s="1306"/>
      <c r="M25" s="1306"/>
    </row>
    <row r="26" spans="1:13" ht="14.25">
      <c r="A26" s="1306"/>
      <c r="B26" s="1306"/>
      <c r="C26" s="1306"/>
      <c r="D26" s="1306"/>
      <c r="E26" s="1306"/>
      <c r="F26" s="1306"/>
      <c r="G26" s="1306"/>
      <c r="H26" s="1306"/>
      <c r="I26" s="1306"/>
      <c r="J26" s="1306"/>
      <c r="K26" s="1306"/>
      <c r="L26" s="1306"/>
      <c r="M26" s="1306"/>
    </row>
    <row r="27" spans="1:13" ht="14.25">
      <c r="A27" s="1306"/>
      <c r="B27" s="1306"/>
      <c r="C27" s="1306"/>
      <c r="D27" s="1306"/>
      <c r="E27" s="1306"/>
      <c r="F27" s="1306"/>
      <c r="G27" s="1306"/>
      <c r="H27" s="1306"/>
      <c r="I27" s="1306"/>
      <c r="J27" s="1306"/>
      <c r="K27" s="1306"/>
      <c r="L27" s="1306"/>
      <c r="M27" s="1306"/>
    </row>
    <row r="28" spans="1:13" ht="14.25">
      <c r="A28" s="1306"/>
      <c r="B28" s="1306"/>
      <c r="C28" s="1306"/>
      <c r="D28" s="1306"/>
      <c r="E28" s="1306"/>
      <c r="F28" s="1306"/>
      <c r="G28" s="1306"/>
      <c r="H28" s="1306"/>
      <c r="I28" s="1306"/>
      <c r="J28" s="1306"/>
      <c r="K28" s="1306"/>
      <c r="L28" s="1306"/>
      <c r="M28" s="1306"/>
    </row>
    <row r="29" spans="1:13" ht="14.25">
      <c r="A29" s="1306"/>
      <c r="B29" s="1306"/>
      <c r="C29" s="1306"/>
      <c r="D29" s="1306"/>
      <c r="E29" s="1306"/>
      <c r="F29" s="1306"/>
      <c r="G29" s="1306"/>
      <c r="H29" s="1306"/>
      <c r="I29" s="1306"/>
      <c r="J29" s="1306"/>
      <c r="K29" s="1306"/>
      <c r="L29" s="1306"/>
      <c r="M29" s="1306"/>
    </row>
    <row r="30" spans="1:13" ht="14.25">
      <c r="A30" s="1306"/>
      <c r="B30" s="1306"/>
      <c r="C30" s="1306"/>
      <c r="D30" s="1306"/>
      <c r="E30" s="1306"/>
      <c r="F30" s="1306"/>
      <c r="G30" s="1306"/>
      <c r="H30" s="1306"/>
      <c r="I30" s="1306"/>
      <c r="J30" s="1306"/>
      <c r="K30" s="1306"/>
      <c r="L30" s="1306"/>
      <c r="M30" s="1306"/>
    </row>
    <row r="31" spans="1:13" ht="14.25">
      <c r="A31" s="1306"/>
      <c r="B31" s="1306"/>
      <c r="C31" s="1306"/>
      <c r="D31" s="1306"/>
      <c r="E31" s="1306"/>
      <c r="F31" s="1306"/>
      <c r="G31" s="1306"/>
      <c r="H31" s="1306"/>
      <c r="I31" s="1306"/>
      <c r="J31" s="1306"/>
      <c r="K31" s="1306"/>
      <c r="L31" s="1306"/>
      <c r="M31" s="1306"/>
    </row>
    <row r="32" spans="1:13" ht="14.25">
      <c r="A32" s="1306"/>
      <c r="B32" s="1306"/>
      <c r="C32" s="1306"/>
      <c r="D32" s="1306"/>
      <c r="E32" s="1306"/>
      <c r="F32" s="1306"/>
      <c r="G32" s="1306"/>
      <c r="H32" s="1306"/>
      <c r="I32" s="1306"/>
      <c r="J32" s="1306"/>
      <c r="K32" s="1306"/>
      <c r="L32" s="1306"/>
      <c r="M32" s="1306"/>
    </row>
    <row r="33" spans="1:13" ht="14.25">
      <c r="A33" s="1306"/>
      <c r="B33" s="1306"/>
      <c r="C33" s="1306"/>
      <c r="D33" s="1306"/>
      <c r="E33" s="1306"/>
      <c r="F33" s="1306"/>
      <c r="G33" s="1306"/>
      <c r="H33" s="1306"/>
      <c r="I33" s="1306"/>
      <c r="J33" s="1306"/>
      <c r="K33" s="1306"/>
      <c r="L33" s="1306"/>
      <c r="M33" s="1306"/>
    </row>
    <row r="34" spans="1:13" ht="14.25">
      <c r="A34" s="1306"/>
      <c r="B34" s="1306"/>
      <c r="C34" s="1306"/>
      <c r="D34" s="1306"/>
      <c r="E34" s="1306"/>
      <c r="F34" s="1306"/>
      <c r="G34" s="1306"/>
      <c r="H34" s="1306"/>
      <c r="I34" s="1306"/>
      <c r="J34" s="1306"/>
      <c r="K34" s="1306"/>
      <c r="L34" s="1306"/>
      <c r="M34" s="1306"/>
    </row>
    <row r="35" spans="1:13" ht="14.25">
      <c r="A35" s="1306"/>
      <c r="B35" s="1306"/>
      <c r="C35" s="1306"/>
      <c r="D35" s="1306"/>
      <c r="E35" s="1306"/>
      <c r="F35" s="1306"/>
      <c r="G35" s="1306"/>
      <c r="H35" s="1306"/>
      <c r="I35" s="1306"/>
      <c r="J35" s="1306"/>
      <c r="K35" s="1306"/>
      <c r="L35" s="1306"/>
      <c r="M35" s="1306"/>
    </row>
    <row r="36" spans="1:13" ht="14.25">
      <c r="A36" s="1306"/>
      <c r="B36" s="1306"/>
      <c r="C36" s="1306"/>
      <c r="D36" s="1306"/>
      <c r="E36" s="1306"/>
      <c r="F36" s="1306"/>
      <c r="G36" s="1306"/>
      <c r="H36" s="1306"/>
      <c r="I36" s="1306"/>
      <c r="J36" s="1306"/>
      <c r="K36" s="1306"/>
      <c r="L36" s="1306"/>
      <c r="M36" s="1306"/>
    </row>
    <row r="37" spans="1:13" ht="14.25">
      <c r="A37" s="1306"/>
      <c r="B37" s="1306"/>
      <c r="C37" s="1306"/>
      <c r="D37" s="1306"/>
      <c r="E37" s="1306"/>
      <c r="F37" s="1306"/>
      <c r="G37" s="1306"/>
      <c r="H37" s="1306"/>
      <c r="I37" s="1306"/>
      <c r="J37" s="1306"/>
      <c r="K37" s="1306"/>
      <c r="L37" s="1306"/>
      <c r="M37" s="1306"/>
    </row>
    <row r="38" spans="1:13" ht="14.25">
      <c r="A38" s="1306"/>
      <c r="B38" s="1306"/>
      <c r="C38" s="1306"/>
      <c r="D38" s="1306"/>
      <c r="E38" s="1306"/>
      <c r="F38" s="1306"/>
      <c r="G38" s="1306"/>
      <c r="H38" s="1306"/>
      <c r="I38" s="1306"/>
      <c r="J38" s="1306"/>
      <c r="K38" s="1306"/>
      <c r="L38" s="1306"/>
      <c r="M38" s="1306"/>
    </row>
    <row r="39" spans="1:13" ht="14.25">
      <c r="A39" s="1306"/>
      <c r="B39" s="1306"/>
      <c r="C39" s="1306"/>
      <c r="D39" s="1306"/>
      <c r="E39" s="1306"/>
      <c r="F39" s="1306"/>
      <c r="G39" s="1306"/>
      <c r="H39" s="1306"/>
      <c r="I39" s="1306"/>
      <c r="J39" s="1306"/>
      <c r="K39" s="1306"/>
      <c r="L39" s="1306"/>
      <c r="M39" s="1306"/>
    </row>
    <row r="40" spans="1:13" ht="14.25">
      <c r="A40" s="1306"/>
      <c r="B40" s="1306"/>
      <c r="C40" s="1306"/>
      <c r="D40" s="1306"/>
      <c r="E40" s="1306"/>
      <c r="F40" s="1306"/>
      <c r="G40" s="1306"/>
      <c r="H40" s="1306"/>
      <c r="I40" s="1306"/>
      <c r="J40" s="1306"/>
      <c r="K40" s="1306"/>
      <c r="L40" s="1306"/>
      <c r="M40" s="1306"/>
    </row>
    <row r="41" spans="1:13" ht="14.25">
      <c r="A41" s="1306"/>
      <c r="B41" s="1306"/>
      <c r="C41" s="1306"/>
      <c r="D41" s="1306"/>
      <c r="E41" s="1306"/>
      <c r="F41" s="1306"/>
      <c r="G41" s="1306"/>
      <c r="H41" s="1306"/>
      <c r="I41" s="1306"/>
      <c r="J41" s="1306"/>
      <c r="K41" s="1306"/>
      <c r="L41" s="1306"/>
      <c r="M41" s="1306"/>
    </row>
    <row r="42" spans="1:13" ht="64.5" customHeight="1">
      <c r="A42" s="1306"/>
      <c r="B42" s="1306"/>
      <c r="C42" s="1306"/>
      <c r="D42" s="1306"/>
      <c r="E42" s="1306"/>
      <c r="F42" s="1306"/>
      <c r="G42" s="1306"/>
      <c r="H42" s="1306"/>
      <c r="I42" s="1306"/>
      <c r="J42" s="1306"/>
      <c r="K42" s="1306"/>
      <c r="L42" s="1306"/>
      <c r="M42" s="1306"/>
    </row>
    <row r="43" spans="1:13" ht="171" customHeight="1">
      <c r="A43" s="1306"/>
      <c r="B43" s="1306"/>
      <c r="C43" s="1306"/>
      <c r="D43" s="1306"/>
      <c r="E43" s="1306"/>
      <c r="F43" s="1306"/>
      <c r="G43" s="1306"/>
      <c r="H43" s="1306"/>
      <c r="I43" s="1306"/>
      <c r="J43" s="1306"/>
      <c r="K43" s="1306"/>
      <c r="L43" s="1306"/>
      <c r="M43" s="1306"/>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249977111117893"/>
    <pageSetUpPr fitToPage="1"/>
  </sheetPr>
  <dimension ref="A2:P51"/>
  <sheetViews>
    <sheetView showGridLines="0" view="pageBreakPreview" zoomScale="40" zoomScaleNormal="100" zoomScaleSheetLayoutView="40" workbookViewId="0">
      <selection activeCell="P30" sqref="P30"/>
    </sheetView>
  </sheetViews>
  <sheetFormatPr defaultColWidth="11.42578125" defaultRowHeight="14.25"/>
  <cols>
    <col min="1" max="1" width="11.42578125" style="247"/>
    <col min="2" max="2" width="13.7109375" style="247" customWidth="1"/>
    <col min="3" max="3" width="36.28515625" style="247" customWidth="1"/>
    <col min="4" max="5" width="40.42578125" style="247" customWidth="1"/>
    <col min="6" max="7" width="75.140625" style="247" customWidth="1"/>
    <col min="8" max="8" width="47.7109375" style="247" customWidth="1"/>
    <col min="9" max="9" width="41.28515625" style="247" customWidth="1"/>
    <col min="10" max="10" width="22" style="247" customWidth="1"/>
    <col min="11" max="11" width="17.85546875" style="247" customWidth="1"/>
    <col min="12" max="16384" width="11.42578125" style="247"/>
  </cols>
  <sheetData>
    <row r="2" spans="1:11" ht="21.75" customHeight="1"/>
    <row r="3" spans="1:11" ht="36.75" customHeight="1"/>
    <row r="4" spans="1:11" ht="22.5" customHeight="1"/>
    <row r="5" spans="1:11">
      <c r="A5" s="1307" t="s">
        <v>412</v>
      </c>
      <c r="B5" s="1308"/>
      <c r="C5" s="1308"/>
      <c r="D5" s="1308"/>
      <c r="E5" s="1308"/>
      <c r="F5" s="1308"/>
      <c r="G5" s="1308"/>
      <c r="H5" s="1308"/>
      <c r="I5" s="1308"/>
      <c r="J5" s="1308"/>
      <c r="K5" s="1308"/>
    </row>
    <row r="6" spans="1:11">
      <c r="A6" s="1308"/>
      <c r="B6" s="1308"/>
      <c r="C6" s="1308"/>
      <c r="D6" s="1308"/>
      <c r="E6" s="1308"/>
      <c r="F6" s="1308"/>
      <c r="G6" s="1308"/>
      <c r="H6" s="1308"/>
      <c r="I6" s="1308"/>
      <c r="J6" s="1308"/>
      <c r="K6" s="1308"/>
    </row>
    <row r="7" spans="1:11">
      <c r="A7" s="1308"/>
      <c r="B7" s="1308"/>
      <c r="C7" s="1308"/>
      <c r="D7" s="1308"/>
      <c r="E7" s="1308"/>
      <c r="F7" s="1308"/>
      <c r="G7" s="1308"/>
      <c r="H7" s="1308"/>
      <c r="I7" s="1308"/>
      <c r="J7" s="1308"/>
      <c r="K7" s="1308"/>
    </row>
    <row r="8" spans="1:11">
      <c r="A8" s="1308"/>
      <c r="B8" s="1308"/>
      <c r="C8" s="1308"/>
      <c r="D8" s="1308"/>
      <c r="E8" s="1308"/>
      <c r="F8" s="1308"/>
      <c r="G8" s="1308"/>
      <c r="H8" s="1308"/>
      <c r="I8" s="1308"/>
      <c r="J8" s="1308"/>
      <c r="K8" s="1308"/>
    </row>
    <row r="9" spans="1:11">
      <c r="A9" s="1308"/>
      <c r="B9" s="1308"/>
      <c r="C9" s="1308"/>
      <c r="D9" s="1308"/>
      <c r="E9" s="1308"/>
      <c r="F9" s="1308"/>
      <c r="G9" s="1308"/>
      <c r="H9" s="1308"/>
      <c r="I9" s="1308"/>
      <c r="J9" s="1308"/>
      <c r="K9" s="1308"/>
    </row>
    <row r="10" spans="1:11">
      <c r="A10" s="1308"/>
      <c r="B10" s="1308"/>
      <c r="C10" s="1308"/>
      <c r="D10" s="1308"/>
      <c r="E10" s="1308"/>
      <c r="F10" s="1308"/>
      <c r="G10" s="1308"/>
      <c r="H10" s="1308"/>
      <c r="I10" s="1308"/>
      <c r="J10" s="1308"/>
      <c r="K10" s="1308"/>
    </row>
    <row r="11" spans="1:11">
      <c r="A11" s="1308"/>
      <c r="B11" s="1308"/>
      <c r="C11" s="1308"/>
      <c r="D11" s="1308"/>
      <c r="E11" s="1308"/>
      <c r="F11" s="1308"/>
      <c r="G11" s="1308"/>
      <c r="H11" s="1308"/>
      <c r="I11" s="1308"/>
      <c r="J11" s="1308"/>
      <c r="K11" s="1308"/>
    </row>
    <row r="12" spans="1:11">
      <c r="A12" s="1308"/>
      <c r="B12" s="1308"/>
      <c r="C12" s="1308"/>
      <c r="D12" s="1308"/>
      <c r="E12" s="1308"/>
      <c r="F12" s="1308"/>
      <c r="G12" s="1308"/>
      <c r="H12" s="1308"/>
      <c r="I12" s="1308"/>
      <c r="J12" s="1308"/>
      <c r="K12" s="1308"/>
    </row>
    <row r="13" spans="1:11">
      <c r="A13" s="1308"/>
      <c r="B13" s="1308"/>
      <c r="C13" s="1308"/>
      <c r="D13" s="1308"/>
      <c r="E13" s="1308"/>
      <c r="F13" s="1308"/>
      <c r="G13" s="1308"/>
      <c r="H13" s="1308"/>
      <c r="I13" s="1308"/>
      <c r="J13" s="1308"/>
      <c r="K13" s="1308"/>
    </row>
    <row r="14" spans="1:11">
      <c r="A14" s="1308"/>
      <c r="B14" s="1308"/>
      <c r="C14" s="1308"/>
      <c r="D14" s="1308"/>
      <c r="E14" s="1308"/>
      <c r="F14" s="1308"/>
      <c r="G14" s="1308"/>
      <c r="H14" s="1308"/>
      <c r="I14" s="1308"/>
      <c r="J14" s="1308"/>
      <c r="K14" s="1308"/>
    </row>
    <row r="15" spans="1:11">
      <c r="A15" s="1308"/>
      <c r="B15" s="1308"/>
      <c r="C15" s="1308"/>
      <c r="D15" s="1308"/>
      <c r="E15" s="1308"/>
      <c r="F15" s="1308"/>
      <c r="G15" s="1308"/>
      <c r="H15" s="1308"/>
      <c r="I15" s="1308"/>
      <c r="J15" s="1308"/>
      <c r="K15" s="1308"/>
    </row>
    <row r="16" spans="1:11">
      <c r="A16" s="1308"/>
      <c r="B16" s="1308"/>
      <c r="C16" s="1308"/>
      <c r="D16" s="1308"/>
      <c r="E16" s="1308"/>
      <c r="F16" s="1308"/>
      <c r="G16" s="1308"/>
      <c r="H16" s="1308"/>
      <c r="I16" s="1308"/>
      <c r="J16" s="1308"/>
      <c r="K16" s="1308"/>
    </row>
    <row r="17" spans="1:16">
      <c r="A17" s="1308"/>
      <c r="B17" s="1308"/>
      <c r="C17" s="1308"/>
      <c r="D17" s="1308"/>
      <c r="E17" s="1308"/>
      <c r="F17" s="1308"/>
      <c r="G17" s="1308"/>
      <c r="H17" s="1308"/>
      <c r="I17" s="1308"/>
      <c r="J17" s="1308"/>
      <c r="K17" s="1308"/>
    </row>
    <row r="18" spans="1:16" ht="99" customHeight="1">
      <c r="A18" s="1308"/>
      <c r="B18" s="1308"/>
      <c r="C18" s="1308"/>
      <c r="D18" s="1308"/>
      <c r="E18" s="1308"/>
      <c r="F18" s="1308"/>
      <c r="G18" s="1308"/>
      <c r="H18" s="1308"/>
      <c r="I18" s="1308"/>
      <c r="J18" s="1308"/>
      <c r="K18" s="1308"/>
    </row>
    <row r="19" spans="1:16">
      <c r="A19" s="1308"/>
      <c r="B19" s="1308"/>
      <c r="C19" s="1308"/>
      <c r="D19" s="1308"/>
      <c r="E19" s="1308"/>
      <c r="F19" s="1308"/>
      <c r="G19" s="1308"/>
      <c r="H19" s="1308"/>
      <c r="I19" s="1308"/>
      <c r="J19" s="1308"/>
      <c r="K19" s="1308"/>
    </row>
    <row r="20" spans="1:16">
      <c r="A20" s="1308"/>
      <c r="B20" s="1308"/>
      <c r="C20" s="1308"/>
      <c r="D20" s="1308"/>
      <c r="E20" s="1308"/>
      <c r="F20" s="1308"/>
      <c r="G20" s="1308"/>
      <c r="H20" s="1308"/>
      <c r="I20" s="1308"/>
      <c r="J20" s="1308"/>
      <c r="K20" s="1308"/>
    </row>
    <row r="21" spans="1:16">
      <c r="A21" s="1308"/>
      <c r="B21" s="1308"/>
      <c r="C21" s="1308"/>
      <c r="D21" s="1308"/>
      <c r="E21" s="1308"/>
      <c r="F21" s="1308"/>
      <c r="G21" s="1308"/>
      <c r="H21" s="1308"/>
      <c r="I21" s="1308"/>
      <c r="J21" s="1308"/>
      <c r="K21" s="1308"/>
    </row>
    <row r="22" spans="1:16">
      <c r="A22" s="1308"/>
      <c r="B22" s="1308"/>
      <c r="C22" s="1308"/>
      <c r="D22" s="1308"/>
      <c r="E22" s="1308"/>
      <c r="F22" s="1308"/>
      <c r="G22" s="1308"/>
      <c r="H22" s="1308"/>
      <c r="I22" s="1308"/>
      <c r="J22" s="1308"/>
      <c r="K22" s="1308"/>
    </row>
    <row r="23" spans="1:16">
      <c r="A23" s="1308"/>
      <c r="B23" s="1308"/>
      <c r="C23" s="1308"/>
      <c r="D23" s="1308"/>
      <c r="E23" s="1308"/>
      <c r="F23" s="1308"/>
      <c r="G23" s="1308"/>
      <c r="H23" s="1308"/>
      <c r="I23" s="1308"/>
      <c r="J23" s="1308"/>
      <c r="K23" s="1308"/>
    </row>
    <row r="24" spans="1:16">
      <c r="A24" s="1308"/>
      <c r="B24" s="1308"/>
      <c r="C24" s="1308"/>
      <c r="D24" s="1308"/>
      <c r="E24" s="1308"/>
      <c r="F24" s="1308"/>
      <c r="G24" s="1308"/>
      <c r="H24" s="1308"/>
      <c r="I24" s="1308"/>
      <c r="J24" s="1308"/>
      <c r="K24" s="1308"/>
    </row>
    <row r="25" spans="1:16" ht="59.25" customHeight="1">
      <c r="A25" s="1308"/>
      <c r="B25" s="1308"/>
      <c r="C25" s="1308"/>
      <c r="D25" s="1308"/>
      <c r="E25" s="1308"/>
      <c r="F25" s="1308"/>
      <c r="G25" s="1308"/>
      <c r="H25" s="1308"/>
      <c r="I25" s="1308"/>
      <c r="J25" s="1308"/>
      <c r="K25" s="1308"/>
      <c r="P25" s="292"/>
    </row>
    <row r="26" spans="1:16">
      <c r="A26" s="1308"/>
      <c r="B26" s="1308"/>
      <c r="C26" s="1308"/>
      <c r="D26" s="1308"/>
      <c r="E26" s="1308"/>
      <c r="F26" s="1308"/>
      <c r="G26" s="1308"/>
      <c r="H26" s="1308"/>
      <c r="I26" s="1308"/>
      <c r="J26" s="1308"/>
      <c r="K26" s="1308"/>
    </row>
    <row r="27" spans="1:16">
      <c r="A27" s="1308"/>
      <c r="B27" s="1308"/>
      <c r="C27" s="1308"/>
      <c r="D27" s="1308"/>
      <c r="E27" s="1308"/>
      <c r="F27" s="1308"/>
      <c r="G27" s="1308"/>
      <c r="H27" s="1308"/>
      <c r="I27" s="1308"/>
      <c r="J27" s="1308"/>
      <c r="K27" s="1308"/>
    </row>
    <row r="28" spans="1:16">
      <c r="A28" s="1308"/>
      <c r="B28" s="1308"/>
      <c r="C28" s="1308"/>
      <c r="D28" s="1308"/>
      <c r="E28" s="1308"/>
      <c r="F28" s="1308"/>
      <c r="G28" s="1308"/>
      <c r="H28" s="1308"/>
      <c r="I28" s="1308"/>
      <c r="J28" s="1308"/>
      <c r="K28" s="1308"/>
    </row>
    <row r="29" spans="1:16">
      <c r="A29" s="1308"/>
      <c r="B29" s="1308"/>
      <c r="C29" s="1308"/>
      <c r="D29" s="1308"/>
      <c r="E29" s="1308"/>
      <c r="F29" s="1308"/>
      <c r="G29" s="1308"/>
      <c r="H29" s="1308"/>
      <c r="I29" s="1308"/>
      <c r="J29" s="1308"/>
      <c r="K29" s="1308"/>
    </row>
    <row r="30" spans="1:16" ht="51" customHeight="1">
      <c r="A30" s="1308"/>
      <c r="B30" s="1308"/>
      <c r="C30" s="1308"/>
      <c r="D30" s="1308"/>
      <c r="E30" s="1308"/>
      <c r="F30" s="1308"/>
      <c r="G30" s="1308"/>
      <c r="H30" s="1308"/>
      <c r="I30" s="1308"/>
      <c r="J30" s="1308"/>
      <c r="K30" s="1308"/>
    </row>
    <row r="31" spans="1:16" ht="51" customHeight="1">
      <c r="A31" s="1308"/>
      <c r="B31" s="1308"/>
      <c r="C31" s="1308"/>
      <c r="D31" s="1308"/>
      <c r="E31" s="1308"/>
      <c r="F31" s="1308"/>
      <c r="G31" s="1308"/>
      <c r="H31" s="1308"/>
      <c r="I31" s="1308"/>
      <c r="J31" s="1308"/>
      <c r="K31" s="1308"/>
    </row>
    <row r="32" spans="1:16" ht="51" customHeight="1">
      <c r="A32" s="1308"/>
      <c r="B32" s="1308"/>
      <c r="C32" s="1308"/>
      <c r="D32" s="1308"/>
      <c r="E32" s="1308"/>
      <c r="F32" s="1308"/>
      <c r="G32" s="1308"/>
      <c r="H32" s="1308"/>
      <c r="I32" s="1308"/>
      <c r="J32" s="1308"/>
      <c r="K32" s="1308"/>
    </row>
    <row r="33" spans="1:11" ht="51" customHeight="1">
      <c r="A33" s="1308"/>
      <c r="B33" s="1308"/>
      <c r="C33" s="1308"/>
      <c r="D33" s="1308"/>
      <c r="E33" s="1308"/>
      <c r="F33" s="1308"/>
      <c r="G33" s="1308"/>
      <c r="H33" s="1308"/>
      <c r="I33" s="1308"/>
      <c r="J33" s="1308"/>
      <c r="K33" s="1308"/>
    </row>
    <row r="34" spans="1:11" ht="51" customHeight="1">
      <c r="A34" s="1308"/>
      <c r="B34" s="1308"/>
      <c r="C34" s="1308"/>
      <c r="D34" s="1308"/>
      <c r="E34" s="1308"/>
      <c r="F34" s="1308"/>
      <c r="G34" s="1308"/>
      <c r="H34" s="1308"/>
      <c r="I34" s="1308"/>
      <c r="J34" s="1308"/>
      <c r="K34" s="1308"/>
    </row>
    <row r="35" spans="1:11" ht="32.25" customHeight="1">
      <c r="A35" s="1308"/>
      <c r="B35" s="1308"/>
      <c r="C35" s="1308"/>
      <c r="D35" s="1308"/>
      <c r="E35" s="1308"/>
      <c r="F35" s="1308"/>
      <c r="G35" s="1308"/>
      <c r="H35" s="1308"/>
      <c r="I35" s="1308"/>
      <c r="J35" s="1308"/>
      <c r="K35" s="1308"/>
    </row>
    <row r="36" spans="1:11">
      <c r="A36" s="1308"/>
      <c r="B36" s="1308"/>
      <c r="C36" s="1308"/>
      <c r="D36" s="1308"/>
      <c r="E36" s="1308"/>
      <c r="F36" s="1308"/>
      <c r="G36" s="1308"/>
      <c r="H36" s="1308"/>
      <c r="I36" s="1308"/>
      <c r="J36" s="1308"/>
      <c r="K36" s="1308"/>
    </row>
    <row r="37" spans="1:11" ht="64.5" customHeight="1">
      <c r="A37" s="1308"/>
      <c r="B37" s="1308"/>
      <c r="C37" s="1308"/>
      <c r="D37" s="1308"/>
      <c r="E37" s="1308"/>
      <c r="F37" s="1308"/>
      <c r="G37" s="1308"/>
      <c r="H37" s="1308"/>
      <c r="I37" s="1308"/>
      <c r="J37" s="1308"/>
      <c r="K37" s="1308"/>
    </row>
    <row r="38" spans="1:11" ht="79.5" customHeight="1">
      <c r="A38" s="1308"/>
      <c r="B38" s="1308"/>
      <c r="C38" s="1308"/>
      <c r="D38" s="1308"/>
      <c r="E38" s="1308"/>
      <c r="F38" s="1308"/>
      <c r="G38" s="1308"/>
      <c r="H38" s="1308"/>
      <c r="I38" s="1308"/>
      <c r="J38" s="1308"/>
      <c r="K38" s="1308"/>
    </row>
    <row r="39" spans="1:11" ht="79.5" customHeight="1">
      <c r="A39" s="1308"/>
      <c r="B39" s="1308"/>
      <c r="C39" s="1308"/>
      <c r="D39" s="1308"/>
      <c r="E39" s="1308"/>
      <c r="F39" s="1308"/>
      <c r="G39" s="1308"/>
      <c r="H39" s="1308"/>
      <c r="I39" s="1308"/>
      <c r="J39" s="1308"/>
      <c r="K39" s="1308"/>
    </row>
    <row r="40" spans="1:11" ht="79.5" customHeight="1">
      <c r="A40" s="1308"/>
      <c r="B40" s="1308"/>
      <c r="C40" s="1308"/>
      <c r="D40" s="1308"/>
      <c r="E40" s="1308"/>
      <c r="F40" s="1308"/>
      <c r="G40" s="1308"/>
      <c r="H40" s="1308"/>
      <c r="I40" s="1308"/>
      <c r="J40" s="1308"/>
      <c r="K40" s="1308"/>
    </row>
    <row r="41" spans="1:11" ht="195.75" customHeight="1">
      <c r="A41" s="1308"/>
      <c r="B41" s="1308"/>
      <c r="C41" s="1308"/>
      <c r="D41" s="1308"/>
      <c r="E41" s="1308"/>
      <c r="F41" s="1308"/>
      <c r="G41" s="1308"/>
      <c r="H41" s="1308"/>
      <c r="I41" s="1308"/>
      <c r="J41" s="1308"/>
      <c r="K41" s="1308"/>
    </row>
    <row r="42" spans="1:11" ht="79.5" customHeight="1">
      <c r="A42" s="1308"/>
      <c r="B42" s="1308"/>
      <c r="C42" s="1308"/>
      <c r="D42" s="1308"/>
      <c r="E42" s="1308"/>
      <c r="F42" s="1308"/>
      <c r="G42" s="1308"/>
      <c r="H42" s="1308"/>
      <c r="I42" s="1308"/>
      <c r="J42" s="1308"/>
      <c r="K42" s="1308"/>
    </row>
    <row r="43" spans="1:11" ht="251.25" customHeight="1">
      <c r="A43" s="1308"/>
      <c r="B43" s="1308"/>
      <c r="C43" s="1308"/>
      <c r="D43" s="1308"/>
      <c r="E43" s="1308"/>
      <c r="F43" s="1308"/>
      <c r="G43" s="1308"/>
      <c r="H43" s="1308"/>
      <c r="I43" s="1308"/>
      <c r="J43" s="1308"/>
      <c r="K43" s="1308"/>
    </row>
    <row r="44" spans="1:11" ht="79.5" customHeight="1">
      <c r="A44" s="1308"/>
      <c r="B44" s="1308"/>
      <c r="C44" s="1308"/>
      <c r="D44" s="1308"/>
      <c r="E44" s="1308"/>
      <c r="F44" s="1308"/>
      <c r="G44" s="1308"/>
      <c r="H44" s="1308"/>
      <c r="I44" s="1308"/>
      <c r="J44" s="1308"/>
      <c r="K44" s="1308"/>
    </row>
    <row r="45" spans="1:11" ht="70.5" customHeight="1">
      <c r="A45" s="1308"/>
      <c r="B45" s="1308"/>
      <c r="C45" s="1308"/>
      <c r="D45" s="1308"/>
      <c r="E45" s="1308"/>
      <c r="F45" s="1308"/>
      <c r="G45" s="1308"/>
      <c r="H45" s="1308"/>
      <c r="I45" s="1308"/>
      <c r="J45" s="1308"/>
      <c r="K45" s="1308"/>
    </row>
    <row r="46" spans="1:11" ht="59.25" customHeight="1">
      <c r="A46" s="1308"/>
      <c r="B46" s="1308"/>
      <c r="C46" s="1308"/>
      <c r="D46" s="1308"/>
      <c r="E46" s="1308"/>
      <c r="F46" s="1308"/>
      <c r="G46" s="1308"/>
      <c r="H46" s="1308"/>
      <c r="I46" s="1308"/>
      <c r="J46" s="1308"/>
      <c r="K46" s="1308"/>
    </row>
    <row r="47" spans="1:11" ht="59.25" customHeight="1">
      <c r="A47" s="1308"/>
      <c r="B47" s="1308"/>
      <c r="C47" s="1308"/>
      <c r="D47" s="1308"/>
      <c r="E47" s="1308"/>
      <c r="F47" s="1308"/>
      <c r="G47" s="1308"/>
      <c r="H47" s="1308"/>
      <c r="I47" s="1308"/>
      <c r="J47" s="1308"/>
      <c r="K47" s="1308"/>
    </row>
    <row r="48" spans="1:11" ht="59.25" customHeight="1">
      <c r="A48" s="1308"/>
      <c r="B48" s="1308"/>
      <c r="C48" s="1308"/>
      <c r="D48" s="1308"/>
      <c r="E48" s="1308"/>
      <c r="F48" s="1308"/>
      <c r="G48" s="1308"/>
      <c r="H48" s="1308"/>
      <c r="I48" s="1308"/>
      <c r="J48" s="1308"/>
      <c r="K48" s="1308"/>
    </row>
    <row r="49" spans="1:13" ht="59.25" customHeight="1">
      <c r="A49" s="1308"/>
      <c r="B49" s="1308"/>
      <c r="C49" s="1308"/>
      <c r="D49" s="1308"/>
      <c r="E49" s="1308"/>
      <c r="F49" s="1308"/>
      <c r="G49" s="1308"/>
      <c r="H49" s="1308"/>
      <c r="I49" s="1308"/>
      <c r="J49" s="1308"/>
      <c r="K49" s="1308"/>
      <c r="M49" s="247" t="s">
        <v>1</v>
      </c>
    </row>
    <row r="50" spans="1:13" ht="59.25" customHeight="1">
      <c r="A50" s="1308"/>
      <c r="B50" s="1308"/>
      <c r="C50" s="1308"/>
      <c r="D50" s="1308"/>
      <c r="E50" s="1308"/>
      <c r="F50" s="1308"/>
      <c r="G50" s="1308"/>
      <c r="H50" s="1308"/>
      <c r="I50" s="1308"/>
      <c r="J50" s="1308"/>
      <c r="K50" s="1308"/>
    </row>
    <row r="51" spans="1:13" ht="62.25" customHeight="1">
      <c r="A51" s="1308"/>
      <c r="B51" s="1308"/>
      <c r="C51" s="1308"/>
      <c r="D51" s="1308"/>
      <c r="E51" s="1308"/>
      <c r="F51" s="1308"/>
      <c r="G51" s="1308"/>
      <c r="H51" s="1308"/>
      <c r="I51" s="1308"/>
      <c r="J51" s="1308"/>
      <c r="K51" s="1308"/>
    </row>
  </sheetData>
  <mergeCells count="1">
    <mergeCell ref="A5:K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9">
    <tabColor theme="8" tint="-0.249977111117893"/>
    <pageSetUpPr fitToPage="1"/>
  </sheetPr>
  <dimension ref="A3:P62"/>
  <sheetViews>
    <sheetView showGridLines="0" view="pageBreakPreview" topLeftCell="E1" zoomScale="25" zoomScaleNormal="100" zoomScaleSheetLayoutView="25" workbookViewId="0">
      <pane ySplit="3" topLeftCell="A4" activePane="bottomLeft" state="frozen"/>
      <selection pane="bottomLeft" activeCell="AB56" sqref="AB56"/>
      <selection activeCell="Q40" sqref="Q40"/>
    </sheetView>
  </sheetViews>
  <sheetFormatPr defaultColWidth="11.42578125" defaultRowHeight="14.25"/>
  <cols>
    <col min="1" max="1" width="16.28515625" style="247" customWidth="1"/>
    <col min="2" max="2" width="15.42578125" style="247" customWidth="1"/>
    <col min="3" max="3" width="11.42578125" style="247"/>
    <col min="4" max="4" width="16.42578125" style="247" customWidth="1"/>
    <col min="5" max="5" width="14.85546875" style="247" customWidth="1"/>
    <col min="6" max="6" width="20.140625" style="247" customWidth="1"/>
    <col min="7" max="7" width="17.28515625" style="247" customWidth="1"/>
    <col min="8" max="8" width="45.7109375" style="247" customWidth="1"/>
    <col min="9" max="12" width="42.42578125" style="247" customWidth="1"/>
    <col min="13" max="13" width="58.5703125" style="247" customWidth="1"/>
    <col min="14" max="14" width="53.85546875" style="247" customWidth="1"/>
    <col min="15" max="15" width="20.140625" style="247" customWidth="1"/>
    <col min="16" max="16" width="7" style="247" customWidth="1"/>
    <col min="17" max="16384" width="11.42578125" style="247"/>
  </cols>
  <sheetData>
    <row r="3" spans="1:16" ht="81" customHeight="1"/>
    <row r="4" spans="1:16" ht="37.5" customHeight="1">
      <c r="A4" s="1309" t="s">
        <v>413</v>
      </c>
      <c r="B4" s="1309"/>
      <c r="C4" s="1309"/>
      <c r="D4" s="1309"/>
      <c r="E4" s="1309"/>
      <c r="F4" s="1309"/>
      <c r="G4" s="1309"/>
      <c r="H4" s="1309"/>
      <c r="I4" s="1309"/>
      <c r="J4" s="1309"/>
      <c r="K4" s="1309"/>
      <c r="L4" s="1309"/>
      <c r="M4" s="1309"/>
      <c r="N4" s="1309"/>
      <c r="O4" s="1309"/>
      <c r="P4" s="1062"/>
    </row>
    <row r="5" spans="1:16" ht="14.25" customHeight="1">
      <c r="A5" s="1309"/>
      <c r="B5" s="1309"/>
      <c r="C5" s="1309"/>
      <c r="D5" s="1309"/>
      <c r="E5" s="1309"/>
      <c r="F5" s="1309"/>
      <c r="G5" s="1309"/>
      <c r="H5" s="1309"/>
      <c r="I5" s="1309"/>
      <c r="J5" s="1309"/>
      <c r="K5" s="1309"/>
      <c r="L5" s="1309"/>
      <c r="M5" s="1309"/>
      <c r="N5" s="1309"/>
      <c r="O5" s="1309"/>
      <c r="P5" s="1062"/>
    </row>
    <row r="6" spans="1:16" ht="14.25" customHeight="1">
      <c r="A6" s="1309"/>
      <c r="B6" s="1309"/>
      <c r="C6" s="1309"/>
      <c r="D6" s="1309"/>
      <c r="E6" s="1309"/>
      <c r="F6" s="1309"/>
      <c r="G6" s="1309"/>
      <c r="H6" s="1309"/>
      <c r="I6" s="1309"/>
      <c r="J6" s="1309"/>
      <c r="K6" s="1309"/>
      <c r="L6" s="1309"/>
      <c r="M6" s="1309"/>
      <c r="N6" s="1309"/>
      <c r="O6" s="1309"/>
      <c r="P6" s="1062"/>
    </row>
    <row r="7" spans="1:16" ht="14.25" customHeight="1">
      <c r="A7" s="1309"/>
      <c r="B7" s="1309"/>
      <c r="C7" s="1309"/>
      <c r="D7" s="1309"/>
      <c r="E7" s="1309"/>
      <c r="F7" s="1309"/>
      <c r="G7" s="1309"/>
      <c r="H7" s="1309"/>
      <c r="I7" s="1309"/>
      <c r="J7" s="1309"/>
      <c r="K7" s="1309"/>
      <c r="L7" s="1309"/>
      <c r="M7" s="1309"/>
      <c r="N7" s="1309"/>
      <c r="O7" s="1309"/>
      <c r="P7" s="1062"/>
    </row>
    <row r="8" spans="1:16" ht="14.25" customHeight="1">
      <c r="A8" s="1309"/>
      <c r="B8" s="1309"/>
      <c r="C8" s="1309"/>
      <c r="D8" s="1309"/>
      <c r="E8" s="1309"/>
      <c r="F8" s="1309"/>
      <c r="G8" s="1309"/>
      <c r="H8" s="1309"/>
      <c r="I8" s="1309"/>
      <c r="J8" s="1309"/>
      <c r="K8" s="1309"/>
      <c r="L8" s="1309"/>
      <c r="M8" s="1309"/>
      <c r="N8" s="1309"/>
      <c r="O8" s="1309"/>
      <c r="P8" s="1062"/>
    </row>
    <row r="9" spans="1:16" ht="14.25" customHeight="1">
      <c r="A9" s="1309"/>
      <c r="B9" s="1309"/>
      <c r="C9" s="1309"/>
      <c r="D9" s="1309"/>
      <c r="E9" s="1309"/>
      <c r="F9" s="1309"/>
      <c r="G9" s="1309"/>
      <c r="H9" s="1309"/>
      <c r="I9" s="1309"/>
      <c r="J9" s="1309"/>
      <c r="K9" s="1309"/>
      <c r="L9" s="1309"/>
      <c r="M9" s="1309"/>
      <c r="N9" s="1309"/>
      <c r="O9" s="1309"/>
      <c r="P9" s="1062"/>
    </row>
    <row r="10" spans="1:16" ht="45.75" customHeight="1">
      <c r="A10" s="1309"/>
      <c r="B10" s="1309"/>
      <c r="C10" s="1309"/>
      <c r="D10" s="1309"/>
      <c r="E10" s="1309"/>
      <c r="F10" s="1309"/>
      <c r="G10" s="1309"/>
      <c r="H10" s="1309"/>
      <c r="I10" s="1309"/>
      <c r="J10" s="1309"/>
      <c r="K10" s="1309"/>
      <c r="L10" s="1309"/>
      <c r="M10" s="1309"/>
      <c r="N10" s="1309"/>
      <c r="O10" s="1309"/>
      <c r="P10" s="1062"/>
    </row>
    <row r="11" spans="1:16" ht="14.25" customHeight="1">
      <c r="A11" s="1309"/>
      <c r="B11" s="1309"/>
      <c r="C11" s="1309"/>
      <c r="D11" s="1309"/>
      <c r="E11" s="1309"/>
      <c r="F11" s="1309"/>
      <c r="G11" s="1309"/>
      <c r="H11" s="1309"/>
      <c r="I11" s="1309"/>
      <c r="J11" s="1309"/>
      <c r="K11" s="1309"/>
      <c r="L11" s="1309"/>
      <c r="M11" s="1309"/>
      <c r="N11" s="1309"/>
      <c r="O11" s="1309"/>
      <c r="P11" s="1062"/>
    </row>
    <row r="12" spans="1:16" ht="14.25" customHeight="1">
      <c r="A12" s="1309"/>
      <c r="B12" s="1309"/>
      <c r="C12" s="1309"/>
      <c r="D12" s="1309"/>
      <c r="E12" s="1309"/>
      <c r="F12" s="1309"/>
      <c r="G12" s="1309"/>
      <c r="H12" s="1309"/>
      <c r="I12" s="1309"/>
      <c r="J12" s="1309"/>
      <c r="K12" s="1309"/>
      <c r="L12" s="1309"/>
      <c r="M12" s="1309"/>
      <c r="N12" s="1309"/>
      <c r="O12" s="1309"/>
      <c r="P12" s="1062"/>
    </row>
    <row r="13" spans="1:16" ht="14.25" customHeight="1">
      <c r="A13" s="1309"/>
      <c r="B13" s="1309"/>
      <c r="C13" s="1309"/>
      <c r="D13" s="1309"/>
      <c r="E13" s="1309"/>
      <c r="F13" s="1309"/>
      <c r="G13" s="1309"/>
      <c r="H13" s="1309"/>
      <c r="I13" s="1309"/>
      <c r="J13" s="1309"/>
      <c r="K13" s="1309"/>
      <c r="L13" s="1309"/>
      <c r="M13" s="1309"/>
      <c r="N13" s="1309"/>
      <c r="O13" s="1309"/>
      <c r="P13" s="1062"/>
    </row>
    <row r="14" spans="1:16" ht="14.25" customHeight="1">
      <c r="A14" s="1309"/>
      <c r="B14" s="1309"/>
      <c r="C14" s="1309"/>
      <c r="D14" s="1309"/>
      <c r="E14" s="1309"/>
      <c r="F14" s="1309"/>
      <c r="G14" s="1309"/>
      <c r="H14" s="1309"/>
      <c r="I14" s="1309"/>
      <c r="J14" s="1309"/>
      <c r="K14" s="1309"/>
      <c r="L14" s="1309"/>
      <c r="M14" s="1309"/>
      <c r="N14" s="1309"/>
      <c r="O14" s="1309"/>
      <c r="P14" s="1062"/>
    </row>
    <row r="15" spans="1:16" ht="14.25" customHeight="1">
      <c r="A15" s="1309"/>
      <c r="B15" s="1309"/>
      <c r="C15" s="1309"/>
      <c r="D15" s="1309"/>
      <c r="E15" s="1309"/>
      <c r="F15" s="1309"/>
      <c r="G15" s="1309"/>
      <c r="H15" s="1309"/>
      <c r="I15" s="1309"/>
      <c r="J15" s="1309"/>
      <c r="K15" s="1309"/>
      <c r="L15" s="1309"/>
      <c r="M15" s="1309"/>
      <c r="N15" s="1309"/>
      <c r="O15" s="1309"/>
      <c r="P15" s="1062"/>
    </row>
    <row r="16" spans="1:16" ht="14.25" customHeight="1">
      <c r="A16" s="1309"/>
      <c r="B16" s="1309"/>
      <c r="C16" s="1309"/>
      <c r="D16" s="1309"/>
      <c r="E16" s="1309"/>
      <c r="F16" s="1309"/>
      <c r="G16" s="1309"/>
      <c r="H16" s="1309"/>
      <c r="I16" s="1309"/>
      <c r="J16" s="1309"/>
      <c r="K16" s="1309"/>
      <c r="L16" s="1309"/>
      <c r="M16" s="1309"/>
      <c r="N16" s="1309"/>
      <c r="O16" s="1309"/>
      <c r="P16" s="1062"/>
    </row>
    <row r="17" spans="1:16" ht="14.25" customHeight="1">
      <c r="A17" s="1309"/>
      <c r="B17" s="1309"/>
      <c r="C17" s="1309"/>
      <c r="D17" s="1309"/>
      <c r="E17" s="1309"/>
      <c r="F17" s="1309"/>
      <c r="G17" s="1309"/>
      <c r="H17" s="1309"/>
      <c r="I17" s="1309"/>
      <c r="J17" s="1309"/>
      <c r="K17" s="1309"/>
      <c r="L17" s="1309"/>
      <c r="M17" s="1309"/>
      <c r="N17" s="1309"/>
      <c r="O17" s="1309"/>
      <c r="P17" s="1062"/>
    </row>
    <row r="18" spans="1:16" ht="14.25" customHeight="1">
      <c r="A18" s="1309"/>
      <c r="B18" s="1309"/>
      <c r="C18" s="1309"/>
      <c r="D18" s="1309"/>
      <c r="E18" s="1309"/>
      <c r="F18" s="1309"/>
      <c r="G18" s="1309"/>
      <c r="H18" s="1309"/>
      <c r="I18" s="1309"/>
      <c r="J18" s="1309"/>
      <c r="K18" s="1309"/>
      <c r="L18" s="1309"/>
      <c r="M18" s="1309"/>
      <c r="N18" s="1309"/>
      <c r="O18" s="1309"/>
      <c r="P18" s="1062"/>
    </row>
    <row r="19" spans="1:16" ht="14.25" customHeight="1">
      <c r="A19" s="1309"/>
      <c r="B19" s="1309"/>
      <c r="C19" s="1309"/>
      <c r="D19" s="1309"/>
      <c r="E19" s="1309"/>
      <c r="F19" s="1309"/>
      <c r="G19" s="1309"/>
      <c r="H19" s="1309"/>
      <c r="I19" s="1309"/>
      <c r="J19" s="1309"/>
      <c r="K19" s="1309"/>
      <c r="L19" s="1309"/>
      <c r="M19" s="1309"/>
      <c r="N19" s="1309"/>
      <c r="O19" s="1309"/>
      <c r="P19" s="1062"/>
    </row>
    <row r="20" spans="1:16" ht="14.25" customHeight="1">
      <c r="A20" s="1309"/>
      <c r="B20" s="1309"/>
      <c r="C20" s="1309"/>
      <c r="D20" s="1309"/>
      <c r="E20" s="1309"/>
      <c r="F20" s="1309"/>
      <c r="G20" s="1309"/>
      <c r="H20" s="1309"/>
      <c r="I20" s="1309"/>
      <c r="J20" s="1309"/>
      <c r="K20" s="1309"/>
      <c r="L20" s="1309"/>
      <c r="M20" s="1309"/>
      <c r="N20" s="1309"/>
      <c r="O20" s="1309"/>
      <c r="P20" s="1062"/>
    </row>
    <row r="21" spans="1:16" ht="14.25" customHeight="1">
      <c r="A21" s="1309"/>
      <c r="B21" s="1309"/>
      <c r="C21" s="1309"/>
      <c r="D21" s="1309"/>
      <c r="E21" s="1309"/>
      <c r="F21" s="1309"/>
      <c r="G21" s="1309"/>
      <c r="H21" s="1309"/>
      <c r="I21" s="1309"/>
      <c r="J21" s="1309"/>
      <c r="K21" s="1309"/>
      <c r="L21" s="1309"/>
      <c r="M21" s="1309"/>
      <c r="N21" s="1309"/>
      <c r="O21" s="1309"/>
      <c r="P21" s="1062"/>
    </row>
    <row r="22" spans="1:16" ht="15" customHeight="1">
      <c r="A22" s="1309"/>
      <c r="B22" s="1309"/>
      <c r="C22" s="1309"/>
      <c r="D22" s="1309"/>
      <c r="E22" s="1309"/>
      <c r="F22" s="1309"/>
      <c r="G22" s="1309"/>
      <c r="H22" s="1309"/>
      <c r="I22" s="1309"/>
      <c r="J22" s="1309"/>
      <c r="K22" s="1309"/>
      <c r="L22" s="1309"/>
      <c r="M22" s="1309"/>
      <c r="N22" s="1309"/>
      <c r="O22" s="1309"/>
      <c r="P22" s="1062"/>
    </row>
    <row r="23" spans="1:16" ht="15" customHeight="1">
      <c r="A23" s="1309"/>
      <c r="B23" s="1309"/>
      <c r="C23" s="1309"/>
      <c r="D23" s="1309"/>
      <c r="E23" s="1309"/>
      <c r="F23" s="1309"/>
      <c r="G23" s="1309"/>
      <c r="H23" s="1309"/>
      <c r="I23" s="1309"/>
      <c r="J23" s="1309"/>
      <c r="K23" s="1309"/>
      <c r="L23" s="1309"/>
      <c r="M23" s="1309"/>
      <c r="N23" s="1309"/>
      <c r="O23" s="1309"/>
      <c r="P23" s="1062"/>
    </row>
    <row r="24" spans="1:16" ht="15" customHeight="1">
      <c r="A24" s="1309"/>
      <c r="B24" s="1309"/>
      <c r="C24" s="1309"/>
      <c r="D24" s="1309"/>
      <c r="E24" s="1309"/>
      <c r="F24" s="1309"/>
      <c r="G24" s="1309"/>
      <c r="H24" s="1309"/>
      <c r="I24" s="1309"/>
      <c r="J24" s="1309"/>
      <c r="K24" s="1309"/>
      <c r="L24" s="1309"/>
      <c r="M24" s="1309"/>
      <c r="N24" s="1309"/>
      <c r="O24" s="1309"/>
      <c r="P24" s="1062"/>
    </row>
    <row r="25" spans="1:16" ht="15" customHeight="1">
      <c r="A25" s="1309"/>
      <c r="B25" s="1309"/>
      <c r="C25" s="1309"/>
      <c r="D25" s="1309"/>
      <c r="E25" s="1309"/>
      <c r="F25" s="1309"/>
      <c r="G25" s="1309"/>
      <c r="H25" s="1309"/>
      <c r="I25" s="1309"/>
      <c r="J25" s="1309"/>
      <c r="K25" s="1309"/>
      <c r="L25" s="1309"/>
      <c r="M25" s="1309"/>
      <c r="N25" s="1309"/>
      <c r="O25" s="1309"/>
      <c r="P25" s="1062"/>
    </row>
    <row r="26" spans="1:16" ht="15" customHeight="1">
      <c r="A26" s="1309"/>
      <c r="B26" s="1309"/>
      <c r="C26" s="1309"/>
      <c r="D26" s="1309"/>
      <c r="E26" s="1309"/>
      <c r="F26" s="1309"/>
      <c r="G26" s="1309"/>
      <c r="H26" s="1309"/>
      <c r="I26" s="1309"/>
      <c r="J26" s="1309"/>
      <c r="K26" s="1309"/>
      <c r="L26" s="1309"/>
      <c r="M26" s="1309"/>
      <c r="N26" s="1309"/>
      <c r="O26" s="1309"/>
      <c r="P26" s="1062"/>
    </row>
    <row r="27" spans="1:16" ht="14.25" customHeight="1">
      <c r="A27" s="1309"/>
      <c r="B27" s="1309"/>
      <c r="C27" s="1309"/>
      <c r="D27" s="1309"/>
      <c r="E27" s="1309"/>
      <c r="F27" s="1309"/>
      <c r="G27" s="1309"/>
      <c r="H27" s="1309"/>
      <c r="I27" s="1309"/>
      <c r="J27" s="1309"/>
      <c r="K27" s="1309"/>
      <c r="L27" s="1309"/>
      <c r="M27" s="1309"/>
      <c r="N27" s="1309"/>
      <c r="O27" s="1309"/>
      <c r="P27" s="1062"/>
    </row>
    <row r="28" spans="1:16" ht="93.75" customHeight="1">
      <c r="A28" s="1309"/>
      <c r="B28" s="1309"/>
      <c r="C28" s="1309"/>
      <c r="D28" s="1309"/>
      <c r="E28" s="1309"/>
      <c r="F28" s="1309"/>
      <c r="G28" s="1309"/>
      <c r="H28" s="1309"/>
      <c r="I28" s="1309"/>
      <c r="J28" s="1309"/>
      <c r="K28" s="1309"/>
      <c r="L28" s="1309"/>
      <c r="M28" s="1309"/>
      <c r="N28" s="1309"/>
      <c r="O28" s="1309"/>
      <c r="P28" s="1062"/>
    </row>
    <row r="29" spans="1:16" ht="14.25" customHeight="1">
      <c r="A29" s="1309"/>
      <c r="B29" s="1309"/>
      <c r="C29" s="1309"/>
      <c r="D29" s="1309"/>
      <c r="E29" s="1309"/>
      <c r="F29" s="1309"/>
      <c r="G29" s="1309"/>
      <c r="H29" s="1309"/>
      <c r="I29" s="1309"/>
      <c r="J29" s="1309"/>
      <c r="K29" s="1309"/>
      <c r="L29" s="1309"/>
      <c r="M29" s="1309"/>
      <c r="N29" s="1309"/>
      <c r="O29" s="1309"/>
      <c r="P29" s="1062"/>
    </row>
    <row r="30" spans="1:16" ht="14.25" customHeight="1">
      <c r="A30" s="1309"/>
      <c r="B30" s="1309"/>
      <c r="C30" s="1309"/>
      <c r="D30" s="1309"/>
      <c r="E30" s="1309"/>
      <c r="F30" s="1309"/>
      <c r="G30" s="1309"/>
      <c r="H30" s="1309"/>
      <c r="I30" s="1309"/>
      <c r="J30" s="1309"/>
      <c r="K30" s="1309"/>
      <c r="L30" s="1309"/>
      <c r="M30" s="1309"/>
      <c r="N30" s="1309"/>
      <c r="O30" s="1309"/>
      <c r="P30" s="1062"/>
    </row>
    <row r="31" spans="1:16" ht="30">
      <c r="A31" s="1309"/>
      <c r="B31" s="1309"/>
      <c r="C31" s="1309"/>
      <c r="D31" s="1309"/>
      <c r="E31" s="1309"/>
      <c r="F31" s="1309"/>
      <c r="G31" s="1309"/>
      <c r="H31" s="1309"/>
      <c r="I31" s="1309"/>
      <c r="J31" s="1309"/>
      <c r="K31" s="1309"/>
      <c r="L31" s="1309"/>
      <c r="M31" s="1309"/>
      <c r="N31" s="1309"/>
      <c r="O31" s="1309"/>
      <c r="P31" s="1062"/>
    </row>
    <row r="32" spans="1:16" ht="14.25" customHeight="1">
      <c r="A32" s="1309"/>
      <c r="B32" s="1309"/>
      <c r="C32" s="1309"/>
      <c r="D32" s="1309"/>
      <c r="E32" s="1309"/>
      <c r="F32" s="1309"/>
      <c r="G32" s="1309"/>
      <c r="H32" s="1309"/>
      <c r="I32" s="1309"/>
      <c r="J32" s="1309"/>
      <c r="K32" s="1309"/>
      <c r="L32" s="1309"/>
      <c r="M32" s="1309"/>
      <c r="N32" s="1309"/>
      <c r="O32" s="1309"/>
      <c r="P32" s="1062"/>
    </row>
    <row r="33" spans="1:16" ht="31.5" customHeight="1">
      <c r="A33" s="1309"/>
      <c r="B33" s="1309"/>
      <c r="C33" s="1309"/>
      <c r="D33" s="1309"/>
      <c r="E33" s="1309"/>
      <c r="F33" s="1309"/>
      <c r="G33" s="1309"/>
      <c r="H33" s="1309"/>
      <c r="I33" s="1309"/>
      <c r="J33" s="1309"/>
      <c r="K33" s="1309"/>
      <c r="L33" s="1309"/>
      <c r="M33" s="1309"/>
      <c r="N33" s="1309"/>
      <c r="O33" s="1309"/>
      <c r="P33" s="1062"/>
    </row>
    <row r="34" spans="1:16" ht="42.75" customHeight="1">
      <c r="A34" s="1309"/>
      <c r="B34" s="1309"/>
      <c r="C34" s="1309"/>
      <c r="D34" s="1309"/>
      <c r="E34" s="1309"/>
      <c r="F34" s="1309"/>
      <c r="G34" s="1309"/>
      <c r="H34" s="1309"/>
      <c r="I34" s="1309"/>
      <c r="J34" s="1309"/>
      <c r="K34" s="1309"/>
      <c r="L34" s="1309"/>
      <c r="M34" s="1309"/>
      <c r="N34" s="1309"/>
      <c r="O34" s="1309"/>
      <c r="P34" s="1062"/>
    </row>
    <row r="35" spans="1:16" ht="14.25" customHeight="1">
      <c r="A35" s="1309"/>
      <c r="B35" s="1309"/>
      <c r="C35" s="1309"/>
      <c r="D35" s="1309"/>
      <c r="E35" s="1309"/>
      <c r="F35" s="1309"/>
      <c r="G35" s="1309"/>
      <c r="H35" s="1309"/>
      <c r="I35" s="1309"/>
      <c r="J35" s="1309"/>
      <c r="K35" s="1309"/>
      <c r="L35" s="1309"/>
      <c r="M35" s="1309"/>
      <c r="N35" s="1309"/>
      <c r="O35" s="1309"/>
      <c r="P35" s="1062"/>
    </row>
    <row r="36" spans="1:16" ht="19.5" customHeight="1">
      <c r="A36" s="1309"/>
      <c r="B36" s="1309"/>
      <c r="C36" s="1309"/>
      <c r="D36" s="1309"/>
      <c r="E36" s="1309"/>
      <c r="F36" s="1309"/>
      <c r="G36" s="1309"/>
      <c r="H36" s="1309"/>
      <c r="I36" s="1309"/>
      <c r="J36" s="1309"/>
      <c r="K36" s="1309"/>
      <c r="L36" s="1309"/>
      <c r="M36" s="1309"/>
      <c r="N36" s="1309"/>
      <c r="O36" s="1309"/>
      <c r="P36" s="1062"/>
    </row>
    <row r="37" spans="1:16" ht="59.25" customHeight="1">
      <c r="A37" s="1309"/>
      <c r="B37" s="1309"/>
      <c r="C37" s="1309"/>
      <c r="D37" s="1309"/>
      <c r="E37" s="1309"/>
      <c r="F37" s="1309"/>
      <c r="G37" s="1309"/>
      <c r="H37" s="1309"/>
      <c r="I37" s="1309"/>
      <c r="J37" s="1309"/>
      <c r="K37" s="1309"/>
      <c r="L37" s="1309"/>
      <c r="M37" s="1309"/>
      <c r="N37" s="1309"/>
      <c r="O37" s="1309"/>
      <c r="P37" s="1062"/>
    </row>
    <row r="38" spans="1:16" ht="123" customHeight="1">
      <c r="A38" s="1309"/>
      <c r="B38" s="1309"/>
      <c r="C38" s="1309"/>
      <c r="D38" s="1309"/>
      <c r="E38" s="1309"/>
      <c r="F38" s="1309"/>
      <c r="G38" s="1309"/>
      <c r="H38" s="1309"/>
      <c r="I38" s="1309"/>
      <c r="J38" s="1309"/>
      <c r="K38" s="1309"/>
      <c r="L38" s="1309"/>
      <c r="M38" s="1309"/>
      <c r="N38" s="1309"/>
      <c r="O38" s="1309"/>
      <c r="P38" s="1062"/>
    </row>
    <row r="39" spans="1:16" ht="96" customHeight="1">
      <c r="A39" s="1309"/>
      <c r="B39" s="1309"/>
      <c r="C39" s="1309"/>
      <c r="D39" s="1309"/>
      <c r="E39" s="1309"/>
      <c r="F39" s="1309"/>
      <c r="G39" s="1309"/>
      <c r="H39" s="1309"/>
      <c r="I39" s="1309"/>
      <c r="J39" s="1309"/>
      <c r="K39" s="1309"/>
      <c r="L39" s="1309"/>
      <c r="M39" s="1309"/>
      <c r="N39" s="1309"/>
      <c r="O39" s="1309"/>
      <c r="P39" s="1062"/>
    </row>
    <row r="40" spans="1:16" ht="27">
      <c r="A40" s="1309"/>
      <c r="B40" s="1309"/>
      <c r="C40" s="1309"/>
      <c r="D40" s="1309"/>
      <c r="E40" s="1309"/>
      <c r="F40" s="1309"/>
      <c r="G40" s="1309"/>
      <c r="H40" s="1309"/>
      <c r="I40" s="1309"/>
      <c r="J40" s="1309"/>
      <c r="K40" s="1309"/>
      <c r="L40" s="1309"/>
      <c r="M40" s="1309"/>
      <c r="N40" s="1309"/>
      <c r="O40" s="1309"/>
      <c r="P40" s="1063"/>
    </row>
    <row r="41" spans="1:16" ht="27">
      <c r="A41" s="1309"/>
      <c r="B41" s="1309"/>
      <c r="C41" s="1309"/>
      <c r="D41" s="1309"/>
      <c r="E41" s="1309"/>
      <c r="F41" s="1309"/>
      <c r="G41" s="1309"/>
      <c r="H41" s="1309"/>
      <c r="I41" s="1309"/>
      <c r="J41" s="1309"/>
      <c r="K41" s="1309"/>
      <c r="L41" s="1309"/>
      <c r="M41" s="1309"/>
      <c r="N41" s="1309"/>
      <c r="O41" s="1309"/>
      <c r="P41" s="1063"/>
    </row>
    <row r="42" spans="1:16" ht="30.75" customHeight="1">
      <c r="A42" s="1309"/>
      <c r="B42" s="1309"/>
      <c r="C42" s="1309"/>
      <c r="D42" s="1309"/>
      <c r="E42" s="1309"/>
      <c r="F42" s="1309"/>
      <c r="G42" s="1309"/>
      <c r="H42" s="1309"/>
      <c r="I42" s="1309"/>
      <c r="J42" s="1309"/>
      <c r="K42" s="1309"/>
      <c r="L42" s="1309"/>
      <c r="M42" s="1309"/>
      <c r="N42" s="1309"/>
      <c r="O42" s="1309"/>
      <c r="P42" s="1063"/>
    </row>
    <row r="43" spans="1:16" ht="27">
      <c r="A43" s="1309"/>
      <c r="B43" s="1309"/>
      <c r="C43" s="1309"/>
      <c r="D43" s="1309"/>
      <c r="E43" s="1309"/>
      <c r="F43" s="1309"/>
      <c r="G43" s="1309"/>
      <c r="H43" s="1309"/>
      <c r="I43" s="1309"/>
      <c r="J43" s="1309"/>
      <c r="K43" s="1309"/>
      <c r="L43" s="1309"/>
      <c r="M43" s="1309"/>
      <c r="N43" s="1309"/>
      <c r="O43" s="1309"/>
      <c r="P43" s="1063"/>
    </row>
    <row r="44" spans="1:16" ht="27">
      <c r="A44" s="1309"/>
      <c r="B44" s="1309"/>
      <c r="C44" s="1309"/>
      <c r="D44" s="1309"/>
      <c r="E44" s="1309"/>
      <c r="F44" s="1309"/>
      <c r="G44" s="1309"/>
      <c r="H44" s="1309"/>
      <c r="I44" s="1309"/>
      <c r="J44" s="1309"/>
      <c r="K44" s="1309"/>
      <c r="L44" s="1309"/>
      <c r="M44" s="1309"/>
      <c r="N44" s="1309"/>
      <c r="O44" s="1309"/>
      <c r="P44" s="1063"/>
    </row>
    <row r="45" spans="1:16" ht="27">
      <c r="A45" s="1309"/>
      <c r="B45" s="1309"/>
      <c r="C45" s="1309"/>
      <c r="D45" s="1309"/>
      <c r="E45" s="1309"/>
      <c r="F45" s="1309"/>
      <c r="G45" s="1309"/>
      <c r="H45" s="1309"/>
      <c r="I45" s="1309"/>
      <c r="J45" s="1309"/>
      <c r="K45" s="1309"/>
      <c r="L45" s="1309"/>
      <c r="M45" s="1309"/>
      <c r="N45" s="1309"/>
      <c r="O45" s="1309"/>
      <c r="P45" s="1063"/>
    </row>
    <row r="46" spans="1:16" ht="27">
      <c r="A46" s="1309"/>
      <c r="B46" s="1309"/>
      <c r="C46" s="1309"/>
      <c r="D46" s="1309"/>
      <c r="E46" s="1309"/>
      <c r="F46" s="1309"/>
      <c r="G46" s="1309"/>
      <c r="H46" s="1309"/>
      <c r="I46" s="1309"/>
      <c r="J46" s="1309"/>
      <c r="K46" s="1309"/>
      <c r="L46" s="1309"/>
      <c r="M46" s="1309"/>
      <c r="N46" s="1309"/>
      <c r="O46" s="1309"/>
      <c r="P46" s="1063"/>
    </row>
    <row r="47" spans="1:16" ht="27">
      <c r="A47" s="1309"/>
      <c r="B47" s="1309"/>
      <c r="C47" s="1309"/>
      <c r="D47" s="1309"/>
      <c r="E47" s="1309"/>
      <c r="F47" s="1309"/>
      <c r="G47" s="1309"/>
      <c r="H47" s="1309"/>
      <c r="I47" s="1309"/>
      <c r="J47" s="1309"/>
      <c r="K47" s="1309"/>
      <c r="L47" s="1309"/>
      <c r="M47" s="1309"/>
      <c r="N47" s="1309"/>
      <c r="O47" s="1309"/>
      <c r="P47" s="1063"/>
    </row>
    <row r="48" spans="1:16" ht="27">
      <c r="A48" s="1309"/>
      <c r="B48" s="1309"/>
      <c r="C48" s="1309"/>
      <c r="D48" s="1309"/>
      <c r="E48" s="1309"/>
      <c r="F48" s="1309"/>
      <c r="G48" s="1309"/>
      <c r="H48" s="1309"/>
      <c r="I48" s="1309"/>
      <c r="J48" s="1309"/>
      <c r="K48" s="1309"/>
      <c r="L48" s="1309"/>
      <c r="M48" s="1309"/>
      <c r="N48" s="1309"/>
      <c r="O48" s="1309"/>
      <c r="P48" s="1063"/>
    </row>
    <row r="49" spans="1:16" ht="27">
      <c r="A49" s="1309"/>
      <c r="B49" s="1309"/>
      <c r="C49" s="1309"/>
      <c r="D49" s="1309"/>
      <c r="E49" s="1309"/>
      <c r="F49" s="1309"/>
      <c r="G49" s="1309"/>
      <c r="H49" s="1309"/>
      <c r="I49" s="1309"/>
      <c r="J49" s="1309"/>
      <c r="K49" s="1309"/>
      <c r="L49" s="1309"/>
      <c r="M49" s="1309"/>
      <c r="N49" s="1309"/>
      <c r="O49" s="1309"/>
      <c r="P49" s="1063"/>
    </row>
    <row r="50" spans="1:16" ht="27">
      <c r="A50" s="1309"/>
      <c r="B50" s="1309"/>
      <c r="C50" s="1309"/>
      <c r="D50" s="1309"/>
      <c r="E50" s="1309"/>
      <c r="F50" s="1309"/>
      <c r="G50" s="1309"/>
      <c r="H50" s="1309"/>
      <c r="I50" s="1309"/>
      <c r="J50" s="1309"/>
      <c r="K50" s="1309"/>
      <c r="L50" s="1309"/>
      <c r="M50" s="1309"/>
      <c r="N50" s="1309"/>
      <c r="O50" s="1309"/>
      <c r="P50" s="1063"/>
    </row>
    <row r="51" spans="1:16" ht="27">
      <c r="A51" s="1309"/>
      <c r="B51" s="1309"/>
      <c r="C51" s="1309"/>
      <c r="D51" s="1309"/>
      <c r="E51" s="1309"/>
      <c r="F51" s="1309"/>
      <c r="G51" s="1309"/>
      <c r="H51" s="1309"/>
      <c r="I51" s="1309"/>
      <c r="J51" s="1309"/>
      <c r="K51" s="1309"/>
      <c r="L51" s="1309"/>
      <c r="M51" s="1309"/>
      <c r="N51" s="1309"/>
      <c r="O51" s="1309"/>
      <c r="P51" s="1063"/>
    </row>
    <row r="52" spans="1:16" ht="27">
      <c r="A52" s="1309"/>
      <c r="B52" s="1309"/>
      <c r="C52" s="1309"/>
      <c r="D52" s="1309"/>
      <c r="E52" s="1309"/>
      <c r="F52" s="1309"/>
      <c r="G52" s="1309"/>
      <c r="H52" s="1309"/>
      <c r="I52" s="1309"/>
      <c r="J52" s="1309"/>
      <c r="K52" s="1309"/>
      <c r="L52" s="1309"/>
      <c r="M52" s="1309"/>
      <c r="N52" s="1309"/>
      <c r="O52" s="1309"/>
      <c r="P52" s="1063"/>
    </row>
    <row r="53" spans="1:16" ht="27">
      <c r="A53" s="1309"/>
      <c r="B53" s="1309"/>
      <c r="C53" s="1309"/>
      <c r="D53" s="1309"/>
      <c r="E53" s="1309"/>
      <c r="F53" s="1309"/>
      <c r="G53" s="1309"/>
      <c r="H53" s="1309"/>
      <c r="I53" s="1309"/>
      <c r="J53" s="1309"/>
      <c r="K53" s="1309"/>
      <c r="L53" s="1309"/>
      <c r="M53" s="1309"/>
      <c r="N53" s="1309"/>
      <c r="O53" s="1309"/>
      <c r="P53" s="1063"/>
    </row>
    <row r="54" spans="1:16" ht="27">
      <c r="A54" s="1309"/>
      <c r="B54" s="1309"/>
      <c r="C54" s="1309"/>
      <c r="D54" s="1309"/>
      <c r="E54" s="1309"/>
      <c r="F54" s="1309"/>
      <c r="G54" s="1309"/>
      <c r="H54" s="1309"/>
      <c r="I54" s="1309"/>
      <c r="J54" s="1309"/>
      <c r="K54" s="1309"/>
      <c r="L54" s="1309"/>
      <c r="M54" s="1309"/>
      <c r="N54" s="1309"/>
      <c r="O54" s="1309"/>
      <c r="P54" s="1063"/>
    </row>
    <row r="55" spans="1:16" ht="27">
      <c r="A55" s="1309"/>
      <c r="B55" s="1309"/>
      <c r="C55" s="1309"/>
      <c r="D55" s="1309"/>
      <c r="E55" s="1309"/>
      <c r="F55" s="1309"/>
      <c r="G55" s="1309"/>
      <c r="H55" s="1309"/>
      <c r="I55" s="1309"/>
      <c r="J55" s="1309"/>
      <c r="K55" s="1309"/>
      <c r="L55" s="1309"/>
      <c r="M55" s="1309"/>
      <c r="N55" s="1309"/>
      <c r="O55" s="1309"/>
      <c r="P55" s="1063"/>
    </row>
    <row r="56" spans="1:16" ht="27">
      <c r="A56" s="1309"/>
      <c r="B56" s="1309"/>
      <c r="C56" s="1309"/>
      <c r="D56" s="1309"/>
      <c r="E56" s="1309"/>
      <c r="F56" s="1309"/>
      <c r="G56" s="1309"/>
      <c r="H56" s="1309"/>
      <c r="I56" s="1309"/>
      <c r="J56" s="1309"/>
      <c r="K56" s="1309"/>
      <c r="L56" s="1309"/>
      <c r="M56" s="1309"/>
      <c r="N56" s="1309"/>
      <c r="O56" s="1309"/>
      <c r="P56" s="1063"/>
    </row>
    <row r="57" spans="1:16" ht="27">
      <c r="A57" s="1309"/>
      <c r="B57" s="1309"/>
      <c r="C57" s="1309"/>
      <c r="D57" s="1309"/>
      <c r="E57" s="1309"/>
      <c r="F57" s="1309"/>
      <c r="G57" s="1309"/>
      <c r="H57" s="1309"/>
      <c r="I57" s="1309"/>
      <c r="J57" s="1309"/>
      <c r="K57" s="1309"/>
      <c r="L57" s="1309"/>
      <c r="M57" s="1309"/>
      <c r="N57" s="1309"/>
      <c r="O57" s="1309"/>
      <c r="P57" s="1063"/>
    </row>
    <row r="58" spans="1:16" ht="27">
      <c r="A58" s="1309"/>
      <c r="B58" s="1309"/>
      <c r="C58" s="1309"/>
      <c r="D58" s="1309"/>
      <c r="E58" s="1309"/>
      <c r="F58" s="1309"/>
      <c r="G58" s="1309"/>
      <c r="H58" s="1309"/>
      <c r="I58" s="1309"/>
      <c r="J58" s="1309"/>
      <c r="K58" s="1309"/>
      <c r="L58" s="1309"/>
      <c r="M58" s="1309"/>
      <c r="N58" s="1309"/>
      <c r="O58" s="1309"/>
      <c r="P58" s="1063"/>
    </row>
    <row r="59" spans="1:16" ht="27">
      <c r="A59" s="1309"/>
      <c r="B59" s="1309"/>
      <c r="C59" s="1309"/>
      <c r="D59" s="1309"/>
      <c r="E59" s="1309"/>
      <c r="F59" s="1309"/>
      <c r="G59" s="1309"/>
      <c r="H59" s="1309"/>
      <c r="I59" s="1309"/>
      <c r="J59" s="1309"/>
      <c r="K59" s="1309"/>
      <c r="L59" s="1309"/>
      <c r="M59" s="1309"/>
      <c r="N59" s="1309"/>
      <c r="O59" s="1309"/>
      <c r="P59" s="1063"/>
    </row>
    <row r="60" spans="1:16" ht="27">
      <c r="A60" s="1309"/>
      <c r="B60" s="1309"/>
      <c r="C60" s="1309"/>
      <c r="D60" s="1309"/>
      <c r="E60" s="1309"/>
      <c r="F60" s="1309"/>
      <c r="G60" s="1309"/>
      <c r="H60" s="1309"/>
      <c r="I60" s="1309"/>
      <c r="J60" s="1309"/>
      <c r="K60" s="1309"/>
      <c r="L60" s="1309"/>
      <c r="M60" s="1309"/>
      <c r="N60" s="1309"/>
      <c r="O60" s="1309"/>
      <c r="P60" s="1063"/>
    </row>
    <row r="61" spans="1:16" ht="69" customHeight="1">
      <c r="A61" s="1309"/>
      <c r="B61" s="1309"/>
      <c r="C61" s="1309"/>
      <c r="D61" s="1309"/>
      <c r="E61" s="1309"/>
      <c r="F61" s="1309"/>
      <c r="G61" s="1309"/>
      <c r="H61" s="1309"/>
      <c r="I61" s="1309"/>
      <c r="J61" s="1309"/>
      <c r="K61" s="1309"/>
      <c r="L61" s="1309"/>
      <c r="M61" s="1309"/>
      <c r="N61" s="1309"/>
      <c r="O61" s="1309"/>
      <c r="P61" s="1063"/>
    </row>
    <row r="62" spans="1:16" ht="27">
      <c r="A62" s="1309"/>
      <c r="B62" s="1309"/>
      <c r="C62" s="1309"/>
      <c r="D62" s="1309"/>
      <c r="E62" s="1309"/>
      <c r="F62" s="1309"/>
      <c r="G62" s="1309"/>
      <c r="H62" s="1309"/>
      <c r="I62" s="1309"/>
      <c r="J62" s="1309"/>
      <c r="K62" s="1309"/>
      <c r="L62" s="1309"/>
      <c r="M62" s="1309"/>
      <c r="N62" s="1309"/>
      <c r="O62" s="1309"/>
      <c r="P62" s="1063"/>
    </row>
  </sheetData>
  <mergeCells count="1">
    <mergeCell ref="A4:O62"/>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0">
    <tabColor theme="8" tint="-0.249977111117893"/>
    <pageSetUpPr fitToPage="1"/>
  </sheetPr>
  <dimension ref="A1:J55"/>
  <sheetViews>
    <sheetView showGridLines="0" view="pageBreakPreview" zoomScale="40" zoomScaleNormal="100" zoomScaleSheetLayoutView="40" workbookViewId="0">
      <selection activeCell="I19" sqref="I19"/>
    </sheetView>
  </sheetViews>
  <sheetFormatPr defaultColWidth="11.42578125" defaultRowHeight="20.25" customHeight="1"/>
  <cols>
    <col min="1" max="1" width="40.85546875" style="260" bestFit="1" customWidth="1"/>
    <col min="2" max="2" width="36" style="247" customWidth="1"/>
    <col min="3" max="3" width="47.85546875" style="247" customWidth="1"/>
    <col min="4" max="4" width="47.28515625" style="247" customWidth="1"/>
    <col min="5" max="5" width="40.85546875" style="247" customWidth="1"/>
    <col min="6" max="6" width="31.42578125" style="247" customWidth="1"/>
    <col min="7" max="7" width="45" style="247" customWidth="1"/>
    <col min="8" max="8" width="37.7109375" style="247" customWidth="1"/>
    <col min="9" max="9" width="37.140625" style="247" customWidth="1"/>
    <col min="10" max="10" width="31.42578125" style="247" customWidth="1"/>
    <col min="11" max="16384" width="11.42578125" style="247"/>
  </cols>
  <sheetData>
    <row r="1" spans="1:10" ht="91.5" customHeight="1">
      <c r="A1" s="1310" t="s">
        <v>414</v>
      </c>
      <c r="B1" s="1310"/>
      <c r="C1" s="1310"/>
      <c r="D1" s="1310"/>
      <c r="E1" s="1310"/>
      <c r="F1" s="1310"/>
      <c r="G1" s="1310"/>
      <c r="H1" s="1310"/>
      <c r="I1" s="1310"/>
      <c r="J1" s="1310"/>
    </row>
    <row r="2" spans="1:10" ht="57.75" customHeight="1">
      <c r="A2" s="1314" t="str">
        <f>+'III.1.4.Afil. SFS'!A2:K2</f>
        <v>Período:  Diciembre 2008 - Julio 2025</v>
      </c>
      <c r="B2" s="1314"/>
      <c r="C2" s="1314"/>
      <c r="D2" s="1314"/>
      <c r="E2" s="1314"/>
      <c r="F2" s="1314"/>
      <c r="G2" s="1314"/>
      <c r="H2" s="1314"/>
      <c r="I2" s="1314"/>
      <c r="J2" s="1314"/>
    </row>
    <row r="3" spans="1:10" ht="48.75" customHeight="1">
      <c r="A3" s="253"/>
      <c r="B3" s="253"/>
      <c r="C3" s="253"/>
      <c r="D3" s="253"/>
      <c r="E3" s="253"/>
      <c r="F3" s="253"/>
      <c r="G3" s="253"/>
      <c r="H3" s="253"/>
      <c r="I3" s="253"/>
      <c r="J3" s="253"/>
    </row>
    <row r="4" spans="1:10" s="255" customFormat="1" ht="83.25" customHeight="1">
      <c r="A4" s="789" t="s">
        <v>415</v>
      </c>
      <c r="B4" s="622" t="s">
        <v>416</v>
      </c>
      <c r="C4" s="622" t="s">
        <v>417</v>
      </c>
      <c r="D4" s="622" t="s">
        <v>418</v>
      </c>
      <c r="E4" s="623" t="s">
        <v>419</v>
      </c>
      <c r="F4" s="589"/>
      <c r="H4" s="254"/>
      <c r="I4" s="254"/>
      <c r="J4" s="254"/>
    </row>
    <row r="5" spans="1:10" s="255" customFormat="1" ht="35.25" customHeight="1">
      <c r="A5" s="620" t="s">
        <v>420</v>
      </c>
      <c r="B5" s="790">
        <v>2916902</v>
      </c>
      <c r="C5" s="791">
        <v>9327818</v>
      </c>
      <c r="D5" s="792">
        <f t="shared" ref="D5:D14" si="0">B5/C5</f>
        <v>0.31271000356139023</v>
      </c>
      <c r="E5" s="793"/>
      <c r="H5" s="254"/>
      <c r="I5" s="254"/>
      <c r="J5" s="254"/>
    </row>
    <row r="6" spans="1:10" s="255" customFormat="1" ht="35.25" customHeight="1">
      <c r="A6" s="620" t="s">
        <v>421</v>
      </c>
      <c r="B6" s="790">
        <v>3514506</v>
      </c>
      <c r="C6" s="791">
        <v>9428533.4999999963</v>
      </c>
      <c r="D6" s="792">
        <f t="shared" si="0"/>
        <v>0.37275213584381933</v>
      </c>
      <c r="E6" s="793">
        <f>+(B6-B5)/B5</f>
        <v>0.20487626941186232</v>
      </c>
      <c r="H6" s="254"/>
      <c r="I6" s="254"/>
      <c r="J6" s="254"/>
    </row>
    <row r="7" spans="1:10" s="255" customFormat="1" ht="35.25" customHeight="1">
      <c r="A7" s="620" t="s">
        <v>422</v>
      </c>
      <c r="B7" s="790">
        <v>4404974</v>
      </c>
      <c r="C7" s="791">
        <v>9529297.5000000037</v>
      </c>
      <c r="D7" s="792">
        <f t="shared" si="0"/>
        <v>0.46225590081535373</v>
      </c>
      <c r="E7" s="793">
        <f t="shared" ref="E7:E19" si="1">+(B7-B6)/B6</f>
        <v>0.25336932132140333</v>
      </c>
      <c r="H7" s="254"/>
      <c r="I7" s="254"/>
      <c r="J7" s="254"/>
    </row>
    <row r="8" spans="1:10" s="255" customFormat="1" ht="35.25" customHeight="1">
      <c r="A8" s="620" t="s">
        <v>423</v>
      </c>
      <c r="B8" s="790">
        <v>4550576</v>
      </c>
      <c r="C8" s="791">
        <v>9630258.5</v>
      </c>
      <c r="D8" s="792">
        <f t="shared" si="0"/>
        <v>0.47252895651762616</v>
      </c>
      <c r="E8" s="793">
        <f t="shared" si="1"/>
        <v>3.3053997594537449E-2</v>
      </c>
      <c r="H8" s="254"/>
      <c r="I8" s="254"/>
      <c r="J8" s="254"/>
    </row>
    <row r="9" spans="1:10" s="255" customFormat="1" ht="35.25" customHeight="1">
      <c r="A9" s="794" t="s">
        <v>424</v>
      </c>
      <c r="B9" s="790">
        <v>5022465</v>
      </c>
      <c r="C9" s="795">
        <v>9730638.5</v>
      </c>
      <c r="D9" s="796">
        <f t="shared" si="0"/>
        <v>0.51614958257877941</v>
      </c>
      <c r="E9" s="793">
        <f t="shared" si="1"/>
        <v>0.10369874055504183</v>
      </c>
      <c r="H9" s="254"/>
      <c r="I9" s="254"/>
      <c r="J9" s="254"/>
    </row>
    <row r="10" spans="1:10" s="255" customFormat="1" ht="35.25" customHeight="1">
      <c r="A10" s="794" t="s">
        <v>425</v>
      </c>
      <c r="B10" s="790">
        <v>5638332</v>
      </c>
      <c r="C10" s="795">
        <v>9830624</v>
      </c>
      <c r="D10" s="796">
        <f t="shared" si="0"/>
        <v>0.57354772189435788</v>
      </c>
      <c r="E10" s="793">
        <f t="shared" si="1"/>
        <v>0.122622457299354</v>
      </c>
      <c r="H10" s="254"/>
      <c r="I10" s="254"/>
      <c r="J10" s="254"/>
    </row>
    <row r="11" spans="1:10" s="255" customFormat="1" ht="35.25" customHeight="1">
      <c r="A11" s="794" t="s">
        <v>426</v>
      </c>
      <c r="B11" s="790">
        <v>6187615</v>
      </c>
      <c r="C11" s="795">
        <v>9930374</v>
      </c>
      <c r="D11" s="796">
        <f t="shared" si="0"/>
        <v>0.62309989533123322</v>
      </c>
      <c r="E11" s="793">
        <f t="shared" si="1"/>
        <v>9.7419414110414215E-2</v>
      </c>
      <c r="H11" s="254"/>
      <c r="I11" s="254"/>
      <c r="J11" s="254"/>
    </row>
    <row r="12" spans="1:10" s="255" customFormat="1" ht="35.25" customHeight="1">
      <c r="A12" s="620" t="s">
        <v>427</v>
      </c>
      <c r="B12" s="790">
        <v>6687772</v>
      </c>
      <c r="C12" s="795">
        <v>10028012</v>
      </c>
      <c r="D12" s="796">
        <f t="shared" si="0"/>
        <v>0.66690905435693537</v>
      </c>
      <c r="E12" s="793">
        <f t="shared" si="1"/>
        <v>8.0831952214221472E-2</v>
      </c>
      <c r="H12" s="254"/>
      <c r="I12" s="254"/>
      <c r="J12" s="254"/>
    </row>
    <row r="13" spans="1:10" s="255" customFormat="1" ht="35.25" customHeight="1">
      <c r="A13" s="620" t="s">
        <v>428</v>
      </c>
      <c r="B13" s="790">
        <v>6981264</v>
      </c>
      <c r="C13" s="795">
        <v>10123139</v>
      </c>
      <c r="D13" s="796">
        <f t="shared" si="0"/>
        <v>0.68963431204491021</v>
      </c>
      <c r="E13" s="793">
        <f t="shared" si="1"/>
        <v>4.3884869280830748E-2</v>
      </c>
      <c r="H13" s="254"/>
      <c r="I13" s="254"/>
      <c r="J13" s="254"/>
    </row>
    <row r="14" spans="1:10" s="255" customFormat="1" ht="35.25" customHeight="1">
      <c r="A14" s="620" t="s">
        <v>429</v>
      </c>
      <c r="B14" s="790">
        <v>7523996</v>
      </c>
      <c r="C14" s="795">
        <v>10217441</v>
      </c>
      <c r="D14" s="796">
        <f t="shared" si="0"/>
        <v>0.73638751620880416</v>
      </c>
      <c r="E14" s="793">
        <f t="shared" si="1"/>
        <v>7.7741222792892514E-2</v>
      </c>
      <c r="H14" s="254"/>
      <c r="I14" s="254"/>
      <c r="J14" s="254"/>
    </row>
    <row r="15" spans="1:10" s="255" customFormat="1" ht="35.25" customHeight="1">
      <c r="A15" s="794" t="s">
        <v>430</v>
      </c>
      <c r="B15" s="790">
        <v>7868032</v>
      </c>
      <c r="C15" s="795">
        <v>10310703</v>
      </c>
      <c r="D15" s="796">
        <f t="shared" ref="D15:D19" si="2">B15/C15</f>
        <v>0.76309365132522966</v>
      </c>
      <c r="E15" s="793">
        <f t="shared" si="1"/>
        <v>4.5725170507799312E-2</v>
      </c>
      <c r="H15" s="254"/>
      <c r="I15" s="254"/>
      <c r="J15" s="254"/>
    </row>
    <row r="16" spans="1:10" s="255" customFormat="1" ht="35.25" customHeight="1">
      <c r="A16" s="794" t="s">
        <v>431</v>
      </c>
      <c r="B16" s="790">
        <v>8123784</v>
      </c>
      <c r="C16" s="795">
        <v>10402759</v>
      </c>
      <c r="D16" s="796">
        <f t="shared" si="2"/>
        <v>0.78092590629082148</v>
      </c>
      <c r="E16" s="793">
        <f t="shared" si="1"/>
        <v>3.2505205876132683E-2</v>
      </c>
      <c r="H16" s="254"/>
      <c r="I16" s="254"/>
      <c r="J16" s="254"/>
    </row>
    <row r="17" spans="1:10" s="255" customFormat="1" ht="35.25" customHeight="1">
      <c r="A17" s="794" t="s">
        <v>432</v>
      </c>
      <c r="B17" s="790">
        <v>10057667</v>
      </c>
      <c r="C17" s="795">
        <v>10492017</v>
      </c>
      <c r="D17" s="796">
        <f t="shared" si="2"/>
        <v>0.9586018589180707</v>
      </c>
      <c r="E17" s="793">
        <f t="shared" si="1"/>
        <v>0.2380519964587931</v>
      </c>
      <c r="H17" s="254"/>
      <c r="I17" s="254"/>
      <c r="J17" s="254"/>
    </row>
    <row r="18" spans="1:10" s="255" customFormat="1" ht="35.25" customHeight="1">
      <c r="A18" s="794" t="s">
        <v>433</v>
      </c>
      <c r="B18" s="790">
        <v>10130724</v>
      </c>
      <c r="C18" s="795">
        <v>10578737</v>
      </c>
      <c r="D18" s="796">
        <f t="shared" si="2"/>
        <v>0.9576496702772741</v>
      </c>
      <c r="E18" s="793">
        <f t="shared" si="1"/>
        <v>7.2638117766277207E-3</v>
      </c>
      <c r="H18" s="254"/>
      <c r="I18" s="254"/>
      <c r="J18" s="254"/>
    </row>
    <row r="19" spans="1:10" s="255" customFormat="1" ht="35.25" customHeight="1">
      <c r="A19" s="798" t="s">
        <v>434</v>
      </c>
      <c r="B19" s="790">
        <v>10443537</v>
      </c>
      <c r="C19" s="795">
        <v>10666547</v>
      </c>
      <c r="D19" s="796">
        <f t="shared" si="2"/>
        <v>0.97909257794485882</v>
      </c>
      <c r="E19" s="793">
        <f t="shared" si="1"/>
        <v>3.0877654943516377E-2</v>
      </c>
      <c r="H19" s="254"/>
      <c r="I19" s="254"/>
      <c r="J19" s="254"/>
    </row>
    <row r="20" spans="1:10" s="255" customFormat="1" ht="35.25" customHeight="1">
      <c r="A20" s="798">
        <v>2023</v>
      </c>
      <c r="B20" s="790">
        <v>10379206</v>
      </c>
      <c r="C20" s="795">
        <v>10753416</v>
      </c>
      <c r="D20" s="796">
        <f>B20/C20</f>
        <v>0.96520082548652442</v>
      </c>
      <c r="E20" s="797">
        <f>+(B20-B19)/B19</f>
        <v>-6.1598862530960535E-3</v>
      </c>
    </row>
    <row r="21" spans="1:10" s="255" customFormat="1" ht="35.25" customHeight="1">
      <c r="A21" s="873">
        <v>2024</v>
      </c>
      <c r="B21" s="790">
        <v>10552960</v>
      </c>
      <c r="C21" s="795">
        <v>10836972</v>
      </c>
      <c r="D21" s="796">
        <f t="shared" ref="D21:D22" si="3">B21/C21</f>
        <v>0.97379231025050172</v>
      </c>
      <c r="E21" s="797">
        <f>+(B21-B20)/B20</f>
        <v>1.6740586900385251E-2</v>
      </c>
    </row>
    <row r="22" spans="1:10" s="256" customFormat="1" ht="27.75">
      <c r="A22" s="873" t="str">
        <f>+'Resumen '!O5</f>
        <v>Jul.25</v>
      </c>
      <c r="B22" s="790">
        <f>+'Resumen '!C22</f>
        <v>10600452</v>
      </c>
      <c r="C22" s="795">
        <f>+'Resumen '!B4</f>
        <v>10884608.083333334</v>
      </c>
      <c r="D22" s="796">
        <f t="shared" si="3"/>
        <v>0.9738937698851613</v>
      </c>
      <c r="E22" s="797"/>
    </row>
    <row r="23" spans="1:10" ht="123" customHeight="1">
      <c r="A23" s="1311" t="s">
        <v>435</v>
      </c>
      <c r="B23" s="1312"/>
      <c r="C23" s="1312"/>
      <c r="D23" s="1312"/>
      <c r="E23" s="1313"/>
    </row>
    <row r="24" spans="1:10" ht="20.25" customHeight="1">
      <c r="A24" s="258"/>
      <c r="B24" s="259"/>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675" priority="7" operator="equal">
      <formula>0</formula>
    </cfRule>
    <cfRule type="cellIs" dxfId="674" priority="8" operator="equal">
      <formula>0</formula>
    </cfRule>
  </conditionalFormatting>
  <conditionalFormatting sqref="B21:C21">
    <cfRule type="cellIs" dxfId="673" priority="5" operator="equal">
      <formula>0</formula>
    </cfRule>
    <cfRule type="cellIs" dxfId="672" priority="6" operator="equal">
      <formula>0</formula>
    </cfRule>
  </conditionalFormatting>
  <conditionalFormatting sqref="C22">
    <cfRule type="cellIs" dxfId="671" priority="3" operator="equal">
      <formula>0</formula>
    </cfRule>
    <cfRule type="cellIs" dxfId="670" priority="4" operator="equal">
      <formula>0</formula>
    </cfRule>
  </conditionalFormatting>
  <conditionalFormatting sqref="B22">
    <cfRule type="cellIs" dxfId="669" priority="1" operator="equal">
      <formula>0</formula>
    </cfRule>
    <cfRule type="cellIs" dxfId="668"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249977111117893"/>
    <pageSetUpPr fitToPage="1"/>
  </sheetPr>
  <dimension ref="A1:K41"/>
  <sheetViews>
    <sheetView showGridLines="0" view="pageBreakPreview" zoomScale="85" zoomScaleNormal="100" zoomScaleSheetLayoutView="85" zoomScalePageLayoutView="62" workbookViewId="0">
      <selection activeCell="O26" sqref="O26"/>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s>
  <sheetData>
    <row r="1" spans="1:11" ht="46.5" customHeight="1">
      <c r="A1" s="1315" t="s">
        <v>436</v>
      </c>
      <c r="B1" s="1315"/>
      <c r="C1" s="1315"/>
      <c r="D1" s="1315"/>
      <c r="E1" s="1315"/>
      <c r="F1" s="1315"/>
      <c r="G1" s="1315"/>
      <c r="H1" s="1315"/>
      <c r="I1" s="1315"/>
      <c r="J1" s="1315"/>
      <c r="K1" s="1315"/>
    </row>
    <row r="2" spans="1:11" ht="24" customHeight="1">
      <c r="A2" s="1316" t="str">
        <f>+'Resumen '!O4</f>
        <v>Período:  Diciembre 2008 - Julio 2025</v>
      </c>
      <c r="B2" s="1316"/>
      <c r="C2" s="1316"/>
      <c r="D2" s="1316"/>
      <c r="E2" s="1316"/>
      <c r="F2" s="1316"/>
      <c r="G2" s="1316"/>
      <c r="H2" s="1316"/>
      <c r="I2" s="1316"/>
      <c r="J2" s="1316"/>
      <c r="K2" s="1316"/>
    </row>
    <row r="3" spans="1:11" ht="6" customHeight="1">
      <c r="H3"/>
      <c r="I3"/>
      <c r="J3"/>
      <c r="K3"/>
    </row>
    <row r="4" spans="1:11" ht="19.5" customHeight="1">
      <c r="A4" s="1054" t="s">
        <v>437</v>
      </c>
      <c r="B4" s="1055" t="s">
        <v>438</v>
      </c>
      <c r="C4" s="1055" t="s">
        <v>439</v>
      </c>
      <c r="D4" s="1055" t="s">
        <v>206</v>
      </c>
      <c r="E4" s="1056" t="s">
        <v>440</v>
      </c>
      <c r="F4" s="1057" t="s">
        <v>441</v>
      </c>
      <c r="G4" s="1057" t="s">
        <v>442</v>
      </c>
      <c r="H4" s="1058" t="s">
        <v>443</v>
      </c>
      <c r="I4" s="948"/>
      <c r="J4" s="948"/>
      <c r="K4" s="948"/>
    </row>
    <row r="5" spans="1:11" s="955" customFormat="1">
      <c r="A5" s="949" t="s">
        <v>444</v>
      </c>
      <c r="B5" s="950">
        <v>1692259</v>
      </c>
      <c r="C5" s="950">
        <v>1224643</v>
      </c>
      <c r="D5" s="950">
        <v>0</v>
      </c>
      <c r="E5" s="951">
        <f t="shared" ref="E5:E22" si="0">SUM(B5:D5)</f>
        <v>2916902</v>
      </c>
      <c r="F5" s="952">
        <f t="shared" ref="F5:F15" si="1">B5/E5</f>
        <v>0.5801562753908085</v>
      </c>
      <c r="G5" s="952">
        <f t="shared" ref="G5:G15" si="2">C5/E5</f>
        <v>0.41984372460919156</v>
      </c>
      <c r="H5" s="953">
        <f t="shared" ref="H5:H15" si="3">+D5/E5</f>
        <v>0</v>
      </c>
      <c r="I5" s="954"/>
      <c r="J5" s="954"/>
      <c r="K5" s="954"/>
    </row>
    <row r="6" spans="1:11" s="955" customFormat="1">
      <c r="A6" s="949" t="s">
        <v>445</v>
      </c>
      <c r="B6" s="950">
        <v>2088299</v>
      </c>
      <c r="C6" s="950">
        <v>1404225</v>
      </c>
      <c r="D6" s="950">
        <v>21982</v>
      </c>
      <c r="E6" s="951">
        <f t="shared" si="0"/>
        <v>3514506</v>
      </c>
      <c r="F6" s="952">
        <f t="shared" si="1"/>
        <v>0.59419417693411247</v>
      </c>
      <c r="G6" s="952">
        <f t="shared" si="2"/>
        <v>0.39955117447516092</v>
      </c>
      <c r="H6" s="953">
        <f t="shared" si="3"/>
        <v>6.2546485907265491E-3</v>
      </c>
      <c r="I6" s="954"/>
      <c r="J6" s="954"/>
      <c r="K6" s="954"/>
    </row>
    <row r="7" spans="1:11" s="955" customFormat="1">
      <c r="A7" s="949" t="s">
        <v>446</v>
      </c>
      <c r="B7" s="950">
        <v>2364083</v>
      </c>
      <c r="C7" s="950">
        <v>2013786</v>
      </c>
      <c r="D7" s="950">
        <v>27105</v>
      </c>
      <c r="E7" s="951">
        <f t="shared" si="0"/>
        <v>4404974</v>
      </c>
      <c r="F7" s="952">
        <f t="shared" si="1"/>
        <v>0.53668489303228573</v>
      </c>
      <c r="G7" s="952">
        <f t="shared" si="2"/>
        <v>0.45716183568847396</v>
      </c>
      <c r="H7" s="953">
        <f t="shared" si="3"/>
        <v>6.1532712792402404E-3</v>
      </c>
      <c r="I7" s="954"/>
      <c r="J7" s="954"/>
      <c r="K7" s="954"/>
    </row>
    <row r="8" spans="1:11" s="955" customFormat="1">
      <c r="A8" s="949" t="s">
        <v>447</v>
      </c>
      <c r="B8" s="950">
        <v>2517423</v>
      </c>
      <c r="C8" s="950">
        <v>2003427</v>
      </c>
      <c r="D8" s="950">
        <v>29726</v>
      </c>
      <c r="E8" s="951">
        <f t="shared" si="0"/>
        <v>4550576</v>
      </c>
      <c r="F8" s="952">
        <f t="shared" si="1"/>
        <v>0.55320974751328178</v>
      </c>
      <c r="G8" s="952">
        <f t="shared" si="2"/>
        <v>0.44025789262721904</v>
      </c>
      <c r="H8" s="953">
        <f t="shared" si="3"/>
        <v>6.5323598594991053E-3</v>
      </c>
      <c r="I8" s="954"/>
      <c r="J8" s="954"/>
      <c r="K8" s="954"/>
    </row>
    <row r="9" spans="1:11" s="955" customFormat="1">
      <c r="A9" s="949" t="s">
        <v>448</v>
      </c>
      <c r="B9" s="950">
        <v>2688411</v>
      </c>
      <c r="C9" s="950">
        <v>2303351</v>
      </c>
      <c r="D9" s="950">
        <v>30703</v>
      </c>
      <c r="E9" s="951">
        <f t="shared" si="0"/>
        <v>5022465</v>
      </c>
      <c r="F9" s="952">
        <f t="shared" si="1"/>
        <v>0.53527719954245578</v>
      </c>
      <c r="G9" s="952">
        <f t="shared" si="2"/>
        <v>0.45860966676721493</v>
      </c>
      <c r="H9" s="953">
        <f t="shared" si="3"/>
        <v>6.1131336903293499E-3</v>
      </c>
      <c r="I9" s="954"/>
      <c r="J9" s="954"/>
      <c r="K9" s="954"/>
    </row>
    <row r="10" spans="1:11" s="955" customFormat="1">
      <c r="A10" s="949" t="s">
        <v>449</v>
      </c>
      <c r="B10" s="950">
        <v>2859306</v>
      </c>
      <c r="C10" s="950">
        <v>2751753</v>
      </c>
      <c r="D10" s="950">
        <v>27273</v>
      </c>
      <c r="E10" s="951">
        <f t="shared" si="0"/>
        <v>5638332</v>
      </c>
      <c r="F10" s="952">
        <f t="shared" si="1"/>
        <v>0.50711912672045567</v>
      </c>
      <c r="G10" s="952">
        <f t="shared" si="2"/>
        <v>0.48804380444429307</v>
      </c>
      <c r="H10" s="953">
        <f t="shared" si="3"/>
        <v>4.8370688352512761E-3</v>
      </c>
      <c r="I10" s="954"/>
      <c r="J10" s="954"/>
      <c r="K10" s="954"/>
    </row>
    <row r="11" spans="1:11" s="955" customFormat="1">
      <c r="A11" s="949" t="s">
        <v>450</v>
      </c>
      <c r="B11" s="950">
        <v>3141599</v>
      </c>
      <c r="C11" s="950">
        <v>3015646</v>
      </c>
      <c r="D11" s="950">
        <v>30370</v>
      </c>
      <c r="E11" s="951">
        <f t="shared" si="0"/>
        <v>6187615</v>
      </c>
      <c r="F11" s="952">
        <f t="shared" si="1"/>
        <v>0.50772373523562797</v>
      </c>
      <c r="G11" s="952">
        <f t="shared" si="2"/>
        <v>0.48736807315904429</v>
      </c>
      <c r="H11" s="953">
        <f t="shared" si="3"/>
        <v>4.9081916053277394E-3</v>
      </c>
      <c r="I11" s="954"/>
      <c r="J11" s="954"/>
      <c r="K11" s="954"/>
    </row>
    <row r="12" spans="1:11" s="955" customFormat="1">
      <c r="A12" s="949" t="s">
        <v>451</v>
      </c>
      <c r="B12" s="950">
        <v>3339838</v>
      </c>
      <c r="C12" s="950">
        <v>3317405</v>
      </c>
      <c r="D12" s="950">
        <v>30529</v>
      </c>
      <c r="E12" s="951">
        <f t="shared" si="0"/>
        <v>6687772</v>
      </c>
      <c r="F12" s="952">
        <f t="shared" si="1"/>
        <v>0.49939471620743053</v>
      </c>
      <c r="G12" s="952">
        <f t="shared" si="2"/>
        <v>0.4960403853480651</v>
      </c>
      <c r="H12" s="953">
        <f t="shared" si="3"/>
        <v>4.5648984445043877E-3</v>
      </c>
      <c r="I12" s="954"/>
      <c r="J12" s="954"/>
      <c r="K12" s="954"/>
    </row>
    <row r="13" spans="1:11" s="955" customFormat="1">
      <c r="A13" s="949" t="s">
        <v>452</v>
      </c>
      <c r="B13" s="950">
        <v>3591288</v>
      </c>
      <c r="C13" s="950">
        <v>3347068</v>
      </c>
      <c r="D13" s="950">
        <v>42908</v>
      </c>
      <c r="E13" s="951">
        <f t="shared" si="0"/>
        <v>6981264</v>
      </c>
      <c r="F13" s="952">
        <f t="shared" si="1"/>
        <v>0.51441801943029231</v>
      </c>
      <c r="G13" s="952">
        <f t="shared" si="2"/>
        <v>0.47943581563453264</v>
      </c>
      <c r="H13" s="953">
        <f t="shared" si="3"/>
        <v>6.1461649351750632E-3</v>
      </c>
      <c r="I13" s="954"/>
      <c r="J13" s="954"/>
      <c r="K13" s="954"/>
    </row>
    <row r="14" spans="1:11" s="955" customFormat="1">
      <c r="A14" s="949" t="s">
        <v>453</v>
      </c>
      <c r="B14" s="950">
        <v>3902592</v>
      </c>
      <c r="C14" s="950">
        <v>3546688</v>
      </c>
      <c r="D14" s="950">
        <v>74716</v>
      </c>
      <c r="E14" s="951">
        <f t="shared" si="0"/>
        <v>7523996</v>
      </c>
      <c r="F14" s="952">
        <f t="shared" si="1"/>
        <v>0.51868608117282355</v>
      </c>
      <c r="G14" s="952">
        <f t="shared" si="2"/>
        <v>0.47138355735436327</v>
      </c>
      <c r="H14" s="953">
        <f t="shared" si="3"/>
        <v>9.9303614728131172E-3</v>
      </c>
      <c r="I14" s="954"/>
      <c r="J14" s="954"/>
      <c r="K14" s="954"/>
    </row>
    <row r="15" spans="1:11" s="955" customFormat="1">
      <c r="A15" s="949" t="s">
        <v>454</v>
      </c>
      <c r="B15" s="957">
        <v>4153987</v>
      </c>
      <c r="C15" s="957">
        <v>3620150</v>
      </c>
      <c r="D15" s="950">
        <v>93895</v>
      </c>
      <c r="E15" s="951">
        <f t="shared" si="0"/>
        <v>7868032</v>
      </c>
      <c r="F15" s="952">
        <f t="shared" si="1"/>
        <v>0.52795756295856444</v>
      </c>
      <c r="G15" s="952">
        <f t="shared" si="2"/>
        <v>0.46010870316745028</v>
      </c>
      <c r="H15" s="953">
        <f t="shared" si="3"/>
        <v>1.1933733873985261E-2</v>
      </c>
      <c r="I15" s="954"/>
      <c r="J15" s="954"/>
      <c r="K15" s="954"/>
    </row>
    <row r="16" spans="1:11" s="955" customFormat="1">
      <c r="A16" s="949" t="s">
        <v>455</v>
      </c>
      <c r="B16" s="957">
        <v>4228661</v>
      </c>
      <c r="C16" s="957">
        <v>3726262</v>
      </c>
      <c r="D16" s="950">
        <v>90657</v>
      </c>
      <c r="E16" s="951">
        <f t="shared" si="0"/>
        <v>8045580</v>
      </c>
      <c r="F16" s="952">
        <f t="shared" ref="F16:F22" si="4">B16/E16</f>
        <v>0.52558808687502956</v>
      </c>
      <c r="G16" s="952">
        <f t="shared" ref="G16:G22" si="5">C16/E16</f>
        <v>0.46314398713330795</v>
      </c>
      <c r="H16" s="953">
        <f t="shared" ref="H16:H22" si="6">+D16/E16</f>
        <v>1.1267925991662504E-2</v>
      </c>
      <c r="I16" s="954"/>
      <c r="J16" s="954"/>
      <c r="K16" s="954"/>
    </row>
    <row r="17" spans="1:11" s="955" customFormat="1">
      <c r="A17" s="949" t="s">
        <v>456</v>
      </c>
      <c r="B17" s="957">
        <v>4214903</v>
      </c>
      <c r="C17" s="957">
        <v>5746839</v>
      </c>
      <c r="D17" s="950">
        <v>95925</v>
      </c>
      <c r="E17" s="951">
        <f t="shared" si="0"/>
        <v>10057667</v>
      </c>
      <c r="F17" s="952">
        <f t="shared" si="4"/>
        <v>0.41907362810878507</v>
      </c>
      <c r="G17" s="952">
        <f t="shared" si="5"/>
        <v>0.57138887179303111</v>
      </c>
      <c r="H17" s="953">
        <f t="shared" si="6"/>
        <v>9.5375000981838039E-3</v>
      </c>
      <c r="I17" s="954"/>
      <c r="J17" s="954"/>
      <c r="K17" s="954"/>
    </row>
    <row r="18" spans="1:11" s="955" customFormat="1">
      <c r="A18" s="949" t="s">
        <v>457</v>
      </c>
      <c r="B18" s="957">
        <v>4285359</v>
      </c>
      <c r="C18" s="957">
        <v>5747449</v>
      </c>
      <c r="D18" s="950">
        <v>97916</v>
      </c>
      <c r="E18" s="951">
        <f t="shared" si="0"/>
        <v>10130724</v>
      </c>
      <c r="F18" s="952">
        <f t="shared" si="4"/>
        <v>0.42300619383175381</v>
      </c>
      <c r="G18" s="952">
        <f t="shared" si="5"/>
        <v>0.56732855420797168</v>
      </c>
      <c r="H18" s="953">
        <f t="shared" si="6"/>
        <v>9.6652519602745072E-3</v>
      </c>
      <c r="I18" s="954"/>
      <c r="J18" s="954"/>
      <c r="K18" s="954"/>
    </row>
    <row r="19" spans="1:11" s="955" customFormat="1">
      <c r="A19" s="956" t="s">
        <v>458</v>
      </c>
      <c r="B19" s="957">
        <v>4568910</v>
      </c>
      <c r="C19" s="957">
        <v>5770201</v>
      </c>
      <c r="D19" s="957">
        <v>104426</v>
      </c>
      <c r="E19" s="958">
        <v>10443537</v>
      </c>
      <c r="F19" s="959">
        <f t="shared" si="4"/>
        <v>0.43748683994704091</v>
      </c>
      <c r="G19" s="959">
        <f t="shared" si="5"/>
        <v>0.5525140572585705</v>
      </c>
      <c r="H19" s="960">
        <f t="shared" si="6"/>
        <v>9.9991027943885299E-3</v>
      </c>
      <c r="I19" s="961"/>
      <c r="J19" s="961"/>
      <c r="K19" s="961"/>
    </row>
    <row r="20" spans="1:11" s="955" customFormat="1">
      <c r="A20" s="956" t="s">
        <v>459</v>
      </c>
      <c r="B20" s="957">
        <v>4577068</v>
      </c>
      <c r="C20" s="957">
        <v>5690186</v>
      </c>
      <c r="D20" s="957">
        <v>111952</v>
      </c>
      <c r="E20" s="958">
        <v>10379206</v>
      </c>
      <c r="F20" s="959">
        <f t="shared" si="4"/>
        <v>0.44098440670702554</v>
      </c>
      <c r="G20" s="959">
        <f t="shared" si="5"/>
        <v>0.54822941176810636</v>
      </c>
      <c r="H20" s="960">
        <f t="shared" si="6"/>
        <v>1.0786181524868087E-2</v>
      </c>
      <c r="I20" s="961"/>
      <c r="J20" s="961"/>
      <c r="K20" s="961"/>
    </row>
    <row r="21" spans="1:11" s="955" customFormat="1">
      <c r="A21" s="956" t="s">
        <v>460</v>
      </c>
      <c r="B21" s="957">
        <v>4699366</v>
      </c>
      <c r="C21" s="957">
        <v>5738392</v>
      </c>
      <c r="D21" s="957">
        <v>115202</v>
      </c>
      <c r="E21" s="958">
        <v>10552960</v>
      </c>
      <c r="F21" s="959">
        <f>B21/E21</f>
        <v>0.44531259476014312</v>
      </c>
      <c r="G21" s="959">
        <f>C21/E21</f>
        <v>0.54377084723148761</v>
      </c>
      <c r="H21" s="960">
        <f>+D21/E21</f>
        <v>1.0916558008369217E-2</v>
      </c>
      <c r="I21" s="961"/>
      <c r="J21" s="961"/>
      <c r="K21" s="961"/>
    </row>
    <row r="22" spans="1:11" s="955" customFormat="1">
      <c r="A22" s="956" t="str">
        <f>+'Resumen '!O6</f>
        <v>Jul.2025</v>
      </c>
      <c r="B22" s="957">
        <f>+'Resumen '!C30</f>
        <v>4789768</v>
      </c>
      <c r="C22" s="957">
        <f>+'Resumen '!C39</f>
        <v>5691384</v>
      </c>
      <c r="D22" s="957">
        <f>+'Resumen '!I11</f>
        <v>119300</v>
      </c>
      <c r="E22" s="958">
        <f t="shared" si="0"/>
        <v>10600452</v>
      </c>
      <c r="F22" s="952">
        <f t="shared" si="4"/>
        <v>0.45184563828032992</v>
      </c>
      <c r="G22" s="952">
        <f t="shared" si="5"/>
        <v>0.53690012463619474</v>
      </c>
      <c r="H22" s="953">
        <f t="shared" si="6"/>
        <v>1.1254237083475309E-2</v>
      </c>
      <c r="I22" s="954"/>
      <c r="J22" s="954"/>
      <c r="K22" s="954"/>
    </row>
    <row r="23" spans="1:11" s="35" customFormat="1" ht="16.5" customHeight="1">
      <c r="A23" s="1317" t="s">
        <v>461</v>
      </c>
      <c r="B23" s="1318"/>
      <c r="C23" s="1318"/>
      <c r="D23" s="1318"/>
      <c r="E23" s="1318"/>
      <c r="F23" s="1318"/>
      <c r="G23" s="1318"/>
      <c r="H23" s="1318"/>
      <c r="I23" s="962"/>
      <c r="J23" s="962"/>
      <c r="K23" s="962"/>
    </row>
    <row r="24" spans="1:11" ht="25.5" customHeight="1"/>
    <row r="25" spans="1:11" ht="25.5" customHeight="1">
      <c r="A25" s="11"/>
      <c r="B25" s="11"/>
      <c r="C25" s="11"/>
      <c r="D25" s="11"/>
      <c r="E25" s="11"/>
      <c r="F25" s="11"/>
      <c r="G25" s="11"/>
      <c r="H25" s="91"/>
      <c r="I25" s="91"/>
      <c r="J25" s="91"/>
      <c r="K25" s="91"/>
    </row>
    <row r="26" spans="1:11" ht="25.5" customHeight="1">
      <c r="A26" s="11"/>
      <c r="B26" s="11"/>
      <c r="C26" s="11"/>
      <c r="D26" s="11"/>
      <c r="E26" s="11"/>
      <c r="F26" s="11"/>
      <c r="G26" s="11"/>
      <c r="H26" s="91"/>
      <c r="I26" s="91"/>
      <c r="J26" s="91"/>
      <c r="K26" s="91"/>
    </row>
    <row r="27" spans="1:11" ht="75" customHeight="1">
      <c r="A27" s="11"/>
      <c r="B27" s="11"/>
      <c r="C27" s="11"/>
      <c r="D27" s="11"/>
      <c r="E27" s="11"/>
      <c r="F27" s="11"/>
      <c r="G27" s="11"/>
      <c r="H27" s="91"/>
      <c r="I27" s="91"/>
      <c r="J27" s="91"/>
      <c r="K27" s="91"/>
    </row>
    <row r="28" spans="1:11" ht="25.5" customHeight="1">
      <c r="A28" s="11"/>
      <c r="B28" s="11"/>
      <c r="C28" s="11"/>
      <c r="D28" s="11"/>
      <c r="E28" s="11"/>
      <c r="F28" s="11"/>
      <c r="G28" s="11"/>
      <c r="H28" s="91"/>
      <c r="I28" s="91"/>
      <c r="J28" s="91"/>
      <c r="K28" s="91"/>
    </row>
    <row r="29" spans="1:11" ht="25.5" customHeight="1">
      <c r="A29" s="11"/>
      <c r="B29" s="11"/>
      <c r="C29" s="11"/>
      <c r="D29" s="11"/>
      <c r="E29" s="11"/>
      <c r="F29" s="11"/>
      <c r="G29" s="11"/>
      <c r="H29" s="91"/>
      <c r="I29" s="91"/>
      <c r="J29" s="91"/>
      <c r="K29" s="91"/>
    </row>
    <row r="30" spans="1:11" ht="25.5" customHeight="1">
      <c r="A30" s="11"/>
      <c r="B30" s="11"/>
      <c r="C30" s="11"/>
      <c r="D30" s="11"/>
      <c r="E30" s="11"/>
      <c r="F30" s="11"/>
      <c r="G30" s="11"/>
      <c r="H30" s="91"/>
      <c r="I30" s="91"/>
      <c r="J30" s="91"/>
      <c r="K30" s="91"/>
    </row>
    <row r="31" spans="1:11" ht="48.75" customHeight="1">
      <c r="A31" s="11"/>
      <c r="B31" s="11"/>
      <c r="C31" s="11"/>
      <c r="D31" s="11"/>
      <c r="E31" s="11"/>
      <c r="F31" s="11"/>
      <c r="G31" s="11"/>
      <c r="H31" s="91"/>
      <c r="I31" s="91"/>
      <c r="J31" s="91"/>
      <c r="K31" s="91"/>
    </row>
    <row r="32" spans="1:11" ht="25.5" customHeight="1">
      <c r="A32" s="11"/>
      <c r="B32" s="11"/>
      <c r="C32" s="11"/>
      <c r="D32" s="11"/>
      <c r="E32" s="11"/>
      <c r="F32" s="11"/>
      <c r="G32" s="11"/>
      <c r="H32" s="91"/>
      <c r="I32" s="91"/>
      <c r="J32" s="91"/>
      <c r="K32" s="91"/>
    </row>
    <row r="33" spans="1:11" ht="25.5" customHeight="1">
      <c r="A33" s="11"/>
      <c r="B33" s="11"/>
      <c r="C33" s="11"/>
      <c r="D33" s="11"/>
      <c r="E33" s="11"/>
      <c r="F33" s="11"/>
      <c r="G33" s="11"/>
      <c r="H33" s="91"/>
      <c r="I33" s="91"/>
      <c r="J33" s="91"/>
      <c r="K33" s="91"/>
    </row>
    <row r="34" spans="1:11" ht="25.5" customHeight="1">
      <c r="A34" s="11"/>
      <c r="B34" s="11"/>
      <c r="C34" s="11"/>
      <c r="D34" s="11"/>
      <c r="E34" s="11"/>
      <c r="F34" s="11"/>
      <c r="G34" s="11"/>
      <c r="H34" s="91"/>
      <c r="I34" s="91"/>
      <c r="J34" s="91"/>
      <c r="K34" s="91"/>
    </row>
    <row r="35" spans="1:11" ht="25.5" customHeight="1">
      <c r="A35" s="11"/>
      <c r="B35" s="11"/>
      <c r="C35" s="11"/>
      <c r="D35" s="11"/>
      <c r="E35" s="11"/>
      <c r="F35" s="11"/>
      <c r="G35" s="11"/>
      <c r="H35" s="91"/>
      <c r="I35" s="91"/>
      <c r="J35" s="91"/>
      <c r="K35" s="91"/>
    </row>
    <row r="36" spans="1:11" ht="25.5" customHeight="1">
      <c r="A36" s="11"/>
      <c r="B36" s="11"/>
      <c r="C36" s="11"/>
      <c r="D36" s="11"/>
      <c r="E36" s="11"/>
      <c r="F36" s="11"/>
      <c r="G36" s="11"/>
      <c r="H36" s="91"/>
      <c r="I36" s="91"/>
      <c r="J36" s="91"/>
      <c r="K36" s="91"/>
    </row>
    <row r="37" spans="1:11" ht="25.5" customHeight="1">
      <c r="A37" s="11"/>
      <c r="B37" s="11"/>
      <c r="C37" s="11"/>
      <c r="D37" s="11"/>
      <c r="E37" s="11"/>
      <c r="F37" s="11"/>
      <c r="G37" s="11"/>
      <c r="H37" s="91"/>
      <c r="I37" s="91"/>
      <c r="J37" s="91"/>
      <c r="K37" s="91"/>
    </row>
    <row r="38" spans="1:11" ht="25.5" customHeight="1">
      <c r="A38" s="11"/>
      <c r="B38" s="11"/>
      <c r="C38" s="11"/>
      <c r="D38" s="11"/>
      <c r="E38" s="11"/>
      <c r="F38" s="11"/>
      <c r="G38" s="11"/>
      <c r="H38" s="91"/>
      <c r="I38" s="91"/>
      <c r="J38" s="91"/>
      <c r="K38" s="91"/>
    </row>
    <row r="39" spans="1:11" ht="25.5" customHeight="1">
      <c r="A39" s="11"/>
      <c r="F39" s="11"/>
      <c r="G39" s="11"/>
      <c r="H39" s="91"/>
      <c r="I39" s="91"/>
      <c r="J39" s="91"/>
      <c r="K39" s="91"/>
    </row>
    <row r="40" spans="1:11" ht="25.5" customHeight="1">
      <c r="A40" s="11"/>
      <c r="B40" s="11"/>
      <c r="C40" s="11"/>
      <c r="D40" s="11"/>
      <c r="E40" s="11"/>
      <c r="F40" s="11"/>
      <c r="G40" s="11"/>
      <c r="H40" s="91"/>
      <c r="I40" s="91"/>
      <c r="J40" s="91"/>
      <c r="K40" s="91"/>
    </row>
    <row r="41" spans="1:11" ht="25.5" customHeight="1">
      <c r="A41" s="11"/>
      <c r="B41" s="11"/>
      <c r="C41" s="11"/>
      <c r="D41" s="11"/>
      <c r="E41" s="11"/>
      <c r="F41" s="11"/>
      <c r="G41" s="11"/>
      <c r="H41" s="91"/>
      <c r="I41" s="91"/>
      <c r="J41" s="91"/>
      <c r="K41" s="91"/>
    </row>
  </sheetData>
  <mergeCells count="3">
    <mergeCell ref="A1:K1"/>
    <mergeCell ref="A2:K2"/>
    <mergeCell ref="A23:H23"/>
  </mergeCells>
  <conditionalFormatting sqref="B15:C22">
    <cfRule type="cellIs" dxfId="657" priority="1"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theme="8" tint="-0.249977111117893"/>
    <pageSetUpPr fitToPage="1"/>
  </sheetPr>
  <dimension ref="A1:P43"/>
  <sheetViews>
    <sheetView showGridLines="0" view="pageBreakPreview" zoomScale="70" zoomScaleNormal="100" zoomScaleSheetLayoutView="70" zoomScalePageLayoutView="62" workbookViewId="0">
      <pane ySplit="2" topLeftCell="A3" activePane="bottomLeft" state="frozen"/>
      <selection pane="bottomLeft" activeCell="N14" sqref="N14"/>
    </sheetView>
  </sheetViews>
  <sheetFormatPr defaultColWidth="11.42578125" defaultRowHeight="15"/>
  <cols>
    <col min="1" max="1" width="18.28515625" customWidth="1"/>
    <col min="2" max="2" width="18.5703125" style="45" customWidth="1"/>
    <col min="3" max="3" width="16.7109375" style="45" customWidth="1"/>
    <col min="4" max="4" width="18.28515625" style="45" customWidth="1"/>
    <col min="5" max="5" width="17.140625" style="45" customWidth="1"/>
    <col min="6" max="8" width="19.140625" style="45" customWidth="1"/>
    <col min="9" max="9" width="20.28515625" style="45" customWidth="1"/>
    <col min="10" max="10" width="17.42578125" style="45" customWidth="1"/>
    <col min="11" max="11" width="19.140625" style="45"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322" t="s">
        <v>462</v>
      </c>
      <c r="B1" s="1323"/>
      <c r="C1" s="1323"/>
      <c r="D1" s="1323"/>
      <c r="E1" s="1323"/>
      <c r="F1" s="1323"/>
      <c r="G1" s="1323"/>
      <c r="H1" s="1323"/>
      <c r="I1" s="1323"/>
      <c r="J1" s="1323"/>
      <c r="K1" s="1323"/>
      <c r="L1" s="1323"/>
      <c r="M1" s="1323"/>
      <c r="N1" s="1323"/>
      <c r="O1" s="1323"/>
      <c r="P1" s="1324"/>
    </row>
    <row r="2" spans="1:16" ht="32.25" customHeight="1" thickBot="1">
      <c r="A2" s="1319" t="s">
        <v>463</v>
      </c>
      <c r="B2" s="1320"/>
      <c r="C2" s="1320"/>
      <c r="D2" s="1320"/>
      <c r="E2" s="1320"/>
      <c r="F2" s="1320"/>
      <c r="G2" s="1320"/>
      <c r="H2" s="1320"/>
      <c r="I2" s="1320"/>
      <c r="J2" s="1320"/>
      <c r="K2" s="1320"/>
      <c r="L2" s="1320"/>
      <c r="M2" s="1320"/>
      <c r="N2" s="1320"/>
      <c r="O2" s="1320"/>
      <c r="P2" s="1321"/>
    </row>
    <row r="3" spans="1:16" ht="6" customHeight="1">
      <c r="A3" s="71"/>
      <c r="B3" s="71"/>
      <c r="C3" s="71"/>
      <c r="D3" s="71"/>
      <c r="E3" s="71"/>
      <c r="F3" s="71"/>
      <c r="G3" s="71"/>
      <c r="H3" s="71"/>
      <c r="I3" s="71"/>
      <c r="J3" s="71"/>
      <c r="K3" s="71" t="s">
        <v>464</v>
      </c>
      <c r="L3" s="71"/>
      <c r="M3" s="71"/>
      <c r="N3" s="739"/>
    </row>
    <row r="4" spans="1:16" s="568" customFormat="1" ht="48" customHeight="1">
      <c r="A4" s="822" t="s">
        <v>437</v>
      </c>
      <c r="B4" s="842" t="s">
        <v>465</v>
      </c>
      <c r="C4" s="842" t="s">
        <v>466</v>
      </c>
      <c r="D4" s="843" t="s">
        <v>467</v>
      </c>
      <c r="E4" s="843" t="s">
        <v>468</v>
      </c>
      <c r="F4" s="842" t="s">
        <v>469</v>
      </c>
      <c r="G4" s="842" t="s">
        <v>470</v>
      </c>
      <c r="H4" s="823" t="s">
        <v>185</v>
      </c>
      <c r="I4" s="823" t="s">
        <v>471</v>
      </c>
      <c r="J4" s="823" t="s">
        <v>472</v>
      </c>
      <c r="K4" s="823" t="s">
        <v>473</v>
      </c>
      <c r="L4" s="823" t="s">
        <v>474</v>
      </c>
      <c r="M4" s="823" t="s">
        <v>475</v>
      </c>
      <c r="N4" s="824" t="s">
        <v>476</v>
      </c>
      <c r="O4" s="823" t="s">
        <v>477</v>
      </c>
      <c r="P4" s="823" t="s">
        <v>478</v>
      </c>
    </row>
    <row r="5" spans="1:16" s="569" customFormat="1" ht="23.25" hidden="1" customHeight="1">
      <c r="A5" s="825" t="s">
        <v>479</v>
      </c>
      <c r="B5" s="826">
        <v>479821</v>
      </c>
      <c r="C5" s="826">
        <v>602115</v>
      </c>
      <c r="D5" s="826">
        <v>792515</v>
      </c>
      <c r="E5" s="826">
        <v>684666</v>
      </c>
      <c r="F5" s="826"/>
      <c r="G5" s="826"/>
      <c r="H5" s="826"/>
      <c r="I5" s="827">
        <f>+D5+B5</f>
        <v>1272336</v>
      </c>
      <c r="J5" s="827">
        <v>1286781</v>
      </c>
      <c r="K5" s="827">
        <f>I5+J5</f>
        <v>2559117</v>
      </c>
      <c r="L5" s="828"/>
      <c r="M5" s="828"/>
      <c r="N5" s="829"/>
      <c r="O5" s="830"/>
      <c r="P5" s="830"/>
    </row>
    <row r="6" spans="1:16" s="569" customFormat="1" ht="23.25" hidden="1" customHeight="1">
      <c r="A6" s="825" t="s">
        <v>444</v>
      </c>
      <c r="B6" s="826">
        <v>545438</v>
      </c>
      <c r="C6" s="826">
        <v>679205</v>
      </c>
      <c r="D6" s="826">
        <v>890402</v>
      </c>
      <c r="E6" s="826">
        <v>801857</v>
      </c>
      <c r="F6" s="826"/>
      <c r="G6" s="826"/>
      <c r="H6" s="826"/>
      <c r="I6" s="827">
        <f>+D6+B6</f>
        <v>1435840</v>
      </c>
      <c r="J6" s="827">
        <f>+E6+C6</f>
        <v>1481062</v>
      </c>
      <c r="K6" s="827">
        <f>I6+J6</f>
        <v>2916902</v>
      </c>
      <c r="L6" s="828"/>
      <c r="M6" s="828"/>
      <c r="N6" s="829"/>
      <c r="O6" s="830"/>
      <c r="P6" s="830"/>
    </row>
    <row r="7" spans="1:16" s="569" customFormat="1" ht="23.25" hidden="1" customHeight="1">
      <c r="A7" s="825" t="s">
        <v>445</v>
      </c>
      <c r="B7" s="826">
        <v>615631</v>
      </c>
      <c r="C7" s="826">
        <v>788594</v>
      </c>
      <c r="D7" s="826">
        <v>1078877</v>
      </c>
      <c r="E7" s="826">
        <v>1009422</v>
      </c>
      <c r="F7" s="826"/>
      <c r="G7" s="826"/>
      <c r="H7" s="826"/>
      <c r="I7" s="827">
        <f>+D7+B7</f>
        <v>1694508</v>
      </c>
      <c r="J7" s="827">
        <f>+E7+C7</f>
        <v>1798016</v>
      </c>
      <c r="K7" s="827">
        <f>I7+J7</f>
        <v>3492524</v>
      </c>
      <c r="L7" s="828"/>
      <c r="M7" s="828"/>
      <c r="N7" s="829"/>
      <c r="O7" s="830"/>
      <c r="P7" s="830"/>
    </row>
    <row r="8" spans="1:16" s="568" customFormat="1" ht="15.75" customHeight="1">
      <c r="A8" s="831">
        <v>2010</v>
      </c>
      <c r="B8" s="832">
        <v>904636</v>
      </c>
      <c r="C8" s="832">
        <v>1109150</v>
      </c>
      <c r="D8" s="832">
        <v>1210182</v>
      </c>
      <c r="E8" s="832">
        <v>1153901</v>
      </c>
      <c r="F8" s="832">
        <v>16433</v>
      </c>
      <c r="G8" s="832">
        <v>10672</v>
      </c>
      <c r="H8" s="832">
        <f>+Tabla52[[#This Row],[RET- Mujeres]]+Tabla52[[#This Row],[RET-Hombres ]]</f>
        <v>27105</v>
      </c>
      <c r="I8" s="840">
        <f>+B8+D8+Tabla52[[#This Row],[RET-Hombres ]]</f>
        <v>2131251</v>
      </c>
      <c r="J8" s="833">
        <f>+E8+C8+Tabla52[[#This Row],[RET- Mujeres]]</f>
        <v>2273723</v>
      </c>
      <c r="K8" s="833">
        <f>I8+J8</f>
        <v>4404974</v>
      </c>
      <c r="L8" s="1156">
        <f>+Tabla52[[#This Row],[SFS-Hombres ]]/Tabla52[[#This Row],[SFS-Mujeres  ]]</f>
        <v>0.93733977269878521</v>
      </c>
      <c r="M8" s="1156">
        <f>E8/D8</f>
        <v>0.95349377201115204</v>
      </c>
      <c r="N8" s="1157">
        <f>+Tabla52[[#This Row],[SFS-Mujeres  ]]/Tabla52[[#This Row],[SFS-Hombres ]]</f>
        <v>1.0668490008919644</v>
      </c>
      <c r="O8" s="1158">
        <f>+Tabla52[[#This Row],[SFS-Mujeres  ]]/Tabla52[[#This Row],[SFS-Total ]]</f>
        <v>0.51617171860719269</v>
      </c>
      <c r="P8" s="1158">
        <f>+Tabla52[[#This Row],[SFS-Hombres ]]/Tabla52[[#This Row],[SFS-Total ]]</f>
        <v>0.48382828139280731</v>
      </c>
    </row>
    <row r="9" spans="1:16" s="568" customFormat="1" ht="15.75" customHeight="1">
      <c r="A9" s="831">
        <v>2011</v>
      </c>
      <c r="B9" s="832">
        <v>899174</v>
      </c>
      <c r="C9" s="832">
        <v>1104253</v>
      </c>
      <c r="D9" s="832">
        <v>1279458</v>
      </c>
      <c r="E9" s="832">
        <v>1237965</v>
      </c>
      <c r="F9" s="832">
        <v>18128</v>
      </c>
      <c r="G9" s="832">
        <v>11598</v>
      </c>
      <c r="H9" s="832">
        <f>+Tabla52[[#This Row],[RET- Mujeres]]+Tabla52[[#This Row],[RET-Hombres ]]</f>
        <v>29726</v>
      </c>
      <c r="I9" s="840">
        <f>+B9+D9+Tabla52[[#This Row],[RET-Hombres ]]</f>
        <v>2196760</v>
      </c>
      <c r="J9" s="833">
        <f>+E9+C9+Tabla52[[#This Row],[RET- Mujeres]]</f>
        <v>2353816</v>
      </c>
      <c r="K9" s="833">
        <f>I9+J9</f>
        <v>4550576</v>
      </c>
      <c r="L9" s="1156">
        <f>+Tabla52[[#This Row],[SFS-Hombres ]]/Tabla52[[#This Row],[SFS-Mujeres  ]]</f>
        <v>0.93327600798023291</v>
      </c>
      <c r="M9" s="1156">
        <f>E9/D9</f>
        <v>0.96756986161327685</v>
      </c>
      <c r="N9" s="1157">
        <f>+Tabla52[[#This Row],[SFS-Mujeres  ]]/Tabla52[[#This Row],[SFS-Hombres ]]</f>
        <v>1.0714943826362462</v>
      </c>
      <c r="O9" s="1158">
        <f>+Tabla52[[#This Row],[SFS-Mujeres  ]]/Tabla52[[#This Row],[SFS-Total ]]</f>
        <v>0.51725671651237115</v>
      </c>
      <c r="P9" s="1158">
        <f>+Tabla52[[#This Row],[SFS-Hombres ]]/Tabla52[[#This Row],[SFS-Total ]]</f>
        <v>0.48274328348762879</v>
      </c>
    </row>
    <row r="10" spans="1:16" s="568" customFormat="1" ht="15.75" customHeight="1">
      <c r="A10" s="831">
        <v>2012</v>
      </c>
      <c r="B10" s="832">
        <v>1031326</v>
      </c>
      <c r="C10" s="832">
        <v>1272025</v>
      </c>
      <c r="D10" s="832">
        <v>1360788</v>
      </c>
      <c r="E10" s="832">
        <v>1327623</v>
      </c>
      <c r="F10" s="832">
        <v>18257</v>
      </c>
      <c r="G10" s="832">
        <v>12446</v>
      </c>
      <c r="H10" s="832">
        <f>+Tabla52[[#This Row],[RET- Mujeres]]+Tabla52[[#This Row],[RET-Hombres ]]</f>
        <v>30703</v>
      </c>
      <c r="I10" s="840">
        <f>+B10+D10+Tabla52[[#This Row],[RET-Hombres ]]</f>
        <v>2410371</v>
      </c>
      <c r="J10" s="833">
        <f>+E10+C10+Tabla52[[#This Row],[RET- Mujeres]]</f>
        <v>2612094</v>
      </c>
      <c r="K10" s="833">
        <f>I10+J10</f>
        <v>5022465</v>
      </c>
      <c r="L10" s="1156">
        <f>+Tabla52[[#This Row],[SFS-Hombres ]]/Tabla52[[#This Row],[SFS-Mujeres  ]]</f>
        <v>0.92277345302274727</v>
      </c>
      <c r="M10" s="1156">
        <f>E10/D10</f>
        <v>0.97562809195848288</v>
      </c>
      <c r="N10" s="1157">
        <f>+Tabla52[[#This Row],[SFS-Mujeres  ]]/Tabla52[[#This Row],[SFS-Hombres ]]</f>
        <v>1.0836896062888244</v>
      </c>
      <c r="O10" s="1158">
        <f>+Tabla52[[#This Row],[SFS-Mujeres  ]]/Tabla52[[#This Row],[SFS-Total ]]</f>
        <v>0.52008207125385642</v>
      </c>
      <c r="P10" s="1158">
        <f>+Tabla52[[#This Row],[SFS-Hombres ]]/Tabla52[[#This Row],[SFS-Total ]]</f>
        <v>0.47991792874614358</v>
      </c>
    </row>
    <row r="11" spans="1:16" s="568" customFormat="1" ht="15.75" customHeight="1">
      <c r="A11" s="831">
        <v>2013</v>
      </c>
      <c r="B11" s="832">
        <v>1243431</v>
      </c>
      <c r="C11" s="832">
        <v>1508322</v>
      </c>
      <c r="D11" s="832">
        <v>1462398</v>
      </c>
      <c r="E11" s="832">
        <v>1438578</v>
      </c>
      <c r="F11" s="832">
        <v>14343</v>
      </c>
      <c r="G11" s="832">
        <v>10862</v>
      </c>
      <c r="H11" s="832">
        <f>+Tabla52[[#This Row],[RET- Mujeres]]+Tabla52[[#This Row],[RET-Hombres ]]</f>
        <v>25205</v>
      </c>
      <c r="I11" s="840">
        <f>+B11+D11+Tabla52[[#This Row],[RET-Hombres ]]</f>
        <v>2720172</v>
      </c>
      <c r="J11" s="833">
        <f>+E11+C11+Tabla52[[#This Row],[RET- Mujeres]]</f>
        <v>2957762</v>
      </c>
      <c r="K11" s="833">
        <f>I11+J11</f>
        <v>5677934</v>
      </c>
      <c r="L11" s="1156">
        <f>+Tabla52[[#This Row],[SFS-Hombres ]]/Tabla52[[#This Row],[SFS-Mujeres  ]]</f>
        <v>0.91967237390973311</v>
      </c>
      <c r="M11" s="1156">
        <f>E11/D11</f>
        <v>0.98371168450722712</v>
      </c>
      <c r="N11" s="1157">
        <f>+Tabla52[[#This Row],[SFS-Mujeres  ]]/Tabla52[[#This Row],[SFS-Hombres ]]</f>
        <v>1.0873437414986993</v>
      </c>
      <c r="O11" s="1158">
        <f>+Tabla52[[#This Row],[SFS-Mujeres  ]]/Tabla52[[#This Row],[SFS-Total ]]</f>
        <v>0.52092222276623856</v>
      </c>
      <c r="P11" s="1158">
        <f>+Tabla52[[#This Row],[SFS-Hombres ]]/Tabla52[[#This Row],[SFS-Total ]]</f>
        <v>0.47907777723376144</v>
      </c>
    </row>
    <row r="12" spans="1:16" s="568" customFormat="1" ht="15.75" customHeight="1">
      <c r="A12" s="831">
        <v>2014</v>
      </c>
      <c r="B12" s="832">
        <v>1400518</v>
      </c>
      <c r="C12" s="832">
        <v>1615128</v>
      </c>
      <c r="D12" s="832">
        <v>1578325</v>
      </c>
      <c r="E12" s="832">
        <v>1563274</v>
      </c>
      <c r="F12" s="832">
        <v>17464</v>
      </c>
      <c r="G12" s="832">
        <v>12906</v>
      </c>
      <c r="H12" s="832">
        <f>+Tabla52[[#This Row],[RET- Mujeres]]+Tabla52[[#This Row],[RET-Hombres ]]</f>
        <v>30370</v>
      </c>
      <c r="I12" s="840">
        <f>+B12+D12+Tabla52[[#This Row],[RET-Hombres ]]</f>
        <v>2996307</v>
      </c>
      <c r="J12" s="833">
        <f>+E12+C12+Tabla52[[#This Row],[RET- Mujeres]]</f>
        <v>3191308</v>
      </c>
      <c r="K12" s="833">
        <f>I12+J12</f>
        <v>6187615</v>
      </c>
      <c r="L12" s="1156">
        <f>+Tabla52[[#This Row],[SFS-Hombres ]]/Tabla52[[#This Row],[SFS-Mujeres  ]]</f>
        <v>0.93889621434220705</v>
      </c>
      <c r="M12" s="1156">
        <f>E12/D12</f>
        <v>0.99046394120349102</v>
      </c>
      <c r="N12" s="1157">
        <f>+Tabla52[[#This Row],[SFS-Mujeres  ]]/Tabla52[[#This Row],[SFS-Hombres ]]</f>
        <v>1.0650804473640385</v>
      </c>
      <c r="O12" s="1158">
        <f>+Tabla52[[#This Row],[SFS-Mujeres  ]]/Tabla52[[#This Row],[SFS-Total ]]</f>
        <v>0.51575736370152314</v>
      </c>
      <c r="P12" s="1158">
        <f>+Tabla52[[#This Row],[SFS-Hombres ]]/Tabla52[[#This Row],[SFS-Total ]]</f>
        <v>0.48424263629847686</v>
      </c>
    </row>
    <row r="13" spans="1:16" s="568" customFormat="1" ht="15.75" customHeight="1">
      <c r="A13" s="831">
        <v>2015</v>
      </c>
      <c r="B13" s="832">
        <v>1572793</v>
      </c>
      <c r="C13" s="832">
        <v>1744612</v>
      </c>
      <c r="D13" s="832">
        <v>1674811</v>
      </c>
      <c r="E13" s="832">
        <v>1665027</v>
      </c>
      <c r="F13" s="832">
        <v>17439</v>
      </c>
      <c r="G13" s="832">
        <v>13090</v>
      </c>
      <c r="H13" s="832">
        <f>+Tabla52[[#This Row],[RET- Mujeres]]+Tabla52[[#This Row],[RET-Hombres ]]</f>
        <v>30529</v>
      </c>
      <c r="I13" s="840">
        <f>+B13+D13+Tabla52[[#This Row],[RET-Hombres ]]</f>
        <v>3265043</v>
      </c>
      <c r="J13" s="833">
        <f>+E13+C13+Tabla52[[#This Row],[RET- Mujeres]]</f>
        <v>3422729</v>
      </c>
      <c r="K13" s="833">
        <f>I13+J13</f>
        <v>6687772</v>
      </c>
      <c r="L13" s="1156">
        <f>+Tabla52[[#This Row],[SFS-Hombres ]]/Tabla52[[#This Row],[SFS-Mujeres  ]]</f>
        <v>0.9539297443648036</v>
      </c>
      <c r="M13" s="1156">
        <f>E13/D13</f>
        <v>0.99415814679984782</v>
      </c>
      <c r="N13" s="1157">
        <f>+Tabla52[[#This Row],[SFS-Mujeres  ]]/Tabla52[[#This Row],[SFS-Hombres ]]</f>
        <v>1.0482952291899372</v>
      </c>
      <c r="O13" s="1158">
        <f>+Tabla52[[#This Row],[SFS-Mujeres  ]]/Tabla52[[#This Row],[SFS-Total ]]</f>
        <v>0.51178912797864518</v>
      </c>
      <c r="P13" s="1158">
        <f>+Tabla52[[#This Row],[SFS-Hombres ]]/Tabla52[[#This Row],[SFS-Total ]]</f>
        <v>0.48821087202135477</v>
      </c>
    </row>
    <row r="14" spans="1:16" s="568" customFormat="1" ht="15.75" customHeight="1">
      <c r="A14" s="831">
        <v>2016</v>
      </c>
      <c r="B14" s="832">
        <v>1575598</v>
      </c>
      <c r="C14" s="832">
        <v>1771470</v>
      </c>
      <c r="D14" s="832">
        <v>1809250</v>
      </c>
      <c r="E14" s="832">
        <v>1782038</v>
      </c>
      <c r="F14" s="832">
        <v>15122</v>
      </c>
      <c r="G14" s="832">
        <v>12287</v>
      </c>
      <c r="H14" s="832">
        <f>+Tabla52[[#This Row],[RET- Mujeres]]+Tabla52[[#This Row],[RET-Hombres ]]</f>
        <v>27409</v>
      </c>
      <c r="I14" s="840">
        <f>+B14+D14+Tabla52[[#This Row],[RET-Hombres ]]</f>
        <v>3399970</v>
      </c>
      <c r="J14" s="833">
        <f>+E14+C14+Tabla52[[#This Row],[RET- Mujeres]]</f>
        <v>3565795</v>
      </c>
      <c r="K14" s="833">
        <f>I14+J14</f>
        <v>6965765</v>
      </c>
      <c r="L14" s="1156">
        <f>+Tabla52[[#This Row],[SFS-Hombres ]]/Tabla52[[#This Row],[SFS-Mujeres  ]]</f>
        <v>0.9534956440288912</v>
      </c>
      <c r="M14" s="1156">
        <f>E14/D14</f>
        <v>0.98495951361061218</v>
      </c>
      <c r="N14" s="1157">
        <f>+Tabla52[[#This Row],[SFS-Mujeres  ]]/Tabla52[[#This Row],[SFS-Hombres ]]</f>
        <v>1.048772489169022</v>
      </c>
      <c r="O14" s="1158">
        <f>+Tabla52[[#This Row],[SFS-Mujeres  ]]/Tabla52[[#This Row],[SFS-Total ]]</f>
        <v>0.51190285632662025</v>
      </c>
      <c r="P14" s="1158">
        <f>+Tabla52[[#This Row],[SFS-Hombres ]]/Tabla52[[#This Row],[SFS-Total ]]</f>
        <v>0.48809714367337975</v>
      </c>
    </row>
    <row r="15" spans="1:16" s="568" customFormat="1" ht="15.75" customHeight="1">
      <c r="A15" s="831">
        <v>2017</v>
      </c>
      <c r="B15" s="832">
        <v>1677875</v>
      </c>
      <c r="C15" s="832">
        <v>1868813</v>
      </c>
      <c r="D15" s="834">
        <v>1977166</v>
      </c>
      <c r="E15" s="834">
        <v>1925426</v>
      </c>
      <c r="F15" s="832">
        <v>14407</v>
      </c>
      <c r="G15" s="832">
        <v>11931</v>
      </c>
      <c r="H15" s="832">
        <f>+Tabla52[[#This Row],[RET- Mujeres]]+Tabla52[[#This Row],[RET-Hombres ]]</f>
        <v>26338</v>
      </c>
      <c r="I15" s="840">
        <f>+B15+D15+Tabla52[[#This Row],[RET-Hombres ]]</f>
        <v>3669448</v>
      </c>
      <c r="J15" s="833">
        <f>+E15+C15+Tabla52[[#This Row],[RET- Mujeres]]</f>
        <v>3806170</v>
      </c>
      <c r="K15" s="835">
        <f>I15+J15</f>
        <v>7475618</v>
      </c>
      <c r="L15" s="1156">
        <f>+Tabla52[[#This Row],[SFS-Hombres ]]/Tabla52[[#This Row],[SFS-Mujeres  ]]</f>
        <v>0.96407885091837731</v>
      </c>
      <c r="M15" s="1159">
        <f>E15/D15</f>
        <v>0.97383123116622483</v>
      </c>
      <c r="N15" s="1157">
        <f>+Tabla52[[#This Row],[SFS-Mujeres  ]]/Tabla52[[#This Row],[SFS-Hombres ]]</f>
        <v>1.0372595551156467</v>
      </c>
      <c r="O15" s="1158">
        <f>+Tabla52[[#This Row],[SFS-Mujeres  ]]/Tabla52[[#This Row],[SFS-Total ]]</f>
        <v>0.50914452825171108</v>
      </c>
      <c r="P15" s="1158">
        <f>+Tabla52[[#This Row],[SFS-Hombres ]]/Tabla52[[#This Row],[SFS-Total ]]</f>
        <v>0.49085547174828892</v>
      </c>
    </row>
    <row r="16" spans="1:16" s="568" customFormat="1" ht="15.75" customHeight="1">
      <c r="A16" s="831">
        <v>2018</v>
      </c>
      <c r="B16" s="832">
        <v>1712181</v>
      </c>
      <c r="C16" s="832">
        <v>1907969</v>
      </c>
      <c r="D16" s="834">
        <v>2096180</v>
      </c>
      <c r="E16" s="834">
        <v>2057807</v>
      </c>
      <c r="F16" s="832">
        <v>13587</v>
      </c>
      <c r="G16" s="832">
        <v>11679</v>
      </c>
      <c r="H16" s="832">
        <f>+Tabla52[[#This Row],[RET- Mujeres]]+Tabla52[[#This Row],[RET-Hombres ]]</f>
        <v>25266</v>
      </c>
      <c r="I16" s="840">
        <f>+B16+D16+Tabla52[[#This Row],[RET-Hombres ]]</f>
        <v>3821948</v>
      </c>
      <c r="J16" s="833">
        <f>+E16+C16+Tabla52[[#This Row],[RET- Mujeres]]</f>
        <v>3977455</v>
      </c>
      <c r="K16" s="835">
        <f>I16+J16</f>
        <v>7799403</v>
      </c>
      <c r="L16" s="1156">
        <f>+Tabla52[[#This Row],[SFS-Hombres ]]/Tabla52[[#This Row],[SFS-Mujeres  ]]</f>
        <v>0.96090288890760545</v>
      </c>
      <c r="M16" s="1159">
        <f>E16/D16</f>
        <v>0.9816938430859945</v>
      </c>
      <c r="N16" s="1157">
        <f>+Tabla52[[#This Row],[SFS-Mujeres  ]]/Tabla52[[#This Row],[SFS-Hombres ]]</f>
        <v>1.0406878900497862</v>
      </c>
      <c r="O16" s="1158">
        <f>+Tabla52[[#This Row],[SFS-Mujeres  ]]/Tabla52[[#This Row],[SFS-Total ]]</f>
        <v>0.50996916046010188</v>
      </c>
      <c r="P16" s="1158">
        <f>+Tabla52[[#This Row],[SFS-Hombres ]]/Tabla52[[#This Row],[SFS-Total ]]</f>
        <v>0.49003083953989812</v>
      </c>
    </row>
    <row r="17" spans="1:16" s="568" customFormat="1" ht="15.75" customHeight="1">
      <c r="A17" s="831">
        <v>2019</v>
      </c>
      <c r="B17" s="832">
        <v>1758351</v>
      </c>
      <c r="C17" s="832">
        <v>1967911</v>
      </c>
      <c r="D17" s="834">
        <v>2126390</v>
      </c>
      <c r="E17" s="834">
        <v>2102271</v>
      </c>
      <c r="F17" s="832">
        <v>46383</v>
      </c>
      <c r="G17" s="832">
        <v>44271</v>
      </c>
      <c r="H17" s="832">
        <f>+Tabla52[[#This Row],[RET- Mujeres]]+Tabla52[[#This Row],[RET-Hombres ]]</f>
        <v>90654</v>
      </c>
      <c r="I17" s="840">
        <f>+B17+D17+Tabla52[[#This Row],[RET-Hombres ]]</f>
        <v>3931124</v>
      </c>
      <c r="J17" s="833">
        <f>+E17+C17+Tabla52[[#This Row],[RET- Mujeres]]</f>
        <v>4114453</v>
      </c>
      <c r="K17" s="835">
        <f>I17+J17</f>
        <v>8045577</v>
      </c>
      <c r="L17" s="1156">
        <f>+Tabla52[[#This Row],[SFS-Hombres ]]/Tabla52[[#This Row],[SFS-Mujeres  ]]</f>
        <v>0.95544267974382013</v>
      </c>
      <c r="M17" s="1159">
        <f>E17/D17</f>
        <v>0.98865730181199118</v>
      </c>
      <c r="N17" s="1157">
        <f>+Tabla52[[#This Row],[SFS-Mujeres  ]]/Tabla52[[#This Row],[SFS-Hombres ]]</f>
        <v>1.0466352625864765</v>
      </c>
      <c r="O17" s="1158">
        <f>+Tabla52[[#This Row],[SFS-Mujeres  ]]/Tabla52[[#This Row],[SFS-Total ]]</f>
        <v>0.51139315427594567</v>
      </c>
      <c r="P17" s="1158">
        <f>+Tabla52[[#This Row],[SFS-Hombres ]]/Tabla52[[#This Row],[SFS-Total ]]</f>
        <v>0.48860684572405433</v>
      </c>
    </row>
    <row r="18" spans="1:16" s="568" customFormat="1" ht="15.75" customHeight="1">
      <c r="A18" s="831">
        <v>2020</v>
      </c>
      <c r="B18" s="832">
        <v>2853424</v>
      </c>
      <c r="C18" s="832">
        <v>2893415</v>
      </c>
      <c r="D18" s="834">
        <v>2107686</v>
      </c>
      <c r="E18" s="834">
        <v>2107217</v>
      </c>
      <c r="F18" s="832">
        <v>48441</v>
      </c>
      <c r="G18" s="832">
        <v>47484</v>
      </c>
      <c r="H18" s="832">
        <f>+Tabla52[[#This Row],[RET- Mujeres]]+Tabla52[[#This Row],[RET-Hombres ]]</f>
        <v>95925</v>
      </c>
      <c r="I18" s="840">
        <f>+B18+D18+Tabla52[[#This Row],[RET-Hombres ]]</f>
        <v>5009551</v>
      </c>
      <c r="J18" s="833">
        <f>+E18+C18+Tabla52[[#This Row],[RET- Mujeres]]</f>
        <v>5048116</v>
      </c>
      <c r="K18" s="835">
        <f>I18+J18</f>
        <v>10057667</v>
      </c>
      <c r="L18" s="1156">
        <f>+Tabla52[[#This Row],[SFS-Hombres ]]/Tabla52[[#This Row],[SFS-Mujeres  ]]</f>
        <v>0.99236051627973687</v>
      </c>
      <c r="M18" s="1159">
        <f>E18/D18</f>
        <v>0.99977748108589226</v>
      </c>
      <c r="N18" s="1157">
        <f>+Tabla52[[#This Row],[SFS-Mujeres  ]]/Tabla52[[#This Row],[SFS-Hombres ]]</f>
        <v>1.0076982947174307</v>
      </c>
      <c r="O18" s="1158">
        <f>+Tabla52[[#This Row],[SFS-Mujeres  ]]/Tabla52[[#This Row],[SFS-Total ]]</f>
        <v>0.50191719411668734</v>
      </c>
      <c r="P18" s="1158">
        <f>+Tabla52[[#This Row],[SFS-Hombres ]]/Tabla52[[#This Row],[SFS-Total ]]</f>
        <v>0.49808280588331272</v>
      </c>
    </row>
    <row r="19" spans="1:16" s="568" customFormat="1" ht="15.75" customHeight="1">
      <c r="A19" s="831">
        <v>2021</v>
      </c>
      <c r="B19" s="832">
        <v>2856987</v>
      </c>
      <c r="C19" s="832">
        <v>2890462</v>
      </c>
      <c r="D19" s="834">
        <v>2140921</v>
      </c>
      <c r="E19" s="834">
        <v>2144438</v>
      </c>
      <c r="F19" s="832">
        <v>48292</v>
      </c>
      <c r="G19" s="832">
        <v>49624</v>
      </c>
      <c r="H19" s="832">
        <f>+Tabla52[[#This Row],[RET- Mujeres]]+Tabla52[[#This Row],[RET-Hombres ]]</f>
        <v>97916</v>
      </c>
      <c r="I19" s="840">
        <f>+B19+D19+Tabla52[[#This Row],[RET-Hombres ]]</f>
        <v>5046200</v>
      </c>
      <c r="J19" s="833">
        <f>+E19+C19+Tabla52[[#This Row],[RET- Mujeres]]</f>
        <v>5084524</v>
      </c>
      <c r="K19" s="835">
        <f>I19+J19</f>
        <v>10130724</v>
      </c>
      <c r="L19" s="1156">
        <f>+Tabla52[[#This Row],[SFS-Hombres ]]/Tabla52[[#This Row],[SFS-Mujeres  ]]</f>
        <v>0.9924626179363103</v>
      </c>
      <c r="M19" s="1159">
        <f>E19/D19</f>
        <v>1.0016427509469055</v>
      </c>
      <c r="N19" s="1157">
        <f>+Tabla52[[#This Row],[SFS-Mujeres  ]]/Tabla52[[#This Row],[SFS-Hombres ]]</f>
        <v>1.0075946256589117</v>
      </c>
      <c r="O19" s="1158">
        <f>+Tabla52[[#This Row],[SFS-Mujeres  ]]/Tabla52[[#This Row],[SFS-Total ]]</f>
        <v>0.50189147389663369</v>
      </c>
      <c r="P19" s="1158">
        <f>+Tabla52[[#This Row],[SFS-Hombres ]]/Tabla52[[#This Row],[SFS-Total ]]</f>
        <v>0.49810852610336637</v>
      </c>
    </row>
    <row r="20" spans="1:16" s="568" customFormat="1" ht="15.75" customHeight="1">
      <c r="A20" s="836">
        <v>2022</v>
      </c>
      <c r="B20" s="837">
        <v>2873492</v>
      </c>
      <c r="C20" s="837">
        <v>2896709</v>
      </c>
      <c r="D20" s="838">
        <v>2278367</v>
      </c>
      <c r="E20" s="838">
        <v>2290543</v>
      </c>
      <c r="F20" s="832">
        <v>51407</v>
      </c>
      <c r="G20" s="832">
        <v>53019</v>
      </c>
      <c r="H20" s="832">
        <f>+Tabla52[[#This Row],[RET- Mujeres]]+Tabla52[[#This Row],[RET-Hombres ]]</f>
        <v>104426</v>
      </c>
      <c r="I20" s="840">
        <f>+B20+D20+Tabla52[[#This Row],[RET-Hombres ]]</f>
        <v>5203266</v>
      </c>
      <c r="J20" s="833">
        <f>+E20+C20+Tabla52[[#This Row],[RET- Mujeres]]</f>
        <v>5240271</v>
      </c>
      <c r="K20" s="835">
        <f>I20+J20</f>
        <v>10443537</v>
      </c>
      <c r="L20" s="1156">
        <f>+Tabla52[[#This Row],[SFS-Hombres ]]/Tabla52[[#This Row],[SFS-Mujeres  ]]</f>
        <v>0.99293834231092248</v>
      </c>
      <c r="M20" s="1160">
        <v>1.0053441785278667</v>
      </c>
      <c r="N20" s="1157">
        <f>+Tabla52[[#This Row],[SFS-Mujeres  ]]/Tabla52[[#This Row],[SFS-Hombres ]]</f>
        <v>1.0071118793465488</v>
      </c>
      <c r="O20" s="1158">
        <f>+Tabla52[[#This Row],[SFS-Mujeres  ]]/Tabla52[[#This Row],[SFS-Total ]]</f>
        <v>0.50177166988540378</v>
      </c>
      <c r="P20" s="1158">
        <f>+Tabla52[[#This Row],[SFS-Hombres ]]/Tabla52[[#This Row],[SFS-Total ]]</f>
        <v>0.49822833011459622</v>
      </c>
    </row>
    <row r="21" spans="1:16" s="568" customFormat="1" ht="15.75" customHeight="1">
      <c r="A21" s="836">
        <v>2023</v>
      </c>
      <c r="B21" s="967">
        <v>2824789</v>
      </c>
      <c r="C21" s="967">
        <v>2865397</v>
      </c>
      <c r="D21" s="968">
        <v>2284920</v>
      </c>
      <c r="E21" s="968">
        <v>2292148</v>
      </c>
      <c r="F21" s="832">
        <v>54807</v>
      </c>
      <c r="G21" s="832">
        <v>57145</v>
      </c>
      <c r="H21" s="832">
        <f>+Tabla52[[#This Row],[RET- Mujeres]]+Tabla52[[#This Row],[RET-Hombres ]]</f>
        <v>111952</v>
      </c>
      <c r="I21" s="840">
        <f>+B21+D21+Tabla52[[#This Row],[RET-Hombres ]]</f>
        <v>5164516</v>
      </c>
      <c r="J21" s="833">
        <f>+E21+C21+Tabla52[[#This Row],[RET- Mujeres]]</f>
        <v>5214690</v>
      </c>
      <c r="K21" s="835">
        <v>10267254</v>
      </c>
      <c r="L21" s="1156">
        <f>+Tabla52[[#This Row],[SFS-Hombres ]]/Tabla52[[#This Row],[SFS-Mujeres  ]]</f>
        <v>0.99037833504963857</v>
      </c>
      <c r="M21" s="1161">
        <f>E21/D21</f>
        <v>1.0031633492638692</v>
      </c>
      <c r="N21" s="1157">
        <f>+Tabla52[[#This Row],[SFS-Mujeres  ]]/Tabla52[[#This Row],[SFS-Hombres ]]</f>
        <v>1.009715140779891</v>
      </c>
      <c r="O21" s="1158">
        <f>+Tabla52[[#This Row],[SFS-Mujeres  ]]/Tabla52[[#This Row],[SFS-Total ]]</f>
        <v>0.5078952950808463</v>
      </c>
      <c r="P21" s="1158">
        <f>+Tabla52[[#This Row],[SFS-Hombres ]]/Tabla52[[#This Row],[SFS-Total ]]</f>
        <v>0.50300849672171355</v>
      </c>
    </row>
    <row r="22" spans="1:16" s="568" customFormat="1" ht="15.75" customHeight="1">
      <c r="A22" s="836">
        <v>2024</v>
      </c>
      <c r="B22" s="967">
        <v>2854248</v>
      </c>
      <c r="C22" s="967">
        <v>2884144</v>
      </c>
      <c r="D22" s="839">
        <v>2338456</v>
      </c>
      <c r="E22" s="839">
        <v>2360910</v>
      </c>
      <c r="F22" s="832">
        <v>55884</v>
      </c>
      <c r="G22" s="832">
        <v>59318</v>
      </c>
      <c r="H22" s="832">
        <f>+Tabla52[[#This Row],[RET- Mujeres]]+Tabla52[[#This Row],[RET-Hombres ]]</f>
        <v>115202</v>
      </c>
      <c r="I22" s="840">
        <f>+B22+D22+Tabla52[[#This Row],[RET-Hombres ]]</f>
        <v>5248588</v>
      </c>
      <c r="J22" s="833">
        <f>+E22+C22+Tabla52[[#This Row],[RET- Mujeres]]</f>
        <v>5304372</v>
      </c>
      <c r="K22" s="835">
        <f>I22+J22</f>
        <v>10552960</v>
      </c>
      <c r="L22" s="1156">
        <f>+Tabla52[[#This Row],[SFS-Hombres ]]/Tabla52[[#This Row],[SFS-Mujeres  ]]</f>
        <v>0.98948339219044212</v>
      </c>
      <c r="M22" s="1161">
        <f>E22/D22</f>
        <v>1.0096020622154105</v>
      </c>
      <c r="N22" s="1157">
        <f>+Tabla52[[#This Row],[SFS-Mujeres  ]]/Tabla52[[#This Row],[SFS-Hombres ]]</f>
        <v>1.0106283823382594</v>
      </c>
      <c r="O22" s="1158">
        <f>+Tabla52[[#This Row],[SFS-Mujeres  ]]/Tabla52[[#This Row],[SFS-Total ]]</f>
        <v>0.50264304991206255</v>
      </c>
      <c r="P22" s="1158">
        <f>+Tabla52[[#This Row],[SFS-Hombres ]]/Tabla52[[#This Row],[SFS-Total ]]</f>
        <v>0.4973569500879374</v>
      </c>
    </row>
    <row r="23" spans="1:16" s="568" customFormat="1" ht="15.75" customHeight="1">
      <c r="A23" s="956" t="str">
        <f>+'Resumen '!O6</f>
        <v>Jul.2025</v>
      </c>
      <c r="B23" s="839">
        <f>+'Resumen '!D39</f>
        <v>2832145</v>
      </c>
      <c r="C23" s="839">
        <f>+'Resumen '!E39</f>
        <v>2859239</v>
      </c>
      <c r="D23" s="839">
        <f>+'Resumen '!D30</f>
        <v>2376402</v>
      </c>
      <c r="E23" s="839">
        <f>+'Resumen '!E30</f>
        <v>2413366</v>
      </c>
      <c r="F23" s="832">
        <v>56908</v>
      </c>
      <c r="G23" s="832">
        <v>60778</v>
      </c>
      <c r="H23" s="832">
        <f>+Tabla52[[#This Row],[RET- Mujeres]]+Tabla52[[#This Row],[RET-Hombres ]]</f>
        <v>117686</v>
      </c>
      <c r="I23" s="840">
        <f>+B23+D23+Tabla52[[#This Row],[RET-Hombres ]]</f>
        <v>5265455</v>
      </c>
      <c r="J23" s="833">
        <f>+E23+C23+Tabla52[[#This Row],[RET- Mujeres]]</f>
        <v>5333383</v>
      </c>
      <c r="K23" s="835">
        <f>I23+J23</f>
        <v>10598838</v>
      </c>
      <c r="L23" s="1156">
        <f>+Tabla52[[#This Row],[SFS-Hombres ]]/Tabla52[[#This Row],[SFS-Mujeres  ]]</f>
        <v>0.98726361860755174</v>
      </c>
      <c r="M23" s="1162">
        <f>E23/D23</f>
        <v>1.0155546073433703</v>
      </c>
      <c r="N23" s="1157">
        <f>+Tabla52[[#This Row],[SFS-Mujeres  ]]/Tabla52[[#This Row],[SFS-Hombres ]]</f>
        <v>1.0129006894940704</v>
      </c>
      <c r="O23" s="1158">
        <f>+Tabla52[[#This Row],[SFS-Mujeres  ]]/Tabla52[[#This Row],[SFS-Total ]]</f>
        <v>0.50320450222939539</v>
      </c>
      <c r="P23" s="1158">
        <f>+Tabla52[[#This Row],[SFS-Hombres ]]/Tabla52[[#This Row],[SFS-Total ]]</f>
        <v>0.49679549777060467</v>
      </c>
    </row>
    <row r="24" spans="1:16" ht="39" customHeight="1">
      <c r="A24" s="1325" t="s">
        <v>480</v>
      </c>
      <c r="B24" s="1325"/>
      <c r="C24" s="1325"/>
      <c r="D24" s="1325"/>
      <c r="E24" s="1325"/>
      <c r="F24" s="1325"/>
      <c r="G24" s="1325"/>
      <c r="H24" s="1325"/>
      <c r="I24" s="1325"/>
      <c r="J24" s="1325"/>
      <c r="K24" s="1325"/>
      <c r="L24" s="1325"/>
      <c r="M24" s="1325"/>
      <c r="N24" s="1325"/>
      <c r="O24" s="1325"/>
      <c r="P24" s="1325"/>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56.25" customHeight="1">
      <c r="A33" s="11"/>
      <c r="L33" s="11"/>
      <c r="M33" s="11"/>
      <c r="N33" s="11"/>
    </row>
    <row r="34" spans="1:14" ht="25.5" customHeight="1">
      <c r="A34" s="11"/>
      <c r="L34" s="11"/>
      <c r="M34" s="11"/>
      <c r="N34" s="11"/>
    </row>
    <row r="35" spans="1:14" ht="25.5" customHeight="1">
      <c r="A35" s="11"/>
      <c r="L35" s="11"/>
      <c r="M35" s="11"/>
      <c r="N35" s="11"/>
    </row>
    <row r="36" spans="1:14" ht="96.75" customHeight="1">
      <c r="A36" s="11"/>
      <c r="L36" s="11"/>
      <c r="M36" s="11"/>
      <c r="N36" s="11"/>
    </row>
    <row r="37" spans="1:14" ht="25.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sheetData>
  <mergeCells count="3">
    <mergeCell ref="A2:P2"/>
    <mergeCell ref="A1:P1"/>
    <mergeCell ref="A24:P24"/>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P25" sqref="P2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99FF"/>
    <pageSetUpPr fitToPage="1"/>
  </sheetPr>
  <dimension ref="A1:D43"/>
  <sheetViews>
    <sheetView showGridLines="0" view="pageBreakPreview" zoomScale="85" zoomScaleNormal="100" zoomScaleSheetLayoutView="85" workbookViewId="0">
      <selection activeCell="D14" sqref="D14:D16"/>
    </sheetView>
  </sheetViews>
  <sheetFormatPr defaultColWidth="11.42578125" defaultRowHeight="15"/>
  <cols>
    <col min="1" max="1" width="9.85546875" style="172" customWidth="1"/>
    <col min="2" max="2" width="54.28515625" style="169" customWidth="1"/>
    <col min="3" max="3" width="23.7109375" style="169" customWidth="1"/>
    <col min="4" max="4" width="24.7109375" style="173" customWidth="1"/>
    <col min="5" max="16384" width="11.42578125" style="169"/>
  </cols>
  <sheetData>
    <row r="1" spans="1:4" ht="31.5">
      <c r="A1" s="1270" t="s">
        <v>2</v>
      </c>
      <c r="B1" s="1270"/>
      <c r="C1" s="1270"/>
      <c r="D1" s="1270"/>
    </row>
    <row r="2" spans="1:4" ht="24" thickBot="1">
      <c r="A2" s="1271" t="s">
        <v>3</v>
      </c>
      <c r="B2" s="1271"/>
      <c r="C2" s="1271"/>
      <c r="D2" s="1271"/>
    </row>
    <row r="3" spans="1:4" s="174" customFormat="1" ht="60" customHeight="1" thickBot="1">
      <c r="A3" s="208" t="s">
        <v>4</v>
      </c>
      <c r="B3" s="209" t="s">
        <v>5</v>
      </c>
      <c r="C3" s="208" t="s">
        <v>6</v>
      </c>
      <c r="D3" s="210" t="s">
        <v>7</v>
      </c>
    </row>
    <row r="4" spans="1:4" ht="15.75">
      <c r="A4" s="1261">
        <v>1</v>
      </c>
      <c r="B4" s="583" t="s">
        <v>8</v>
      </c>
      <c r="C4" s="1264" t="s">
        <v>9</v>
      </c>
      <c r="D4" s="1267">
        <f>1/12</f>
        <v>8.3333333333333329E-2</v>
      </c>
    </row>
    <row r="5" spans="1:4" ht="15.75">
      <c r="A5" s="1262"/>
      <c r="B5" s="583" t="s">
        <v>10</v>
      </c>
      <c r="C5" s="1265"/>
      <c r="D5" s="1268"/>
    </row>
    <row r="6" spans="1:4" ht="16.5" thickBot="1">
      <c r="A6" s="1263"/>
      <c r="B6" s="584" t="s">
        <v>11</v>
      </c>
      <c r="C6" s="1266"/>
      <c r="D6" s="1269"/>
    </row>
    <row r="7" spans="1:4" ht="15.75">
      <c r="A7" s="1261">
        <v>2</v>
      </c>
      <c r="B7" s="583" t="s">
        <v>12</v>
      </c>
      <c r="C7" s="1264" t="s">
        <v>13</v>
      </c>
      <c r="D7" s="1267">
        <v>0.16666666666666699</v>
      </c>
    </row>
    <row r="8" spans="1:4" ht="15.75">
      <c r="A8" s="1262"/>
      <c r="B8" s="583" t="s">
        <v>14</v>
      </c>
      <c r="C8" s="1265"/>
      <c r="D8" s="1268"/>
    </row>
    <row r="9" spans="1:4" ht="15.75">
      <c r="A9" s="1262"/>
      <c r="B9" s="583" t="s">
        <v>11</v>
      </c>
      <c r="C9" s="1265"/>
      <c r="D9" s="1268"/>
    </row>
    <row r="10" spans="1:4" ht="16.5" thickBot="1">
      <c r="A10" s="1263"/>
      <c r="B10" s="585" t="s">
        <v>15</v>
      </c>
      <c r="C10" s="1266"/>
      <c r="D10" s="1269"/>
    </row>
    <row r="11" spans="1:4" ht="15.75">
      <c r="A11" s="1261">
        <v>3</v>
      </c>
      <c r="B11" s="583" t="s">
        <v>16</v>
      </c>
      <c r="C11" s="1264" t="s">
        <v>17</v>
      </c>
      <c r="D11" s="1267">
        <v>0.25</v>
      </c>
    </row>
    <row r="12" spans="1:4" ht="15.75">
      <c r="A12" s="1262"/>
      <c r="B12" s="583" t="s">
        <v>18</v>
      </c>
      <c r="C12" s="1265"/>
      <c r="D12" s="1268"/>
    </row>
    <row r="13" spans="1:4" ht="16.5" thickBot="1">
      <c r="A13" s="1263"/>
      <c r="B13" s="584" t="s">
        <v>11</v>
      </c>
      <c r="C13" s="1266"/>
      <c r="D13" s="1269"/>
    </row>
    <row r="14" spans="1:4" ht="15.75">
      <c r="A14" s="1261">
        <v>4</v>
      </c>
      <c r="B14" s="583" t="s">
        <v>19</v>
      </c>
      <c r="C14" s="1264" t="s">
        <v>20</v>
      </c>
      <c r="D14" s="1267">
        <v>0.33333333333333331</v>
      </c>
    </row>
    <row r="15" spans="1:4" ht="15.75">
      <c r="A15" s="1262"/>
      <c r="B15" s="583" t="s">
        <v>21</v>
      </c>
      <c r="C15" s="1265"/>
      <c r="D15" s="1268"/>
    </row>
    <row r="16" spans="1:4" ht="16.5" thickBot="1">
      <c r="A16" s="1263"/>
      <c r="B16" s="584" t="s">
        <v>11</v>
      </c>
      <c r="C16" s="1266"/>
      <c r="D16" s="1269"/>
    </row>
    <row r="17" spans="1:4" ht="15.75">
      <c r="A17" s="1261">
        <v>5</v>
      </c>
      <c r="B17" s="583" t="s">
        <v>22</v>
      </c>
      <c r="C17" s="1264" t="s">
        <v>23</v>
      </c>
      <c r="D17" s="1267">
        <v>0.41666666666666669</v>
      </c>
    </row>
    <row r="18" spans="1:4" ht="15.75">
      <c r="A18" s="1262"/>
      <c r="B18" s="583" t="s">
        <v>24</v>
      </c>
      <c r="C18" s="1265"/>
      <c r="D18" s="1268"/>
    </row>
    <row r="19" spans="1:4" ht="15.75">
      <c r="A19" s="1262"/>
      <c r="B19" s="583" t="s">
        <v>11</v>
      </c>
      <c r="C19" s="1265"/>
      <c r="D19" s="1268"/>
    </row>
    <row r="20" spans="1:4" ht="16.5" thickBot="1">
      <c r="A20" s="1263"/>
      <c r="B20" s="585" t="s">
        <v>25</v>
      </c>
      <c r="C20" s="1266"/>
      <c r="D20" s="1269"/>
    </row>
    <row r="21" spans="1:4" ht="15.75">
      <c r="A21" s="1261">
        <v>6</v>
      </c>
      <c r="B21" s="583" t="s">
        <v>26</v>
      </c>
      <c r="C21" s="1264" t="s">
        <v>27</v>
      </c>
      <c r="D21" s="1267">
        <v>0.5</v>
      </c>
    </row>
    <row r="22" spans="1:4" ht="15.75">
      <c r="A22" s="1262"/>
      <c r="B22" s="583" t="s">
        <v>11</v>
      </c>
      <c r="C22" s="1265"/>
      <c r="D22" s="1268"/>
    </row>
    <row r="23" spans="1:4" ht="16.5" thickBot="1">
      <c r="A23" s="1263"/>
      <c r="B23" s="584" t="s">
        <v>28</v>
      </c>
      <c r="C23" s="1266"/>
      <c r="D23" s="1269"/>
    </row>
    <row r="24" spans="1:4" ht="15.75">
      <c r="A24" s="1252">
        <v>7</v>
      </c>
      <c r="B24" s="871" t="s">
        <v>29</v>
      </c>
      <c r="C24" s="1255" t="s">
        <v>30</v>
      </c>
      <c r="D24" s="1258">
        <v>0.58333333333333337</v>
      </c>
    </row>
    <row r="25" spans="1:4" ht="15.75">
      <c r="A25" s="1253"/>
      <c r="B25" s="871" t="s">
        <v>31</v>
      </c>
      <c r="C25" s="1256"/>
      <c r="D25" s="1259"/>
    </row>
    <row r="26" spans="1:4" ht="16.5" thickBot="1">
      <c r="A26" s="1254"/>
      <c r="B26" s="872" t="s">
        <v>32</v>
      </c>
      <c r="C26" s="1257"/>
      <c r="D26" s="1260"/>
    </row>
    <row r="27" spans="1:4" ht="15.75">
      <c r="A27" s="1252">
        <v>8</v>
      </c>
      <c r="B27" s="871" t="s">
        <v>33</v>
      </c>
      <c r="C27" s="1255" t="s">
        <v>34</v>
      </c>
      <c r="D27" s="1258">
        <v>0.66666666666666663</v>
      </c>
    </row>
    <row r="28" spans="1:4" ht="15.75">
      <c r="A28" s="1253"/>
      <c r="B28" s="871" t="s">
        <v>35</v>
      </c>
      <c r="C28" s="1256"/>
      <c r="D28" s="1259"/>
    </row>
    <row r="29" spans="1:4" ht="15.75">
      <c r="A29" s="1253"/>
      <c r="B29" s="871" t="s">
        <v>32</v>
      </c>
      <c r="C29" s="1256"/>
      <c r="D29" s="1259"/>
    </row>
    <row r="30" spans="1:4" ht="16.5" thickBot="1">
      <c r="A30" s="1254"/>
      <c r="B30" s="585" t="s">
        <v>36</v>
      </c>
      <c r="C30" s="1257"/>
      <c r="D30" s="1260"/>
    </row>
    <row r="31" spans="1:4" ht="15.75">
      <c r="A31" s="1243">
        <v>9</v>
      </c>
      <c r="B31" s="170" t="s">
        <v>37</v>
      </c>
      <c r="C31" s="1246" t="s">
        <v>38</v>
      </c>
      <c r="D31" s="1249">
        <v>0.75</v>
      </c>
    </row>
    <row r="32" spans="1:4" ht="15.75">
      <c r="A32" s="1244"/>
      <c r="B32" s="170" t="s">
        <v>39</v>
      </c>
      <c r="C32" s="1247"/>
      <c r="D32" s="1250"/>
    </row>
    <row r="33" spans="1:4" ht="16.5" thickBot="1">
      <c r="A33" s="1245"/>
      <c r="B33" s="171" t="s">
        <v>32</v>
      </c>
      <c r="C33" s="1248"/>
      <c r="D33" s="1251"/>
    </row>
    <row r="34" spans="1:4" ht="15.75">
      <c r="A34" s="1243">
        <v>10</v>
      </c>
      <c r="B34" s="170" t="s">
        <v>40</v>
      </c>
      <c r="C34" s="1246" t="s">
        <v>41</v>
      </c>
      <c r="D34" s="1249">
        <v>0.83333333333333337</v>
      </c>
    </row>
    <row r="35" spans="1:4" ht="15.75">
      <c r="A35" s="1244"/>
      <c r="B35" s="170" t="s">
        <v>42</v>
      </c>
      <c r="C35" s="1247"/>
      <c r="D35" s="1250"/>
    </row>
    <row r="36" spans="1:4" ht="16.5" thickBot="1">
      <c r="A36" s="1245"/>
      <c r="B36" s="171" t="s">
        <v>32</v>
      </c>
      <c r="C36" s="1248"/>
      <c r="D36" s="1251"/>
    </row>
    <row r="37" spans="1:4" ht="15.75">
      <c r="A37" s="1228">
        <v>11</v>
      </c>
      <c r="B37" s="175" t="s">
        <v>43</v>
      </c>
      <c r="C37" s="1230" t="s">
        <v>44</v>
      </c>
      <c r="D37" s="1232">
        <v>0.91666666666666663</v>
      </c>
    </row>
    <row r="38" spans="1:4" ht="15.75">
      <c r="A38" s="1229"/>
      <c r="B38" s="175" t="s">
        <v>45</v>
      </c>
      <c r="C38" s="1231"/>
      <c r="D38" s="1233"/>
    </row>
    <row r="39" spans="1:4" ht="16.5" thickBot="1">
      <c r="A39" s="1229"/>
      <c r="B39" s="175" t="s">
        <v>32</v>
      </c>
      <c r="C39" s="1231"/>
      <c r="D39" s="1233"/>
    </row>
    <row r="40" spans="1:4" ht="15.75">
      <c r="A40" s="1234">
        <v>12</v>
      </c>
      <c r="B40" s="211" t="s">
        <v>46</v>
      </c>
      <c r="C40" s="1237" t="s">
        <v>47</v>
      </c>
      <c r="D40" s="1240">
        <f>12/12</f>
        <v>1</v>
      </c>
    </row>
    <row r="41" spans="1:4" ht="15.75">
      <c r="A41" s="1235"/>
      <c r="B41" s="212" t="s">
        <v>48</v>
      </c>
      <c r="C41" s="1238"/>
      <c r="D41" s="1241"/>
    </row>
    <row r="42" spans="1:4" ht="15.75">
      <c r="A42" s="1235"/>
      <c r="B42" s="213" t="s">
        <v>49</v>
      </c>
      <c r="C42" s="1238"/>
      <c r="D42" s="1241"/>
    </row>
    <row r="43" spans="1:4" ht="16.5" thickBot="1">
      <c r="A43" s="1236"/>
      <c r="B43" s="214" t="s">
        <v>11</v>
      </c>
      <c r="C43" s="1239"/>
      <c r="D43" s="1242"/>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6">
    <tabColor theme="6" tint="-0.249977111117893"/>
    <pageSetUpPr fitToPage="1"/>
  </sheetPr>
  <dimension ref="A2:K41"/>
  <sheetViews>
    <sheetView showGridLines="0" view="pageBreakPreview" zoomScale="25" zoomScaleNormal="100" zoomScaleSheetLayoutView="25" workbookViewId="0">
      <selection activeCell="Z18" sqref="Z18"/>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s>
  <sheetData>
    <row r="2" spans="1:11" ht="75" customHeight="1"/>
    <row r="3" spans="1:11" ht="53.25" customHeight="1"/>
    <row r="4" spans="1:11" ht="22.5" customHeight="1"/>
    <row r="5" spans="1:11" hidden="1"/>
    <row r="6" spans="1:11" ht="21.75" hidden="1" customHeight="1">
      <c r="A6" s="1326" t="s">
        <v>481</v>
      </c>
      <c r="B6" s="1327"/>
      <c r="C6" s="1327"/>
      <c r="D6" s="1327"/>
      <c r="E6" s="1327"/>
      <c r="F6" s="1327"/>
      <c r="G6" s="1327"/>
      <c r="H6" s="1327"/>
      <c r="I6" s="1327"/>
      <c r="J6" s="1327"/>
      <c r="K6" s="1327"/>
    </row>
    <row r="7" spans="1:11" ht="13.5" customHeight="1">
      <c r="A7" s="1327"/>
      <c r="B7" s="1327"/>
      <c r="C7" s="1327"/>
      <c r="D7" s="1327"/>
      <c r="E7" s="1327"/>
      <c r="F7" s="1327"/>
      <c r="G7" s="1327"/>
      <c r="H7" s="1327"/>
      <c r="I7" s="1327"/>
      <c r="J7" s="1327"/>
      <c r="K7" s="1327"/>
    </row>
    <row r="8" spans="1:11" ht="45" customHeight="1">
      <c r="A8" s="1327"/>
      <c r="B8" s="1327"/>
      <c r="C8" s="1327"/>
      <c r="D8" s="1327"/>
      <c r="E8" s="1327"/>
      <c r="F8" s="1327"/>
      <c r="G8" s="1327"/>
      <c r="H8" s="1327"/>
      <c r="I8" s="1327"/>
      <c r="J8" s="1327"/>
      <c r="K8" s="1327"/>
    </row>
    <row r="9" spans="1:11">
      <c r="A9" s="1327"/>
      <c r="B9" s="1327"/>
      <c r="C9" s="1327"/>
      <c r="D9" s="1327"/>
      <c r="E9" s="1327"/>
      <c r="F9" s="1327"/>
      <c r="G9" s="1327"/>
      <c r="H9" s="1327"/>
      <c r="I9" s="1327"/>
      <c r="J9" s="1327"/>
      <c r="K9" s="1327"/>
    </row>
    <row r="10" spans="1:11" ht="18.75" customHeight="1">
      <c r="A10" s="1327"/>
      <c r="B10" s="1327"/>
      <c r="C10" s="1327"/>
      <c r="D10" s="1327"/>
      <c r="E10" s="1327"/>
      <c r="F10" s="1327"/>
      <c r="G10" s="1327"/>
      <c r="H10" s="1327"/>
      <c r="I10" s="1327"/>
      <c r="J10" s="1327"/>
      <c r="K10" s="1327"/>
    </row>
    <row r="11" spans="1:11" ht="18.75" customHeight="1">
      <c r="A11" s="1327"/>
      <c r="B11" s="1327"/>
      <c r="C11" s="1327"/>
      <c r="D11" s="1327"/>
      <c r="E11" s="1327"/>
      <c r="F11" s="1327"/>
      <c r="G11" s="1327"/>
      <c r="H11" s="1327"/>
      <c r="I11" s="1327"/>
      <c r="J11" s="1327"/>
      <c r="K11" s="1327"/>
    </row>
    <row r="12" spans="1:11">
      <c r="A12" s="1327"/>
      <c r="B12" s="1327"/>
      <c r="C12" s="1327"/>
      <c r="D12" s="1327"/>
      <c r="E12" s="1327"/>
      <c r="F12" s="1327"/>
      <c r="G12" s="1327"/>
      <c r="H12" s="1327"/>
      <c r="I12" s="1327"/>
      <c r="J12" s="1327"/>
      <c r="K12" s="1327"/>
    </row>
    <row r="13" spans="1:11">
      <c r="A13" s="1327"/>
      <c r="B13" s="1327"/>
      <c r="C13" s="1327"/>
      <c r="D13" s="1327"/>
      <c r="E13" s="1327"/>
      <c r="F13" s="1327"/>
      <c r="G13" s="1327"/>
      <c r="H13" s="1327"/>
      <c r="I13" s="1327"/>
      <c r="J13" s="1327"/>
      <c r="K13" s="1327"/>
    </row>
    <row r="14" spans="1:11">
      <c r="A14" s="1327"/>
      <c r="B14" s="1327"/>
      <c r="C14" s="1327"/>
      <c r="D14" s="1327"/>
      <c r="E14" s="1327"/>
      <c r="F14" s="1327"/>
      <c r="G14" s="1327"/>
      <c r="H14" s="1327"/>
      <c r="I14" s="1327"/>
      <c r="J14" s="1327"/>
      <c r="K14" s="1327"/>
    </row>
    <row r="15" spans="1:11" ht="117" customHeight="1">
      <c r="A15" s="1327"/>
      <c r="B15" s="1327"/>
      <c r="C15" s="1327"/>
      <c r="D15" s="1327"/>
      <c r="E15" s="1327"/>
      <c r="F15" s="1327"/>
      <c r="G15" s="1327"/>
      <c r="H15" s="1327"/>
      <c r="I15" s="1327"/>
      <c r="J15" s="1327"/>
      <c r="K15" s="1327"/>
    </row>
    <row r="16" spans="1:11" ht="117" customHeight="1">
      <c r="A16" s="1327"/>
      <c r="B16" s="1327"/>
      <c r="C16" s="1327"/>
      <c r="D16" s="1327"/>
      <c r="E16" s="1327"/>
      <c r="F16" s="1327"/>
      <c r="G16" s="1327"/>
      <c r="H16" s="1327"/>
      <c r="I16" s="1327"/>
      <c r="J16" s="1327"/>
      <c r="K16" s="1327"/>
    </row>
    <row r="17" spans="1:11" ht="117" customHeight="1">
      <c r="A17" s="1327"/>
      <c r="B17" s="1327"/>
      <c r="C17" s="1327"/>
      <c r="D17" s="1327"/>
      <c r="E17" s="1327"/>
      <c r="F17" s="1327"/>
      <c r="G17" s="1327"/>
      <c r="H17" s="1327"/>
      <c r="I17" s="1327"/>
      <c r="J17" s="1327"/>
      <c r="K17" s="1327"/>
    </row>
    <row r="18" spans="1:11" ht="117" customHeight="1">
      <c r="A18" s="1327"/>
      <c r="B18" s="1327"/>
      <c r="C18" s="1327"/>
      <c r="D18" s="1327"/>
      <c r="E18" s="1327"/>
      <c r="F18" s="1327"/>
      <c r="G18" s="1327"/>
      <c r="H18" s="1327"/>
      <c r="I18" s="1327"/>
      <c r="J18" s="1327"/>
      <c r="K18" s="1327"/>
    </row>
    <row r="19" spans="1:11" ht="117" customHeight="1">
      <c r="A19" s="1327"/>
      <c r="B19" s="1327"/>
      <c r="C19" s="1327"/>
      <c r="D19" s="1327"/>
      <c r="E19" s="1327"/>
      <c r="F19" s="1327"/>
      <c r="G19" s="1327"/>
      <c r="H19" s="1327"/>
      <c r="I19" s="1327"/>
      <c r="J19" s="1327"/>
      <c r="K19" s="1327"/>
    </row>
    <row r="20" spans="1:11" ht="117" customHeight="1">
      <c r="A20" s="1327"/>
      <c r="B20" s="1327"/>
      <c r="C20" s="1327"/>
      <c r="D20" s="1327"/>
      <c r="E20" s="1327"/>
      <c r="F20" s="1327"/>
      <c r="G20" s="1327"/>
      <c r="H20" s="1327"/>
      <c r="I20" s="1327"/>
      <c r="J20" s="1327"/>
      <c r="K20" s="1327"/>
    </row>
    <row r="21" spans="1:11">
      <c r="A21" s="1327"/>
      <c r="B21" s="1327"/>
      <c r="C21" s="1327"/>
      <c r="D21" s="1327"/>
      <c r="E21" s="1327"/>
      <c r="F21" s="1327"/>
      <c r="G21" s="1327"/>
      <c r="H21" s="1327"/>
      <c r="I21" s="1327"/>
      <c r="J21" s="1327"/>
      <c r="K21" s="1327"/>
    </row>
    <row r="22" spans="1:11">
      <c r="A22" s="1327"/>
      <c r="B22" s="1327"/>
      <c r="C22" s="1327"/>
      <c r="D22" s="1327"/>
      <c r="E22" s="1327"/>
      <c r="F22" s="1327"/>
      <c r="G22" s="1327"/>
      <c r="H22" s="1327"/>
      <c r="I22" s="1327"/>
      <c r="J22" s="1327"/>
      <c r="K22" s="1327"/>
    </row>
    <row r="23" spans="1:11">
      <c r="A23" s="1327"/>
      <c r="B23" s="1327"/>
      <c r="C23" s="1327"/>
      <c r="D23" s="1327"/>
      <c r="E23" s="1327"/>
      <c r="F23" s="1327"/>
      <c r="G23" s="1327"/>
      <c r="H23" s="1327"/>
      <c r="I23" s="1327"/>
      <c r="J23" s="1327"/>
      <c r="K23" s="1327"/>
    </row>
    <row r="24" spans="1:11">
      <c r="A24" s="1327"/>
      <c r="B24" s="1327"/>
      <c r="C24" s="1327"/>
      <c r="D24" s="1327"/>
      <c r="E24" s="1327"/>
      <c r="F24" s="1327"/>
      <c r="G24" s="1327"/>
      <c r="H24" s="1327"/>
      <c r="I24" s="1327"/>
      <c r="J24" s="1327"/>
      <c r="K24" s="1327"/>
    </row>
    <row r="25" spans="1:11">
      <c r="A25" s="1327"/>
      <c r="B25" s="1327"/>
      <c r="C25" s="1327"/>
      <c r="D25" s="1327"/>
      <c r="E25" s="1327"/>
      <c r="F25" s="1327"/>
      <c r="G25" s="1327"/>
      <c r="H25" s="1327"/>
      <c r="I25" s="1327"/>
      <c r="J25" s="1327"/>
      <c r="K25" s="1327"/>
    </row>
    <row r="26" spans="1:11">
      <c r="A26" s="1327"/>
      <c r="B26" s="1327"/>
      <c r="C26" s="1327"/>
      <c r="D26" s="1327"/>
      <c r="E26" s="1327"/>
      <c r="F26" s="1327"/>
      <c r="G26" s="1327"/>
      <c r="H26" s="1327"/>
      <c r="I26" s="1327"/>
      <c r="J26" s="1327"/>
      <c r="K26" s="1327"/>
    </row>
    <row r="27" spans="1:11">
      <c r="A27" s="1327"/>
      <c r="B27" s="1327"/>
      <c r="C27" s="1327"/>
      <c r="D27" s="1327"/>
      <c r="E27" s="1327"/>
      <c r="F27" s="1327"/>
      <c r="G27" s="1327"/>
      <c r="H27" s="1327"/>
      <c r="I27" s="1327"/>
      <c r="J27" s="1327"/>
      <c r="K27" s="1327"/>
    </row>
    <row r="28" spans="1:11">
      <c r="A28" s="1327"/>
      <c r="B28" s="1327"/>
      <c r="C28" s="1327"/>
      <c r="D28" s="1327"/>
      <c r="E28" s="1327"/>
      <c r="F28" s="1327"/>
      <c r="G28" s="1327"/>
      <c r="H28" s="1327"/>
      <c r="I28" s="1327"/>
      <c r="J28" s="1327"/>
      <c r="K28" s="1327"/>
    </row>
    <row r="29" spans="1:11">
      <c r="A29" s="1327"/>
      <c r="B29" s="1327"/>
      <c r="C29" s="1327"/>
      <c r="D29" s="1327"/>
      <c r="E29" s="1327"/>
      <c r="F29" s="1327"/>
      <c r="G29" s="1327"/>
      <c r="H29" s="1327"/>
      <c r="I29" s="1327"/>
      <c r="J29" s="1327"/>
      <c r="K29" s="1327"/>
    </row>
    <row r="30" spans="1:11">
      <c r="A30" s="1327"/>
      <c r="B30" s="1327"/>
      <c r="C30" s="1327"/>
      <c r="D30" s="1327"/>
      <c r="E30" s="1327"/>
      <c r="F30" s="1327"/>
      <c r="G30" s="1327"/>
      <c r="H30" s="1327"/>
      <c r="I30" s="1327"/>
      <c r="J30" s="1327"/>
      <c r="K30" s="1327"/>
    </row>
    <row r="31" spans="1:11">
      <c r="A31" s="1327"/>
      <c r="B31" s="1327"/>
      <c r="C31" s="1327"/>
      <c r="D31" s="1327"/>
      <c r="E31" s="1327"/>
      <c r="F31" s="1327"/>
      <c r="G31" s="1327"/>
      <c r="H31" s="1327"/>
      <c r="I31" s="1327"/>
      <c r="J31" s="1327"/>
      <c r="K31" s="1327"/>
    </row>
    <row r="32" spans="1:11">
      <c r="A32" s="1327"/>
      <c r="B32" s="1327"/>
      <c r="C32" s="1327"/>
      <c r="D32" s="1327"/>
      <c r="E32" s="1327"/>
      <c r="F32" s="1327"/>
      <c r="G32" s="1327"/>
      <c r="H32" s="1327"/>
      <c r="I32" s="1327"/>
      <c r="J32" s="1327"/>
      <c r="K32" s="1327"/>
    </row>
    <row r="33" spans="1:11">
      <c r="A33" s="1327"/>
      <c r="B33" s="1327"/>
      <c r="C33" s="1327"/>
      <c r="D33" s="1327"/>
      <c r="E33" s="1327"/>
      <c r="F33" s="1327"/>
      <c r="G33" s="1327"/>
      <c r="H33" s="1327"/>
      <c r="I33" s="1327"/>
      <c r="J33" s="1327"/>
      <c r="K33" s="1327"/>
    </row>
    <row r="34" spans="1:11">
      <c r="A34" s="1327"/>
      <c r="B34" s="1327"/>
      <c r="C34" s="1327"/>
      <c r="D34" s="1327"/>
      <c r="E34" s="1327"/>
      <c r="F34" s="1327"/>
      <c r="G34" s="1327"/>
      <c r="H34" s="1327"/>
      <c r="I34" s="1327"/>
      <c r="J34" s="1327"/>
      <c r="K34" s="1327"/>
    </row>
    <row r="35" spans="1:11">
      <c r="A35" s="1327"/>
      <c r="B35" s="1327"/>
      <c r="C35" s="1327"/>
      <c r="D35" s="1327"/>
      <c r="E35" s="1327"/>
      <c r="F35" s="1327"/>
      <c r="G35" s="1327"/>
      <c r="H35" s="1327"/>
      <c r="I35" s="1327"/>
      <c r="J35" s="1327"/>
      <c r="K35" s="1327"/>
    </row>
    <row r="36" spans="1:11">
      <c r="A36" s="1327"/>
      <c r="B36" s="1327"/>
      <c r="C36" s="1327"/>
      <c r="D36" s="1327"/>
      <c r="E36" s="1327"/>
      <c r="F36" s="1327"/>
      <c r="G36" s="1327"/>
      <c r="H36" s="1327"/>
      <c r="I36" s="1327"/>
      <c r="J36" s="1327"/>
      <c r="K36" s="1327"/>
    </row>
    <row r="37" spans="1:11">
      <c r="A37" s="1327"/>
      <c r="B37" s="1327"/>
      <c r="C37" s="1327"/>
      <c r="D37" s="1327"/>
      <c r="E37" s="1327"/>
      <c r="F37" s="1327"/>
      <c r="G37" s="1327"/>
      <c r="H37" s="1327"/>
      <c r="I37" s="1327"/>
      <c r="J37" s="1327"/>
      <c r="K37" s="1327"/>
    </row>
    <row r="38" spans="1:11">
      <c r="A38" s="1327"/>
      <c r="B38" s="1327"/>
      <c r="C38" s="1327"/>
      <c r="D38" s="1327"/>
      <c r="E38" s="1327"/>
      <c r="F38" s="1327"/>
      <c r="G38" s="1327"/>
      <c r="H38" s="1327"/>
      <c r="I38" s="1327"/>
      <c r="J38" s="1327"/>
      <c r="K38" s="1327"/>
    </row>
    <row r="39" spans="1:11">
      <c r="A39" s="1327"/>
      <c r="B39" s="1327"/>
      <c r="C39" s="1327"/>
      <c r="D39" s="1327"/>
      <c r="E39" s="1327"/>
      <c r="F39" s="1327"/>
      <c r="G39" s="1327"/>
      <c r="H39" s="1327"/>
      <c r="I39" s="1327"/>
      <c r="J39" s="1327"/>
      <c r="K39" s="1327"/>
    </row>
    <row r="40" spans="1:11" ht="83.25" customHeight="1">
      <c r="A40" s="1327"/>
      <c r="B40" s="1327"/>
      <c r="C40" s="1327"/>
      <c r="D40" s="1327"/>
      <c r="E40" s="1327"/>
      <c r="F40" s="1327"/>
      <c r="G40" s="1327"/>
      <c r="H40" s="1327"/>
      <c r="I40" s="1327"/>
      <c r="J40" s="1327"/>
      <c r="K40" s="1327"/>
    </row>
    <row r="41" spans="1:11">
      <c r="A41" s="1327"/>
      <c r="B41" s="1327"/>
      <c r="C41" s="1327"/>
      <c r="D41" s="1327"/>
      <c r="E41" s="1327"/>
      <c r="F41" s="1327"/>
      <c r="G41" s="1327"/>
      <c r="H41" s="1327"/>
      <c r="I41" s="1327"/>
      <c r="J41" s="1327"/>
      <c r="K41" s="1327"/>
    </row>
  </sheetData>
  <mergeCells count="1">
    <mergeCell ref="A6:K41"/>
  </mergeCells>
  <pageMargins left="0.70866141732283472" right="0.70866141732283472" top="0.74803149606299213" bottom="0.74803149606299213" header="0.31496062992125984" footer="0.31496062992125984"/>
  <pageSetup scale="3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7">
    <tabColor theme="6" tint="-0.249977111117893"/>
    <pageSetUpPr fitToPage="1"/>
  </sheetPr>
  <dimension ref="A1:M142"/>
  <sheetViews>
    <sheetView showGridLines="0" view="pageBreakPreview" zoomScale="40" zoomScaleNormal="100" zoomScaleSheetLayoutView="40" zoomScalePageLayoutView="62" workbookViewId="0">
      <selection activeCell="O38" sqref="O38"/>
    </sheetView>
  </sheetViews>
  <sheetFormatPr defaultColWidth="11.42578125" defaultRowHeight="14.25"/>
  <cols>
    <col min="1" max="1" width="33.7109375" style="247" customWidth="1"/>
    <col min="2" max="5" width="39" style="247" customWidth="1"/>
    <col min="6" max="6" width="41.85546875" style="247" customWidth="1"/>
    <col min="7" max="7" width="35.85546875" style="247" customWidth="1"/>
    <col min="8" max="8" width="40" style="247" customWidth="1"/>
    <col min="9" max="9" width="36.42578125" style="247" customWidth="1"/>
    <col min="10" max="10" width="34.28515625" style="247" customWidth="1"/>
    <col min="11" max="16384" width="11.42578125" style="247"/>
  </cols>
  <sheetData>
    <row r="1" spans="1:13" ht="88.5" customHeight="1">
      <c r="A1" s="1330" t="s">
        <v>482</v>
      </c>
      <c r="B1" s="1331"/>
      <c r="C1" s="1331"/>
      <c r="D1" s="1331"/>
      <c r="E1" s="1331"/>
      <c r="F1" s="1331"/>
      <c r="G1" s="1331"/>
      <c r="H1" s="1331"/>
      <c r="I1" s="1331"/>
      <c r="J1" s="1331"/>
    </row>
    <row r="2" spans="1:13" ht="41.25" customHeight="1">
      <c r="A2" s="1332" t="str">
        <f>+'III.2.3.Afil. SFS RC X sex.tipo'!A2:L2</f>
        <v>Período:  Diciembre 2008 - Julio 2025</v>
      </c>
      <c r="B2" s="1333"/>
      <c r="C2" s="1333"/>
      <c r="D2" s="1333"/>
      <c r="E2" s="1333"/>
      <c r="F2" s="1333"/>
      <c r="G2" s="1333"/>
      <c r="H2" s="1333"/>
      <c r="I2" s="1333"/>
      <c r="J2" s="1333"/>
    </row>
    <row r="3" spans="1:13" ht="22.5" customHeight="1">
      <c r="A3" s="380" t="s">
        <v>483</v>
      </c>
      <c r="B3" s="381"/>
      <c r="C3" s="381"/>
      <c r="D3" s="381"/>
      <c r="E3" s="381"/>
      <c r="F3" s="381"/>
      <c r="G3" s="381"/>
      <c r="H3" s="381"/>
      <c r="I3" s="381"/>
      <c r="J3" s="381"/>
    </row>
    <row r="4" spans="1:13" s="257" customFormat="1" ht="77.25" customHeight="1">
      <c r="A4" s="844" t="s">
        <v>437</v>
      </c>
      <c r="B4" s="845" t="s">
        <v>484</v>
      </c>
      <c r="C4" s="845" t="s">
        <v>485</v>
      </c>
      <c r="D4" s="845" t="s">
        <v>486</v>
      </c>
      <c r="E4" s="845" t="s">
        <v>487</v>
      </c>
      <c r="F4" s="845" t="s">
        <v>488</v>
      </c>
      <c r="G4" s="845" t="s">
        <v>489</v>
      </c>
      <c r="H4" s="845" t="s">
        <v>490</v>
      </c>
      <c r="I4" s="845" t="s">
        <v>491</v>
      </c>
      <c r="J4" s="846" t="s">
        <v>492</v>
      </c>
    </row>
    <row r="5" spans="1:13" ht="26.25">
      <c r="A5" s="594" t="s">
        <v>493</v>
      </c>
      <c r="B5" s="595">
        <v>966146</v>
      </c>
      <c r="C5" s="596">
        <f t="shared" ref="C5:C22" si="0">+D5+E5</f>
        <v>726113</v>
      </c>
      <c r="D5" s="595">
        <v>707328</v>
      </c>
      <c r="E5" s="595">
        <v>18785</v>
      </c>
      <c r="F5" s="596">
        <f t="shared" ref="F5:F22" si="1">+B5+D5+E5</f>
        <v>1692259</v>
      </c>
      <c r="G5" s="799">
        <f t="shared" ref="G5" si="2">B5/F5</f>
        <v>0.57092088149627218</v>
      </c>
      <c r="H5" s="799">
        <f t="shared" ref="H5" si="3">C5/F5</f>
        <v>0.42907911850372787</v>
      </c>
      <c r="I5" s="1052">
        <f t="shared" ref="I5:I22" si="4">+C5/B5</f>
        <v>0.75155618301995764</v>
      </c>
      <c r="J5" s="1053">
        <v>1.9443231147259318E-2</v>
      </c>
    </row>
    <row r="6" spans="1:13" ht="26.25">
      <c r="A6" s="594" t="s">
        <v>494</v>
      </c>
      <c r="B6" s="1036">
        <v>1079602</v>
      </c>
      <c r="C6" s="1037">
        <f t="shared" si="0"/>
        <v>1008697</v>
      </c>
      <c r="D6" s="1036">
        <v>962409</v>
      </c>
      <c r="E6" s="1036">
        <v>46288</v>
      </c>
      <c r="F6" s="1037">
        <f t="shared" si="1"/>
        <v>2088299</v>
      </c>
      <c r="G6" s="799">
        <f t="shared" ref="G6:G22" si="5">B6/F6</f>
        <v>0.51697673561113611</v>
      </c>
      <c r="H6" s="799">
        <f t="shared" ref="H6:H22" si="6">C6/F6</f>
        <v>0.48302326438886384</v>
      </c>
      <c r="I6" s="1052">
        <f t="shared" si="4"/>
        <v>0.93432301903849757</v>
      </c>
      <c r="J6" s="1053">
        <v>1.9443231147259318E-2</v>
      </c>
    </row>
    <row r="7" spans="1:13" ht="24.75" customHeight="1">
      <c r="A7" s="594" t="s">
        <v>495</v>
      </c>
      <c r="B7" s="1036">
        <v>1152861</v>
      </c>
      <c r="C7" s="1037">
        <f t="shared" si="0"/>
        <v>1211222</v>
      </c>
      <c r="D7" s="1036">
        <v>1140803</v>
      </c>
      <c r="E7" s="1036">
        <v>70419</v>
      </c>
      <c r="F7" s="1037">
        <f t="shared" si="1"/>
        <v>2364083</v>
      </c>
      <c r="G7" s="799">
        <f t="shared" si="5"/>
        <v>0.487656736248262</v>
      </c>
      <c r="H7" s="799">
        <f t="shared" si="6"/>
        <v>0.512343263751738</v>
      </c>
      <c r="I7" s="1052">
        <f t="shared" si="4"/>
        <v>1.0506227550415879</v>
      </c>
      <c r="J7" s="1053">
        <v>1.9443231147259318E-2</v>
      </c>
    </row>
    <row r="8" spans="1:13" ht="26.25">
      <c r="A8" s="594" t="s">
        <v>496</v>
      </c>
      <c r="B8" s="1036">
        <v>1188345</v>
      </c>
      <c r="C8" s="1037">
        <f t="shared" si="0"/>
        <v>1329078</v>
      </c>
      <c r="D8" s="1036">
        <v>1234019</v>
      </c>
      <c r="E8" s="1036">
        <v>95059</v>
      </c>
      <c r="F8" s="1037">
        <f t="shared" si="1"/>
        <v>2517423</v>
      </c>
      <c r="G8" s="799">
        <f t="shared" si="5"/>
        <v>0.47204820167290124</v>
      </c>
      <c r="H8" s="799">
        <f t="shared" si="6"/>
        <v>0.52795179832709882</v>
      </c>
      <c r="I8" s="1052">
        <f t="shared" si="4"/>
        <v>1.1184277293210305</v>
      </c>
      <c r="J8" s="1053">
        <v>1.9443231147259318E-2</v>
      </c>
    </row>
    <row r="9" spans="1:13" ht="26.25">
      <c r="A9" s="594" t="s">
        <v>497</v>
      </c>
      <c r="B9" s="1036">
        <v>1242830</v>
      </c>
      <c r="C9" s="1037">
        <f t="shared" si="0"/>
        <v>1445581</v>
      </c>
      <c r="D9" s="1036">
        <v>1332478</v>
      </c>
      <c r="E9" s="1036">
        <v>113103</v>
      </c>
      <c r="F9" s="1037">
        <f t="shared" si="1"/>
        <v>2688411</v>
      </c>
      <c r="G9" s="799">
        <f t="shared" si="5"/>
        <v>0.46229166596922866</v>
      </c>
      <c r="H9" s="799">
        <f t="shared" si="6"/>
        <v>0.53770833403077134</v>
      </c>
      <c r="I9" s="1052">
        <f t="shared" si="4"/>
        <v>1.1631365512580161</v>
      </c>
      <c r="J9" s="1053">
        <v>1.9443231147259318E-2</v>
      </c>
    </row>
    <row r="10" spans="1:13" ht="26.25">
      <c r="A10" s="594" t="s">
        <v>498</v>
      </c>
      <c r="B10" s="1036">
        <v>1297821</v>
      </c>
      <c r="C10" s="1037">
        <f t="shared" si="0"/>
        <v>1561485</v>
      </c>
      <c r="D10" s="1036">
        <v>1429474</v>
      </c>
      <c r="E10" s="1036">
        <v>132011</v>
      </c>
      <c r="F10" s="1037">
        <f t="shared" si="1"/>
        <v>2859306</v>
      </c>
      <c r="G10" s="799">
        <f t="shared" si="5"/>
        <v>0.45389370707437399</v>
      </c>
      <c r="H10" s="799">
        <f t="shared" si="6"/>
        <v>0.54610629292562596</v>
      </c>
      <c r="I10" s="1052">
        <f t="shared" si="4"/>
        <v>1.203158987256332</v>
      </c>
      <c r="J10" s="1053">
        <v>1.9443231147259318E-2</v>
      </c>
    </row>
    <row r="11" spans="1:13" ht="26.25" customHeight="1">
      <c r="A11" s="594" t="s">
        <v>499</v>
      </c>
      <c r="B11" s="1036">
        <v>1422986</v>
      </c>
      <c r="C11" s="1037">
        <f t="shared" si="0"/>
        <v>1718613</v>
      </c>
      <c r="D11" s="1036">
        <v>1568541</v>
      </c>
      <c r="E11" s="1036">
        <v>150072</v>
      </c>
      <c r="F11" s="1037">
        <f t="shared" si="1"/>
        <v>3141599</v>
      </c>
      <c r="G11" s="799">
        <f t="shared" si="5"/>
        <v>0.45294959668627344</v>
      </c>
      <c r="H11" s="799">
        <f t="shared" si="6"/>
        <v>0.54705040331372656</v>
      </c>
      <c r="I11" s="1052">
        <f t="shared" si="4"/>
        <v>1.2077511655068989</v>
      </c>
      <c r="J11" s="1053">
        <v>1.9443231147259318E-2</v>
      </c>
    </row>
    <row r="12" spans="1:13" ht="26.25">
      <c r="A12" s="594" t="s">
        <v>500</v>
      </c>
      <c r="B12" s="1036">
        <v>1513634</v>
      </c>
      <c r="C12" s="1037">
        <f t="shared" si="0"/>
        <v>1826204</v>
      </c>
      <c r="D12" s="1036">
        <v>1649407</v>
      </c>
      <c r="E12" s="1036">
        <v>176797</v>
      </c>
      <c r="F12" s="1037">
        <f t="shared" si="1"/>
        <v>3339838</v>
      </c>
      <c r="G12" s="799">
        <f t="shared" si="5"/>
        <v>0.4532058141742204</v>
      </c>
      <c r="H12" s="799">
        <f t="shared" si="6"/>
        <v>0.54679418582577954</v>
      </c>
      <c r="I12" s="1052">
        <f t="shared" si="4"/>
        <v>1.2065030251698892</v>
      </c>
      <c r="J12" s="1053">
        <v>1.9443231147259318E-2</v>
      </c>
    </row>
    <row r="13" spans="1:13" s="384" customFormat="1" ht="26.25">
      <c r="A13" s="594" t="s">
        <v>501</v>
      </c>
      <c r="B13" s="1036">
        <v>1619670</v>
      </c>
      <c r="C13" s="1037">
        <f t="shared" si="0"/>
        <v>1971618</v>
      </c>
      <c r="D13" s="1036">
        <v>1781414</v>
      </c>
      <c r="E13" s="1036">
        <v>190204</v>
      </c>
      <c r="F13" s="1037">
        <f t="shared" si="1"/>
        <v>3591288</v>
      </c>
      <c r="G13" s="799">
        <f t="shared" si="5"/>
        <v>0.45099975273495191</v>
      </c>
      <c r="H13" s="799">
        <f t="shared" si="6"/>
        <v>0.54900024726504804</v>
      </c>
      <c r="I13" s="1052">
        <f t="shared" si="4"/>
        <v>1.2172961158754561</v>
      </c>
      <c r="J13" s="1053">
        <v>1.9443231147259318E-2</v>
      </c>
      <c r="M13" s="247"/>
    </row>
    <row r="14" spans="1:13" ht="26.25">
      <c r="A14" s="594" t="s">
        <v>502</v>
      </c>
      <c r="B14" s="1036">
        <v>1766077</v>
      </c>
      <c r="C14" s="1037">
        <f t="shared" si="0"/>
        <v>2136515</v>
      </c>
      <c r="D14" s="1036">
        <v>1932996</v>
      </c>
      <c r="E14" s="1036">
        <v>203519</v>
      </c>
      <c r="F14" s="1037">
        <f t="shared" si="1"/>
        <v>3902592</v>
      </c>
      <c r="G14" s="799">
        <f t="shared" si="5"/>
        <v>0.45253949170192531</v>
      </c>
      <c r="H14" s="799">
        <f t="shared" si="6"/>
        <v>0.54746050829807469</v>
      </c>
      <c r="I14" s="1052">
        <f t="shared" si="4"/>
        <v>1.2097518964348666</v>
      </c>
      <c r="J14" s="1053">
        <v>1.9443231147259318E-2</v>
      </c>
    </row>
    <row r="15" spans="1:13" s="256" customFormat="1" ht="26.25">
      <c r="A15" s="594" t="s">
        <v>454</v>
      </c>
      <c r="B15" s="1036">
        <v>1859359</v>
      </c>
      <c r="C15" s="1037">
        <f t="shared" si="0"/>
        <v>2294628</v>
      </c>
      <c r="D15" s="1036">
        <v>2074903</v>
      </c>
      <c r="E15" s="1036">
        <v>219725</v>
      </c>
      <c r="F15" s="1037">
        <f t="shared" si="1"/>
        <v>4153987</v>
      </c>
      <c r="G15" s="799">
        <f t="shared" si="5"/>
        <v>0.44760828572645989</v>
      </c>
      <c r="H15" s="799">
        <f t="shared" si="6"/>
        <v>0.55239171427354006</v>
      </c>
      <c r="I15" s="1052">
        <f t="shared" si="4"/>
        <v>1.2340962665090496</v>
      </c>
      <c r="J15" s="1053">
        <v>1.9443231147259318E-2</v>
      </c>
      <c r="M15" s="247"/>
    </row>
    <row r="16" spans="1:13" s="256" customFormat="1" ht="26.25">
      <c r="A16" s="594" t="s">
        <v>455</v>
      </c>
      <c r="B16" s="1036">
        <v>1891406</v>
      </c>
      <c r="C16" s="1037">
        <f t="shared" si="0"/>
        <v>2337255</v>
      </c>
      <c r="D16" s="1036">
        <v>2112207</v>
      </c>
      <c r="E16" s="1036">
        <v>225048</v>
      </c>
      <c r="F16" s="1037">
        <f t="shared" si="1"/>
        <v>4228661</v>
      </c>
      <c r="G16" s="799">
        <f t="shared" si="5"/>
        <v>0.44728248492844425</v>
      </c>
      <c r="H16" s="799">
        <f t="shared" si="6"/>
        <v>0.55271751507155575</v>
      </c>
      <c r="I16" s="1052">
        <f t="shared" si="4"/>
        <v>1.2357235834083216</v>
      </c>
      <c r="J16" s="1053">
        <v>1.9443231147259318E-2</v>
      </c>
      <c r="M16" s="247"/>
    </row>
    <row r="17" spans="1:13" s="256" customFormat="1" ht="26.25">
      <c r="A17" s="594" t="s">
        <v>503</v>
      </c>
      <c r="B17" s="595">
        <v>1847991</v>
      </c>
      <c r="C17" s="596">
        <f t="shared" si="0"/>
        <v>2366912</v>
      </c>
      <c r="D17" s="595">
        <v>2140541</v>
      </c>
      <c r="E17" s="595">
        <v>226371</v>
      </c>
      <c r="F17" s="596">
        <f t="shared" si="1"/>
        <v>4214903</v>
      </c>
      <c r="G17" s="799">
        <f t="shared" si="5"/>
        <v>0.43844211835954472</v>
      </c>
      <c r="H17" s="799">
        <f t="shared" si="6"/>
        <v>0.56155788164045528</v>
      </c>
      <c r="I17" s="1052">
        <f t="shared" si="4"/>
        <v>1.2808027744723864</v>
      </c>
      <c r="J17" s="1053">
        <v>1.9443231147259318E-2</v>
      </c>
      <c r="M17" s="247"/>
    </row>
    <row r="18" spans="1:13" s="256" customFormat="1" ht="26.25">
      <c r="A18" s="594" t="s">
        <v>457</v>
      </c>
      <c r="B18" s="595">
        <v>1928263</v>
      </c>
      <c r="C18" s="596">
        <f t="shared" si="0"/>
        <v>2357096</v>
      </c>
      <c r="D18" s="595">
        <v>2120386</v>
      </c>
      <c r="E18" s="595">
        <v>236710</v>
      </c>
      <c r="F18" s="596">
        <f t="shared" si="1"/>
        <v>4285359</v>
      </c>
      <c r="G18" s="799">
        <f t="shared" si="5"/>
        <v>0.44996533545964296</v>
      </c>
      <c r="H18" s="799">
        <f t="shared" si="6"/>
        <v>0.5500346645403571</v>
      </c>
      <c r="I18" s="1052">
        <f t="shared" si="4"/>
        <v>1.2223934183251974</v>
      </c>
      <c r="J18" s="1053">
        <v>1.9443231147259318E-2</v>
      </c>
      <c r="M18" s="247"/>
    </row>
    <row r="19" spans="1:13" s="256" customFormat="1" ht="26.25">
      <c r="A19" s="594" t="s">
        <v>458</v>
      </c>
      <c r="B19" s="595">
        <v>2080797</v>
      </c>
      <c r="C19" s="596">
        <f t="shared" si="0"/>
        <v>2488113</v>
      </c>
      <c r="D19" s="595">
        <v>2241626</v>
      </c>
      <c r="E19" s="595">
        <v>246487</v>
      </c>
      <c r="F19" s="596">
        <f t="shared" si="1"/>
        <v>4568910</v>
      </c>
      <c r="G19" s="799">
        <f t="shared" si="5"/>
        <v>0.45542525460120686</v>
      </c>
      <c r="H19" s="799">
        <f t="shared" si="6"/>
        <v>0.54457474539879314</v>
      </c>
      <c r="I19" s="1052">
        <f t="shared" si="4"/>
        <v>1.1957499938725402</v>
      </c>
      <c r="J19" s="1053">
        <v>1.9443231147259318E-2</v>
      </c>
      <c r="M19" s="247"/>
    </row>
    <row r="20" spans="1:13" s="256" customFormat="1" ht="26.25">
      <c r="A20" s="594" t="s">
        <v>459</v>
      </c>
      <c r="B20" s="597">
        <v>2097791</v>
      </c>
      <c r="C20" s="596">
        <f t="shared" si="0"/>
        <v>2479277</v>
      </c>
      <c r="D20" s="597">
        <v>2226907</v>
      </c>
      <c r="E20" s="597">
        <v>252370</v>
      </c>
      <c r="F20" s="596">
        <f t="shared" si="1"/>
        <v>4577068</v>
      </c>
      <c r="G20" s="799">
        <f t="shared" si="5"/>
        <v>0.45832637837148149</v>
      </c>
      <c r="H20" s="799">
        <f t="shared" si="6"/>
        <v>0.54167362162851851</v>
      </c>
      <c r="I20" s="1052">
        <f t="shared" si="4"/>
        <v>1.1818512902381599</v>
      </c>
      <c r="J20" s="1053">
        <v>1.9443231147259318E-2</v>
      </c>
      <c r="M20" s="247"/>
    </row>
    <row r="21" spans="1:13" s="256" customFormat="1" ht="26.25">
      <c r="A21" s="594" t="s">
        <v>460</v>
      </c>
      <c r="B21" s="597">
        <v>2155212</v>
      </c>
      <c r="C21" s="596">
        <f t="shared" si="0"/>
        <v>2544154</v>
      </c>
      <c r="D21" s="597">
        <v>2279808</v>
      </c>
      <c r="E21" s="597">
        <v>264346</v>
      </c>
      <c r="F21" s="596">
        <f>+B21+D21+E21</f>
        <v>4699366</v>
      </c>
      <c r="G21" s="799">
        <f t="shared" si="5"/>
        <v>0.45861760926899503</v>
      </c>
      <c r="H21" s="799">
        <f t="shared" si="6"/>
        <v>0.54138239073100503</v>
      </c>
      <c r="I21" s="1052">
        <f t="shared" si="4"/>
        <v>1.1804657732046777</v>
      </c>
      <c r="J21" s="1053">
        <v>1.94432311472593E-2</v>
      </c>
      <c r="M21" s="247"/>
    </row>
    <row r="22" spans="1:13" ht="26.25">
      <c r="A22" s="594" t="str">
        <f>+'Resumen '!O6</f>
        <v>Jul.2025</v>
      </c>
      <c r="B22" s="597">
        <f>+'Resumen '!C26</f>
        <v>2211052</v>
      </c>
      <c r="C22" s="596">
        <f t="shared" si="0"/>
        <v>2578716</v>
      </c>
      <c r="D22" s="597">
        <f>+'Resumen '!C27</f>
        <v>2312605</v>
      </c>
      <c r="E22" s="597">
        <f>+'Resumen '!C28</f>
        <v>266111</v>
      </c>
      <c r="F22" s="596">
        <f t="shared" si="1"/>
        <v>4789768</v>
      </c>
      <c r="G22" s="799">
        <f t="shared" si="5"/>
        <v>0.46161985298661645</v>
      </c>
      <c r="H22" s="799">
        <f t="shared" si="6"/>
        <v>0.53838014701338355</v>
      </c>
      <c r="I22" s="1052">
        <f t="shared" si="4"/>
        <v>1.1662846464036123</v>
      </c>
      <c r="J22" s="1053">
        <v>1.94432311472593E-2</v>
      </c>
    </row>
    <row r="23" spans="1:13" ht="31.5" customHeight="1">
      <c r="A23" s="1328" t="s">
        <v>504</v>
      </c>
      <c r="B23" s="1328"/>
      <c r="C23" s="1328"/>
      <c r="D23" s="1328"/>
      <c r="E23" s="1328"/>
      <c r="F23" s="1328"/>
      <c r="G23" s="1328"/>
      <c r="H23" s="1328"/>
      <c r="I23" s="1329"/>
      <c r="J23" s="383"/>
    </row>
    <row r="24" spans="1:13" ht="25.5" customHeight="1">
      <c r="A24" s="382"/>
      <c r="B24" s="382"/>
      <c r="C24" s="382"/>
      <c r="D24" s="385"/>
      <c r="E24" s="385"/>
      <c r="F24" s="1005" t="e">
        <f>+#REF!/F20</f>
        <v>#REF!</v>
      </c>
      <c r="G24" s="382"/>
      <c r="H24" s="382"/>
      <c r="I24" s="297"/>
      <c r="J24" s="297"/>
    </row>
    <row r="25" spans="1:13" ht="25.5" customHeight="1">
      <c r="A25" s="382"/>
      <c r="B25" s="382"/>
      <c r="C25" s="382"/>
      <c r="D25" s="386"/>
      <c r="E25" s="386"/>
      <c r="F25" s="382"/>
      <c r="G25" s="382"/>
      <c r="H25" s="382"/>
      <c r="I25" s="297"/>
      <c r="J25" s="297"/>
    </row>
    <row r="26" spans="1:13" ht="25.5" customHeight="1">
      <c r="A26" s="382"/>
      <c r="B26" s="382"/>
      <c r="C26" s="382"/>
      <c r="D26" s="382"/>
      <c r="E26" s="382"/>
      <c r="F26" s="382"/>
      <c r="G26" s="382"/>
      <c r="H26" s="382"/>
      <c r="I26" s="297"/>
      <c r="J26" s="297"/>
    </row>
    <row r="27" spans="1:13" ht="25.5" customHeight="1">
      <c r="A27" s="382"/>
      <c r="B27" s="382"/>
      <c r="C27" s="382"/>
      <c r="D27" s="382"/>
      <c r="E27" s="382"/>
      <c r="F27" s="382"/>
      <c r="G27" s="382"/>
      <c r="H27" s="382"/>
      <c r="I27" s="297"/>
      <c r="J27" s="297"/>
    </row>
    <row r="28" spans="1:13" ht="25.5" customHeight="1">
      <c r="A28" s="382"/>
      <c r="B28" s="382"/>
      <c r="C28" s="382"/>
      <c r="D28" s="382"/>
      <c r="E28" s="382"/>
      <c r="F28" s="382"/>
      <c r="G28" s="382"/>
      <c r="H28" s="382"/>
      <c r="I28" s="297"/>
      <c r="J28" s="297"/>
    </row>
    <row r="29" spans="1:13" ht="25.5" customHeight="1">
      <c r="A29" s="297"/>
      <c r="B29" s="297"/>
      <c r="C29" s="297"/>
      <c r="D29" s="297"/>
      <c r="E29" s="297"/>
      <c r="F29" s="297"/>
      <c r="G29" s="297"/>
      <c r="H29" s="297"/>
      <c r="I29" s="297"/>
      <c r="J29" s="297"/>
    </row>
    <row r="30" spans="1:13" ht="25.5" customHeight="1">
      <c r="A30" s="297"/>
      <c r="B30" s="297"/>
      <c r="C30" s="297"/>
      <c r="D30" s="297"/>
      <c r="E30" s="297"/>
      <c r="F30" s="297"/>
      <c r="G30" s="297"/>
      <c r="H30" s="297"/>
      <c r="I30" s="297"/>
      <c r="J30" s="297"/>
    </row>
    <row r="31" spans="1:13" ht="25.5" customHeight="1">
      <c r="A31" s="297"/>
      <c r="B31" s="297"/>
      <c r="C31" s="297"/>
      <c r="D31" s="297"/>
      <c r="E31" s="297"/>
      <c r="F31" s="297"/>
      <c r="G31" s="297"/>
      <c r="H31" s="297"/>
      <c r="I31" s="297"/>
      <c r="J31" s="297"/>
    </row>
    <row r="32" spans="1:13" ht="25.5" customHeight="1">
      <c r="A32" s="297"/>
      <c r="B32" s="297"/>
      <c r="C32" s="297"/>
      <c r="D32" s="297"/>
      <c r="E32" s="297"/>
      <c r="F32" s="297"/>
      <c r="G32" s="297"/>
      <c r="H32" s="297"/>
      <c r="I32" s="297"/>
      <c r="J32" s="297"/>
    </row>
    <row r="33" spans="1:10" ht="25.5" customHeight="1">
      <c r="A33" s="297"/>
      <c r="B33" s="297"/>
      <c r="C33" s="297"/>
      <c r="D33" s="297"/>
      <c r="E33" s="297"/>
      <c r="F33" s="297"/>
      <c r="G33" s="297"/>
      <c r="H33" s="297"/>
      <c r="I33" s="297"/>
      <c r="J33" s="297"/>
    </row>
    <row r="34" spans="1:10" ht="25.5" customHeight="1">
      <c r="A34" s="297"/>
      <c r="B34" s="297"/>
      <c r="C34" s="297"/>
      <c r="D34" s="297"/>
      <c r="E34" s="297"/>
      <c r="F34" s="297"/>
      <c r="G34" s="297"/>
      <c r="H34" s="297"/>
      <c r="I34" s="297"/>
    </row>
    <row r="35" spans="1:10" ht="25.5" customHeight="1">
      <c r="A35" s="297"/>
      <c r="B35" s="297"/>
      <c r="C35" s="297"/>
      <c r="D35" s="297"/>
      <c r="E35" s="297"/>
      <c r="F35" s="297"/>
      <c r="G35" s="297"/>
      <c r="H35" s="297"/>
      <c r="I35" s="297"/>
    </row>
    <row r="36" spans="1:10" ht="25.5" customHeight="1">
      <c r="A36" s="297"/>
      <c r="B36" s="297"/>
      <c r="C36" s="297"/>
      <c r="D36" s="297"/>
      <c r="E36" s="297"/>
      <c r="F36" s="297"/>
      <c r="G36" s="297"/>
      <c r="H36" s="297"/>
      <c r="I36" s="297"/>
    </row>
    <row r="37" spans="1:10" ht="25.5" customHeight="1">
      <c r="A37" s="297"/>
      <c r="B37" s="297"/>
      <c r="C37" s="297"/>
      <c r="D37" s="297"/>
      <c r="E37" s="297"/>
      <c r="F37" s="297"/>
      <c r="G37" s="297"/>
      <c r="H37" s="297"/>
      <c r="I37" s="297"/>
    </row>
    <row r="38" spans="1:10" ht="25.5" customHeight="1">
      <c r="A38" s="297"/>
      <c r="B38" s="297"/>
      <c r="C38" s="297"/>
      <c r="D38" s="297"/>
      <c r="E38" s="297"/>
      <c r="F38" s="297"/>
      <c r="G38" s="297"/>
      <c r="H38" s="297"/>
    </row>
    <row r="39" spans="1:10" ht="25.5" customHeight="1">
      <c r="A39" s="297"/>
      <c r="B39" s="297"/>
      <c r="C39" s="297"/>
      <c r="D39" s="297"/>
      <c r="E39" s="297"/>
      <c r="F39" s="297"/>
      <c r="G39" s="297"/>
      <c r="H39" s="297"/>
      <c r="J39" s="370"/>
    </row>
    <row r="40" spans="1:10" ht="25.5" customHeight="1">
      <c r="A40" s="297"/>
      <c r="B40" s="297"/>
      <c r="C40" s="297"/>
      <c r="D40" s="297"/>
      <c r="E40" s="297"/>
      <c r="F40" s="297"/>
      <c r="G40" s="297"/>
      <c r="H40" s="297"/>
    </row>
    <row r="41" spans="1:10" ht="25.5" customHeight="1">
      <c r="A41" s="297"/>
      <c r="B41" s="297"/>
      <c r="C41" s="297"/>
      <c r="D41" s="297"/>
      <c r="E41" s="297"/>
      <c r="F41" s="297"/>
      <c r="G41" s="297"/>
      <c r="H41" s="297"/>
    </row>
    <row r="42" spans="1:10" ht="25.5" customHeight="1">
      <c r="A42" s="297"/>
      <c r="B42" s="297"/>
      <c r="C42" s="297"/>
      <c r="D42" s="297"/>
      <c r="E42" s="297"/>
      <c r="F42" s="297"/>
      <c r="G42" s="297"/>
      <c r="H42" s="297"/>
    </row>
    <row r="43" spans="1:10" ht="23.25">
      <c r="A43" s="297"/>
      <c r="B43" s="297"/>
      <c r="C43" s="297"/>
      <c r="D43" s="297"/>
      <c r="E43" s="297"/>
      <c r="F43" s="297"/>
      <c r="G43" s="297"/>
      <c r="H43" s="297"/>
      <c r="I43" s="370"/>
    </row>
    <row r="44" spans="1:10">
      <c r="A44" s="297"/>
      <c r="B44" s="297"/>
      <c r="C44" s="297"/>
      <c r="D44" s="297"/>
      <c r="E44" s="297"/>
      <c r="F44" s="297"/>
      <c r="G44" s="297"/>
      <c r="H44" s="297"/>
    </row>
    <row r="45" spans="1:10">
      <c r="A45" s="297"/>
      <c r="B45" s="297"/>
      <c r="C45" s="297"/>
      <c r="D45" s="297"/>
      <c r="E45" s="297"/>
      <c r="F45" s="297"/>
      <c r="G45" s="297"/>
      <c r="H45" s="297"/>
    </row>
    <row r="46" spans="1:10">
      <c r="A46" s="297"/>
      <c r="B46" s="297"/>
      <c r="C46" s="297"/>
      <c r="D46" s="297"/>
      <c r="E46" s="297"/>
      <c r="F46" s="297"/>
      <c r="G46" s="297"/>
      <c r="H46" s="297"/>
    </row>
    <row r="47" spans="1:10" ht="51" customHeight="1"/>
    <row r="48" spans="1:10" ht="78" customHeight="1"/>
    <row r="52" spans="1:8" ht="23.25">
      <c r="A52" s="370"/>
      <c r="B52" s="370"/>
      <c r="C52" s="370"/>
      <c r="D52" s="370"/>
      <c r="E52" s="370"/>
      <c r="F52" s="370"/>
      <c r="G52" s="370"/>
      <c r="H52" s="370"/>
    </row>
    <row r="142" spans="3:3">
      <c r="C142" s="247">
        <f>C140</f>
        <v>0</v>
      </c>
    </row>
  </sheetData>
  <mergeCells count="3">
    <mergeCell ref="A23:I23"/>
    <mergeCell ref="A1:J1"/>
    <mergeCell ref="A2:J2"/>
  </mergeCells>
  <conditionalFormatting sqref="B22 D22:E22">
    <cfRule type="cellIs" dxfId="622" priority="13" operator="equal">
      <formula>0</formula>
    </cfRule>
    <cfRule type="cellIs" dxfId="621" priority="16"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N26" sqref="N26"/>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335" t="s">
        <v>505</v>
      </c>
      <c r="B1" s="1335"/>
      <c r="C1" s="1335"/>
      <c r="D1" s="1335"/>
      <c r="E1" s="1335"/>
      <c r="F1" s="1335"/>
      <c r="G1" s="1335"/>
      <c r="H1" s="1335"/>
      <c r="I1" s="1335"/>
      <c r="J1" s="1335"/>
      <c r="K1" s="1335"/>
      <c r="L1" s="1335"/>
    </row>
    <row r="2" spans="1:12" ht="38.25" customHeight="1">
      <c r="A2" s="1336" t="str">
        <f>+'Resumen '!O4</f>
        <v>Período:  Diciembre 2008 - Julio 2025</v>
      </c>
      <c r="B2" s="1336"/>
      <c r="C2" s="1336"/>
      <c r="D2" s="1336"/>
      <c r="E2" s="1336"/>
      <c r="F2" s="1336"/>
      <c r="G2" s="1336"/>
      <c r="H2" s="1336"/>
      <c r="I2" s="1336"/>
      <c r="J2" s="1336"/>
      <c r="K2" s="1336"/>
      <c r="L2" s="1336"/>
    </row>
    <row r="3" spans="1:12" ht="17.25" customHeight="1">
      <c r="A3" s="71"/>
      <c r="B3" s="71"/>
      <c r="C3" s="71"/>
      <c r="D3" s="71"/>
      <c r="E3" s="71"/>
      <c r="F3" s="71"/>
      <c r="G3" s="71"/>
      <c r="H3" s="71"/>
      <c r="I3" s="71"/>
      <c r="J3" s="71"/>
      <c r="K3" s="71"/>
      <c r="L3" s="71"/>
    </row>
    <row r="4" spans="1:12" s="614" customFormat="1" ht="36">
      <c r="A4" s="1073" t="s">
        <v>506</v>
      </c>
      <c r="B4" s="914" t="s">
        <v>507</v>
      </c>
      <c r="C4" s="1074" t="s">
        <v>508</v>
      </c>
      <c r="D4" s="1074" t="s">
        <v>509</v>
      </c>
      <c r="E4" s="1074" t="s">
        <v>510</v>
      </c>
      <c r="F4" s="914" t="s">
        <v>511</v>
      </c>
      <c r="G4" s="914" t="s">
        <v>512</v>
      </c>
      <c r="H4" s="1074" t="s">
        <v>513</v>
      </c>
      <c r="I4" s="1074" t="s">
        <v>514</v>
      </c>
      <c r="J4" s="1074" t="s">
        <v>515</v>
      </c>
      <c r="K4" s="914" t="s">
        <v>516</v>
      </c>
      <c r="L4" s="1075" t="s">
        <v>517</v>
      </c>
    </row>
    <row r="5" spans="1:12" s="615" customFormat="1" ht="21" customHeight="1">
      <c r="A5" s="1076" t="s">
        <v>493</v>
      </c>
      <c r="B5" s="1077">
        <v>554588</v>
      </c>
      <c r="C5" s="1077">
        <v>330370</v>
      </c>
      <c r="D5" s="1077">
        <v>5444</v>
      </c>
      <c r="E5" s="1077">
        <f>+D5+C5</f>
        <v>335814</v>
      </c>
      <c r="F5" s="1078">
        <f t="shared" ref="F5:F22" si="0">B5+C5+D5</f>
        <v>890402</v>
      </c>
      <c r="G5" s="1077">
        <v>411558</v>
      </c>
      <c r="H5" s="1077">
        <v>376958</v>
      </c>
      <c r="I5" s="1077">
        <v>13341</v>
      </c>
      <c r="J5" s="1077">
        <f>+I5+H5</f>
        <v>390299</v>
      </c>
      <c r="K5" s="1078">
        <f t="shared" ref="K5:K11" si="1">G5+H5+I5</f>
        <v>801857</v>
      </c>
      <c r="L5" s="1079">
        <f t="shared" ref="L5:L11" si="2">F5+K5</f>
        <v>1692259</v>
      </c>
    </row>
    <row r="6" spans="1:12" s="615" customFormat="1" ht="21" customHeight="1">
      <c r="A6" s="1080" t="s">
        <v>494</v>
      </c>
      <c r="B6" s="1077">
        <v>621549</v>
      </c>
      <c r="C6" s="1077">
        <v>444129</v>
      </c>
      <c r="D6" s="1077">
        <v>13199</v>
      </c>
      <c r="E6" s="1077">
        <f t="shared" ref="E6:E18" si="3">+D6+C6</f>
        <v>457328</v>
      </c>
      <c r="F6" s="1078">
        <f t="shared" si="0"/>
        <v>1078877</v>
      </c>
      <c r="G6" s="1077">
        <v>458053</v>
      </c>
      <c r="H6" s="1077">
        <v>518280</v>
      </c>
      <c r="I6" s="1077">
        <v>33089</v>
      </c>
      <c r="J6" s="1077">
        <f t="shared" ref="J6:J18" si="4">+I6+H6</f>
        <v>551369</v>
      </c>
      <c r="K6" s="1078">
        <f t="shared" si="1"/>
        <v>1009422</v>
      </c>
      <c r="L6" s="1079">
        <f t="shared" si="2"/>
        <v>2088299</v>
      </c>
    </row>
    <row r="7" spans="1:12" s="615" customFormat="1" ht="21" customHeight="1">
      <c r="A7" s="1076" t="s">
        <v>495</v>
      </c>
      <c r="B7" s="1077">
        <v>666490</v>
      </c>
      <c r="C7" s="1077">
        <v>523408</v>
      </c>
      <c r="D7" s="1077">
        <v>20284</v>
      </c>
      <c r="E7" s="1077">
        <f t="shared" si="3"/>
        <v>543692</v>
      </c>
      <c r="F7" s="1078">
        <f t="shared" si="0"/>
        <v>1210182</v>
      </c>
      <c r="G7" s="1077">
        <v>486371</v>
      </c>
      <c r="H7" s="1077">
        <v>617395</v>
      </c>
      <c r="I7" s="1077">
        <v>50135</v>
      </c>
      <c r="J7" s="1077">
        <f t="shared" si="4"/>
        <v>667530</v>
      </c>
      <c r="K7" s="1078">
        <f t="shared" si="1"/>
        <v>1153901</v>
      </c>
      <c r="L7" s="1079">
        <f t="shared" si="2"/>
        <v>2364083</v>
      </c>
    </row>
    <row r="8" spans="1:12" s="615" customFormat="1" ht="21" customHeight="1">
      <c r="A8" s="1080" t="s">
        <v>496</v>
      </c>
      <c r="B8" s="1077">
        <v>688507</v>
      </c>
      <c r="C8" s="1077">
        <v>563079</v>
      </c>
      <c r="D8" s="1077">
        <v>27872</v>
      </c>
      <c r="E8" s="1077">
        <f t="shared" si="3"/>
        <v>590951</v>
      </c>
      <c r="F8" s="1078">
        <f t="shared" si="0"/>
        <v>1279458</v>
      </c>
      <c r="G8" s="1077">
        <v>499838</v>
      </c>
      <c r="H8" s="1077">
        <v>670940</v>
      </c>
      <c r="I8" s="1077">
        <v>67187</v>
      </c>
      <c r="J8" s="1077">
        <f t="shared" si="4"/>
        <v>738127</v>
      </c>
      <c r="K8" s="1078">
        <f t="shared" si="1"/>
        <v>1237965</v>
      </c>
      <c r="L8" s="1079">
        <f t="shared" si="2"/>
        <v>2517423</v>
      </c>
    </row>
    <row r="9" spans="1:12" s="615" customFormat="1" ht="21" customHeight="1">
      <c r="A9" s="1076" t="s">
        <v>497</v>
      </c>
      <c r="B9" s="1077">
        <v>719477</v>
      </c>
      <c r="C9" s="1077">
        <v>607781</v>
      </c>
      <c r="D9" s="1077">
        <v>33530</v>
      </c>
      <c r="E9" s="1077">
        <f t="shared" si="3"/>
        <v>641311</v>
      </c>
      <c r="F9" s="1078">
        <f t="shared" si="0"/>
        <v>1360788</v>
      </c>
      <c r="G9" s="1077">
        <v>523353</v>
      </c>
      <c r="H9" s="1077">
        <v>724697</v>
      </c>
      <c r="I9" s="1077">
        <v>79573</v>
      </c>
      <c r="J9" s="1077">
        <f t="shared" si="4"/>
        <v>804270</v>
      </c>
      <c r="K9" s="1078">
        <f t="shared" si="1"/>
        <v>1327623</v>
      </c>
      <c r="L9" s="1079">
        <f t="shared" si="2"/>
        <v>2688411</v>
      </c>
    </row>
    <row r="10" spans="1:12" s="615" customFormat="1" ht="21" customHeight="1">
      <c r="A10" s="1080" t="s">
        <v>498</v>
      </c>
      <c r="B10" s="1077">
        <v>761550</v>
      </c>
      <c r="C10" s="1077">
        <v>660882</v>
      </c>
      <c r="D10" s="1077">
        <v>39966</v>
      </c>
      <c r="E10" s="1077">
        <f t="shared" si="3"/>
        <v>700848</v>
      </c>
      <c r="F10" s="1078">
        <f t="shared" si="0"/>
        <v>1462398</v>
      </c>
      <c r="G10" s="1077">
        <v>557229</v>
      </c>
      <c r="H10" s="1077">
        <v>788545</v>
      </c>
      <c r="I10" s="1077">
        <v>92804</v>
      </c>
      <c r="J10" s="1077">
        <f t="shared" si="4"/>
        <v>881349</v>
      </c>
      <c r="K10" s="1078">
        <f t="shared" si="1"/>
        <v>1438578</v>
      </c>
      <c r="L10" s="1079">
        <f t="shared" si="2"/>
        <v>2900976</v>
      </c>
    </row>
    <row r="11" spans="1:12" s="615" customFormat="1" ht="21" customHeight="1">
      <c r="A11" s="1076" t="s">
        <v>499</v>
      </c>
      <c r="B11" s="1077">
        <v>816912</v>
      </c>
      <c r="C11" s="1077">
        <v>715603</v>
      </c>
      <c r="D11" s="1077">
        <v>45810</v>
      </c>
      <c r="E11" s="1077">
        <f t="shared" si="3"/>
        <v>761413</v>
      </c>
      <c r="F11" s="1078">
        <f t="shared" si="0"/>
        <v>1578325</v>
      </c>
      <c r="G11" s="1077">
        <v>606074</v>
      </c>
      <c r="H11" s="1077">
        <v>852938</v>
      </c>
      <c r="I11" s="1077">
        <v>104262</v>
      </c>
      <c r="J11" s="1077">
        <f t="shared" si="4"/>
        <v>957200</v>
      </c>
      <c r="K11" s="1078">
        <f t="shared" si="1"/>
        <v>1563274</v>
      </c>
      <c r="L11" s="1079">
        <f t="shared" si="2"/>
        <v>3141599</v>
      </c>
    </row>
    <row r="12" spans="1:12" s="615" customFormat="1" ht="21" customHeight="1">
      <c r="A12" s="1080" t="s">
        <v>500</v>
      </c>
      <c r="B12" s="1077">
        <v>866421</v>
      </c>
      <c r="C12" s="1077">
        <v>753051</v>
      </c>
      <c r="D12" s="1077">
        <v>55339</v>
      </c>
      <c r="E12" s="1077">
        <f t="shared" si="3"/>
        <v>808390</v>
      </c>
      <c r="F12" s="1078">
        <f t="shared" si="0"/>
        <v>1674811</v>
      </c>
      <c r="G12" s="1077">
        <v>647213</v>
      </c>
      <c r="H12" s="1077">
        <v>896356</v>
      </c>
      <c r="I12" s="1077">
        <v>121458</v>
      </c>
      <c r="J12" s="1077">
        <f t="shared" si="4"/>
        <v>1017814</v>
      </c>
      <c r="K12" s="1078">
        <f>G12+H12+I12</f>
        <v>1665027</v>
      </c>
      <c r="L12" s="1079">
        <f>F12+K12</f>
        <v>3339838</v>
      </c>
    </row>
    <row r="13" spans="1:12" s="615" customFormat="1" ht="21" customHeight="1">
      <c r="A13" s="1076" t="s">
        <v>501</v>
      </c>
      <c r="B13" s="1077">
        <v>934645</v>
      </c>
      <c r="C13" s="1077">
        <v>814654</v>
      </c>
      <c r="D13" s="1077">
        <v>59951</v>
      </c>
      <c r="E13" s="1077">
        <f t="shared" si="3"/>
        <v>874605</v>
      </c>
      <c r="F13" s="1078">
        <f t="shared" si="0"/>
        <v>1809250</v>
      </c>
      <c r="G13" s="1077">
        <v>685025</v>
      </c>
      <c r="H13" s="1077">
        <v>966760</v>
      </c>
      <c r="I13" s="1077">
        <v>130253</v>
      </c>
      <c r="J13" s="1077">
        <f t="shared" si="4"/>
        <v>1097013</v>
      </c>
      <c r="K13" s="1078">
        <f>G13+H13+I13</f>
        <v>1782038</v>
      </c>
      <c r="L13" s="1079">
        <f>F13+K13</f>
        <v>3591288</v>
      </c>
    </row>
    <row r="14" spans="1:12" s="615" customFormat="1" ht="21" customHeight="1">
      <c r="A14" s="1080" t="s">
        <v>502</v>
      </c>
      <c r="B14" s="1077">
        <v>1031680</v>
      </c>
      <c r="C14" s="1077">
        <v>881411</v>
      </c>
      <c r="D14" s="1077">
        <v>64075</v>
      </c>
      <c r="E14" s="1077">
        <f t="shared" si="3"/>
        <v>945486</v>
      </c>
      <c r="F14" s="1078">
        <f t="shared" si="0"/>
        <v>1977166</v>
      </c>
      <c r="G14" s="1077">
        <v>734397</v>
      </c>
      <c r="H14" s="1077">
        <v>1051585</v>
      </c>
      <c r="I14" s="1077">
        <v>139444</v>
      </c>
      <c r="J14" s="1077">
        <f t="shared" si="4"/>
        <v>1191029</v>
      </c>
      <c r="K14" s="1078">
        <f>G14+H14+I14</f>
        <v>1925426</v>
      </c>
      <c r="L14" s="1079">
        <f>F14+K14</f>
        <v>3902592</v>
      </c>
    </row>
    <row r="15" spans="1:12" s="615" customFormat="1" ht="21" customHeight="1">
      <c r="A15" s="1076" t="s">
        <v>454</v>
      </c>
      <c r="B15" s="1077">
        <v>1080694</v>
      </c>
      <c r="C15" s="1077">
        <v>946191</v>
      </c>
      <c r="D15" s="1077">
        <v>69295</v>
      </c>
      <c r="E15" s="1077">
        <f t="shared" si="3"/>
        <v>1015486</v>
      </c>
      <c r="F15" s="1078">
        <f t="shared" si="0"/>
        <v>2096180</v>
      </c>
      <c r="G15" s="1077">
        <v>778665</v>
      </c>
      <c r="H15" s="1077">
        <v>1128712</v>
      </c>
      <c r="I15" s="1077">
        <v>150430</v>
      </c>
      <c r="J15" s="1077">
        <f t="shared" si="4"/>
        <v>1279142</v>
      </c>
      <c r="K15" s="1078">
        <f>G15+H15+I15</f>
        <v>2057807</v>
      </c>
      <c r="L15" s="1079">
        <f>F15+K15</f>
        <v>4153987</v>
      </c>
    </row>
    <row r="16" spans="1:12" s="615" customFormat="1" ht="21" customHeight="1">
      <c r="A16" s="1080" t="s">
        <v>455</v>
      </c>
      <c r="B16" s="1077">
        <v>1092969</v>
      </c>
      <c r="C16" s="1077">
        <v>962084</v>
      </c>
      <c r="D16" s="1077">
        <v>71337</v>
      </c>
      <c r="E16" s="1077">
        <f t="shared" si="3"/>
        <v>1033421</v>
      </c>
      <c r="F16" s="1078">
        <f t="shared" si="0"/>
        <v>2126390</v>
      </c>
      <c r="G16" s="1077">
        <v>798437</v>
      </c>
      <c r="H16" s="1077">
        <v>1150123</v>
      </c>
      <c r="I16" s="1077">
        <v>153711</v>
      </c>
      <c r="J16" s="1077">
        <f t="shared" si="4"/>
        <v>1303834</v>
      </c>
      <c r="K16" s="1078">
        <f t="shared" ref="K16:K22" si="5">G16+H16+I16</f>
        <v>2102271</v>
      </c>
      <c r="L16" s="1079">
        <f t="shared" ref="L16:L22" si="6">F16+K16</f>
        <v>4228661</v>
      </c>
    </row>
    <row r="17" spans="1:17" s="615" customFormat="1" ht="21" customHeight="1">
      <c r="A17" s="1076" t="s">
        <v>456</v>
      </c>
      <c r="B17" s="1077">
        <v>1057677</v>
      </c>
      <c r="C17" s="1077">
        <v>978451</v>
      </c>
      <c r="D17" s="1077">
        <v>71558</v>
      </c>
      <c r="E17" s="1077">
        <f t="shared" si="3"/>
        <v>1050009</v>
      </c>
      <c r="F17" s="1078">
        <f t="shared" si="0"/>
        <v>2107686</v>
      </c>
      <c r="G17" s="1077">
        <v>790314</v>
      </c>
      <c r="H17" s="1077">
        <v>1162090</v>
      </c>
      <c r="I17" s="1077">
        <v>154813</v>
      </c>
      <c r="J17" s="1077">
        <f t="shared" si="4"/>
        <v>1316903</v>
      </c>
      <c r="K17" s="1078">
        <f t="shared" si="5"/>
        <v>2107217</v>
      </c>
      <c r="L17" s="1079">
        <f t="shared" si="6"/>
        <v>4214903</v>
      </c>
    </row>
    <row r="18" spans="1:17" s="615" customFormat="1" ht="21" customHeight="1">
      <c r="A18" s="1076" t="s">
        <v>457</v>
      </c>
      <c r="B18" s="1077">
        <v>1101179</v>
      </c>
      <c r="C18" s="1077">
        <v>965089</v>
      </c>
      <c r="D18" s="1077">
        <v>74653</v>
      </c>
      <c r="E18" s="1077">
        <f t="shared" si="3"/>
        <v>1039742</v>
      </c>
      <c r="F18" s="1078">
        <f t="shared" si="0"/>
        <v>2140921</v>
      </c>
      <c r="G18" s="1077">
        <v>827084</v>
      </c>
      <c r="H18" s="1077">
        <v>1155297</v>
      </c>
      <c r="I18" s="1077">
        <v>162057</v>
      </c>
      <c r="J18" s="1077">
        <f t="shared" si="4"/>
        <v>1317354</v>
      </c>
      <c r="K18" s="1078">
        <f t="shared" si="5"/>
        <v>2144438</v>
      </c>
      <c r="L18" s="1079">
        <f t="shared" si="6"/>
        <v>4285359</v>
      </c>
    </row>
    <row r="19" spans="1:17" s="615" customFormat="1" ht="21" customHeight="1">
      <c r="A19" s="1076" t="s">
        <v>458</v>
      </c>
      <c r="B19" s="1077">
        <v>1177304</v>
      </c>
      <c r="C19" s="1077">
        <v>1023415</v>
      </c>
      <c r="D19" s="1077">
        <v>77648</v>
      </c>
      <c r="E19" s="1081">
        <v>1101063</v>
      </c>
      <c r="F19" s="1078">
        <f t="shared" si="0"/>
        <v>2278367</v>
      </c>
      <c r="G19" s="1077">
        <v>903493</v>
      </c>
      <c r="H19" s="1077">
        <v>1218211</v>
      </c>
      <c r="I19" s="1077">
        <v>168839</v>
      </c>
      <c r="J19" s="1077">
        <v>1387050</v>
      </c>
      <c r="K19" s="1078">
        <f t="shared" si="5"/>
        <v>2290543</v>
      </c>
      <c r="L19" s="1079">
        <f t="shared" si="6"/>
        <v>4568910</v>
      </c>
    </row>
    <row r="20" spans="1:17" s="615" customFormat="1" ht="21" customHeight="1">
      <c r="A20" s="1076" t="s">
        <v>459</v>
      </c>
      <c r="B20" s="1081">
        <v>1191357</v>
      </c>
      <c r="C20" s="1081">
        <v>1014199</v>
      </c>
      <c r="D20" s="1081">
        <v>79364</v>
      </c>
      <c r="E20" s="1081">
        <v>1093563</v>
      </c>
      <c r="F20" s="1078">
        <f t="shared" si="0"/>
        <v>2284920</v>
      </c>
      <c r="G20" s="1081">
        <v>906434</v>
      </c>
      <c r="H20" s="1081">
        <v>1212708</v>
      </c>
      <c r="I20" s="1081">
        <v>173006</v>
      </c>
      <c r="J20" s="1081">
        <v>1385714</v>
      </c>
      <c r="K20" s="1078">
        <f t="shared" si="5"/>
        <v>2292148</v>
      </c>
      <c r="L20" s="1079">
        <f t="shared" si="6"/>
        <v>4577068</v>
      </c>
    </row>
    <row r="21" spans="1:17" s="615" customFormat="1" ht="21" customHeight="1">
      <c r="A21" s="1076" t="s">
        <v>460</v>
      </c>
      <c r="B21" s="1081">
        <v>1212226</v>
      </c>
      <c r="C21" s="1081">
        <v>1043047</v>
      </c>
      <c r="D21" s="1081">
        <v>83183</v>
      </c>
      <c r="E21" s="1081">
        <v>1126230</v>
      </c>
      <c r="F21" s="1078">
        <f>B21+C21+D21</f>
        <v>2338456</v>
      </c>
      <c r="G21" s="1081">
        <v>942986</v>
      </c>
      <c r="H21" s="1081">
        <v>1236761</v>
      </c>
      <c r="I21" s="1081">
        <v>181163</v>
      </c>
      <c r="J21" s="1081">
        <v>1417924</v>
      </c>
      <c r="K21" s="1078">
        <f>G21+H21+I21</f>
        <v>2360910</v>
      </c>
      <c r="L21" s="1079">
        <f>F21+K21</f>
        <v>4699366</v>
      </c>
    </row>
    <row r="22" spans="1:17" s="615" customFormat="1" ht="21" customHeight="1">
      <c r="A22" s="1080" t="str">
        <f>+'Resumen '!O6</f>
        <v>Jul.2025</v>
      </c>
      <c r="B22" s="1081">
        <f>+'Resumen '!D26</f>
        <v>1235879</v>
      </c>
      <c r="C22" s="1081">
        <f>+'Resumen '!D27</f>
        <v>1056872</v>
      </c>
      <c r="D22" s="1081">
        <f>+'Resumen '!D28</f>
        <v>83651</v>
      </c>
      <c r="E22" s="1081">
        <f>+Tabla10[[#This Row],[Dep-Dir-Masc]]+Tabla10[[#This Row],[Dep_Adic-Masc]]</f>
        <v>1140523</v>
      </c>
      <c r="F22" s="1078">
        <f t="shared" si="0"/>
        <v>2376402</v>
      </c>
      <c r="G22" s="1081">
        <f>+'Resumen '!E26</f>
        <v>975173</v>
      </c>
      <c r="H22" s="1081">
        <f>+'Resumen '!E27</f>
        <v>1255733</v>
      </c>
      <c r="I22" s="1081">
        <f>+'Resumen '!E28</f>
        <v>182460</v>
      </c>
      <c r="J22" s="1081">
        <f>+Tabla10[[#This Row],[Dep-Dir-Fem]]+Tabla10[[#This Row],[Dep_Adic-Fem]]</f>
        <v>1438193</v>
      </c>
      <c r="K22" s="1078">
        <f t="shared" si="5"/>
        <v>2413366</v>
      </c>
      <c r="L22" s="1079">
        <f t="shared" si="6"/>
        <v>4789768</v>
      </c>
      <c r="M22" s="740"/>
      <c r="N22" s="935"/>
    </row>
    <row r="23" spans="1:17" ht="30.75" customHeight="1">
      <c r="A23" s="1334" t="s">
        <v>518</v>
      </c>
      <c r="B23" s="1334"/>
      <c r="C23" s="1334"/>
      <c r="D23" s="1334"/>
      <c r="E23" s="1334"/>
      <c r="F23" s="1334"/>
      <c r="G23" s="1334"/>
      <c r="H23" s="1334"/>
      <c r="I23" s="1334"/>
      <c r="J23" s="1334"/>
      <c r="K23" s="1334"/>
      <c r="L23" s="1334"/>
      <c r="P23" s="615"/>
    </row>
    <row r="24" spans="1:17" ht="25.5" customHeight="1">
      <c r="A24" s="11"/>
      <c r="B24" s="11"/>
      <c r="C24" s="11"/>
      <c r="D24" s="11"/>
      <c r="E24" s="11"/>
      <c r="F24" s="11"/>
      <c r="G24" s="11"/>
      <c r="H24" s="11"/>
      <c r="I24" s="11"/>
      <c r="J24" s="11"/>
      <c r="L24" s="11"/>
      <c r="Q24" s="615"/>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4"/>
      <c r="B41" s="84"/>
      <c r="C41" s="84"/>
      <c r="D41" s="84"/>
      <c r="E41" s="84"/>
      <c r="F41" s="84"/>
      <c r="G41" s="84"/>
      <c r="H41" s="84"/>
      <c r="I41" s="84"/>
      <c r="J41" s="84"/>
      <c r="K41" s="84"/>
      <c r="L41" s="84"/>
    </row>
  </sheetData>
  <mergeCells count="3">
    <mergeCell ref="A23:L23"/>
    <mergeCell ref="A1:L1"/>
    <mergeCell ref="A2:L2"/>
  </mergeCells>
  <conditionalFormatting sqref="B22:D22 G22:I22">
    <cfRule type="cellIs" dxfId="605" priority="2" operator="equal">
      <formula>0</formula>
    </cfRule>
  </conditionalFormatting>
  <conditionalFormatting sqref="B21:D21">
    <cfRule type="cellIs" dxfId="604" priority="1"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3">
    <tabColor theme="9" tint="-0.249977111117893"/>
    <pageSetUpPr fitToPage="1"/>
  </sheetPr>
  <dimension ref="A1"/>
  <sheetViews>
    <sheetView showGridLines="0" view="pageBreakPreview" zoomScale="70" zoomScaleNormal="100" zoomScaleSheetLayoutView="70" workbookViewId="0">
      <selection activeCell="S28" sqref="S28"/>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4">
    <tabColor theme="9" tint="-0.249977111117893"/>
    <pageSetUpPr fitToPage="1"/>
  </sheetPr>
  <dimension ref="A5:J42"/>
  <sheetViews>
    <sheetView showGridLines="0" view="pageBreakPreview" zoomScale="40" zoomScaleNormal="100" zoomScaleSheetLayoutView="40" workbookViewId="0">
      <selection activeCell="U20" sqref="U20"/>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337" t="s">
        <v>519</v>
      </c>
      <c r="B5" s="1337"/>
      <c r="C5" s="1337"/>
      <c r="D5" s="1337"/>
      <c r="E5" s="1337"/>
      <c r="F5" s="1337"/>
      <c r="G5" s="1337"/>
      <c r="H5" s="1337"/>
      <c r="I5" s="1337"/>
      <c r="J5" s="1337"/>
    </row>
    <row r="6" spans="1:10" ht="78.75" customHeight="1">
      <c r="A6" s="1337"/>
      <c r="B6" s="1337"/>
      <c r="C6" s="1337"/>
      <c r="D6" s="1337"/>
      <c r="E6" s="1337"/>
      <c r="F6" s="1337"/>
      <c r="G6" s="1337"/>
      <c r="H6" s="1337"/>
      <c r="I6" s="1337"/>
      <c r="J6" s="1337"/>
    </row>
    <row r="7" spans="1:10" ht="31.5" customHeight="1">
      <c r="A7" s="1337"/>
      <c r="B7" s="1337"/>
      <c r="C7" s="1337"/>
      <c r="D7" s="1337"/>
      <c r="E7" s="1337"/>
      <c r="F7" s="1337"/>
      <c r="G7" s="1337"/>
      <c r="H7" s="1337"/>
      <c r="I7" s="1337"/>
      <c r="J7" s="1337"/>
    </row>
    <row r="8" spans="1:10" ht="31.5" customHeight="1">
      <c r="A8" s="1337"/>
      <c r="B8" s="1337"/>
      <c r="C8" s="1337"/>
      <c r="D8" s="1337"/>
      <c r="E8" s="1337"/>
      <c r="F8" s="1337"/>
      <c r="G8" s="1337"/>
      <c r="H8" s="1337"/>
      <c r="I8" s="1337"/>
      <c r="J8" s="1337"/>
    </row>
    <row r="9" spans="1:10" ht="57.75" customHeight="1">
      <c r="A9" s="1337"/>
      <c r="B9" s="1337"/>
      <c r="C9" s="1337"/>
      <c r="D9" s="1337"/>
      <c r="E9" s="1337"/>
      <c r="F9" s="1337"/>
      <c r="G9" s="1337"/>
      <c r="H9" s="1337"/>
      <c r="I9" s="1337"/>
      <c r="J9" s="1337"/>
    </row>
    <row r="10" spans="1:10" ht="31.5" customHeight="1">
      <c r="A10" s="1337"/>
      <c r="B10" s="1337"/>
      <c r="C10" s="1337"/>
      <c r="D10" s="1337"/>
      <c r="E10" s="1337"/>
      <c r="F10" s="1337"/>
      <c r="G10" s="1337"/>
      <c r="H10" s="1337"/>
      <c r="I10" s="1337"/>
      <c r="J10" s="1337"/>
    </row>
    <row r="11" spans="1:10" ht="35.25" customHeight="1">
      <c r="A11" s="1337"/>
      <c r="B11" s="1337"/>
      <c r="C11" s="1337"/>
      <c r="D11" s="1337"/>
      <c r="E11" s="1337"/>
      <c r="F11" s="1337"/>
      <c r="G11" s="1337"/>
      <c r="H11" s="1337"/>
      <c r="I11" s="1337"/>
      <c r="J11" s="1337"/>
    </row>
    <row r="12" spans="1:10" ht="31.5" customHeight="1">
      <c r="A12" s="1337"/>
      <c r="B12" s="1337"/>
      <c r="C12" s="1337"/>
      <c r="D12" s="1337"/>
      <c r="E12" s="1337"/>
      <c r="F12" s="1337"/>
      <c r="G12" s="1337"/>
      <c r="H12" s="1337"/>
      <c r="I12" s="1337"/>
      <c r="J12" s="1337"/>
    </row>
    <row r="13" spans="1:10" ht="56.25" customHeight="1">
      <c r="A13" s="1337"/>
      <c r="B13" s="1337"/>
      <c r="C13" s="1337"/>
      <c r="D13" s="1337"/>
      <c r="E13" s="1337"/>
      <c r="F13" s="1337"/>
      <c r="G13" s="1337"/>
      <c r="H13" s="1337"/>
      <c r="I13" s="1337"/>
      <c r="J13" s="1337"/>
    </row>
    <row r="14" spans="1:10" ht="46.5" customHeight="1">
      <c r="A14" s="1337"/>
      <c r="B14" s="1337"/>
      <c r="C14" s="1337"/>
      <c r="D14" s="1337"/>
      <c r="E14" s="1337"/>
      <c r="F14" s="1337"/>
      <c r="G14" s="1337"/>
      <c r="H14" s="1337"/>
      <c r="I14" s="1337"/>
      <c r="J14" s="1337"/>
    </row>
    <row r="15" spans="1:10" ht="31.5" customHeight="1">
      <c r="A15" s="1337"/>
      <c r="B15" s="1337"/>
      <c r="C15" s="1337"/>
      <c r="D15" s="1337"/>
      <c r="E15" s="1337"/>
      <c r="F15" s="1337"/>
      <c r="G15" s="1337"/>
      <c r="H15" s="1337"/>
      <c r="I15" s="1337"/>
      <c r="J15" s="1337"/>
    </row>
    <row r="16" spans="1:10">
      <c r="A16" s="1337"/>
      <c r="B16" s="1337"/>
      <c r="C16" s="1337"/>
      <c r="D16" s="1337"/>
      <c r="E16" s="1337"/>
      <c r="F16" s="1337"/>
      <c r="G16" s="1337"/>
      <c r="H16" s="1337"/>
      <c r="I16" s="1337"/>
      <c r="J16" s="1337"/>
    </row>
    <row r="17" spans="1:10" ht="31.5" customHeight="1">
      <c r="A17" s="1337"/>
      <c r="B17" s="1337"/>
      <c r="C17" s="1337"/>
      <c r="D17" s="1337"/>
      <c r="E17" s="1337"/>
      <c r="F17" s="1337"/>
      <c r="G17" s="1337"/>
      <c r="H17" s="1337"/>
      <c r="I17" s="1337"/>
      <c r="J17" s="1337"/>
    </row>
    <row r="18" spans="1:10" ht="31.5" customHeight="1">
      <c r="A18" s="1337"/>
      <c r="B18" s="1337"/>
      <c r="C18" s="1337"/>
      <c r="D18" s="1337"/>
      <c r="E18" s="1337"/>
      <c r="F18" s="1337"/>
      <c r="G18" s="1337"/>
      <c r="H18" s="1337"/>
      <c r="I18" s="1337"/>
      <c r="J18" s="1337"/>
    </row>
    <row r="19" spans="1:10">
      <c r="A19" s="1337"/>
      <c r="B19" s="1337"/>
      <c r="C19" s="1337"/>
      <c r="D19" s="1337"/>
      <c r="E19" s="1337"/>
      <c r="F19" s="1337"/>
      <c r="G19" s="1337"/>
      <c r="H19" s="1337"/>
      <c r="I19" s="1337"/>
      <c r="J19" s="1337"/>
    </row>
    <row r="20" spans="1:10">
      <c r="A20" s="1337"/>
      <c r="B20" s="1337"/>
      <c r="C20" s="1337"/>
      <c r="D20" s="1337"/>
      <c r="E20" s="1337"/>
      <c r="F20" s="1337"/>
      <c r="G20" s="1337"/>
      <c r="H20" s="1337"/>
      <c r="I20" s="1337"/>
      <c r="J20" s="1337"/>
    </row>
    <row r="21" spans="1:10" ht="31.5" customHeight="1">
      <c r="A21" s="1337"/>
      <c r="B21" s="1337"/>
      <c r="C21" s="1337"/>
      <c r="D21" s="1337"/>
      <c r="E21" s="1337"/>
      <c r="F21" s="1337"/>
      <c r="G21" s="1337"/>
      <c r="H21" s="1337"/>
      <c r="I21" s="1337"/>
      <c r="J21" s="1337"/>
    </row>
    <row r="22" spans="1:10" ht="64.5" customHeight="1">
      <c r="A22" s="1337"/>
      <c r="B22" s="1337"/>
      <c r="C22" s="1337"/>
      <c r="D22" s="1337"/>
      <c r="E22" s="1337"/>
      <c r="F22" s="1337"/>
      <c r="G22" s="1337"/>
      <c r="H22" s="1337"/>
      <c r="I22" s="1337"/>
      <c r="J22" s="1337"/>
    </row>
    <row r="23" spans="1:10" ht="31.5" customHeight="1">
      <c r="A23" s="1337"/>
      <c r="B23" s="1337"/>
      <c r="C23" s="1337"/>
      <c r="D23" s="1337"/>
      <c r="E23" s="1337"/>
      <c r="F23" s="1337"/>
      <c r="G23" s="1337"/>
      <c r="H23" s="1337"/>
      <c r="I23" s="1337"/>
      <c r="J23" s="1337"/>
    </row>
    <row r="24" spans="1:10" ht="28.5" customHeight="1">
      <c r="A24" s="1337"/>
      <c r="B24" s="1337"/>
      <c r="C24" s="1337"/>
      <c r="D24" s="1337"/>
      <c r="E24" s="1337"/>
      <c r="F24" s="1337"/>
      <c r="G24" s="1337"/>
      <c r="H24" s="1337"/>
      <c r="I24" s="1337"/>
      <c r="J24" s="1337"/>
    </row>
    <row r="25" spans="1:10" ht="31.5" customHeight="1">
      <c r="A25" s="1337"/>
      <c r="B25" s="1337"/>
      <c r="C25" s="1337"/>
      <c r="D25" s="1337"/>
      <c r="E25" s="1337"/>
      <c r="F25" s="1337"/>
      <c r="G25" s="1337"/>
      <c r="H25" s="1337"/>
      <c r="I25" s="1337"/>
      <c r="J25" s="1337"/>
    </row>
    <row r="26" spans="1:10" ht="39.75" customHeight="1">
      <c r="A26" s="1337"/>
      <c r="B26" s="1337"/>
      <c r="C26" s="1337"/>
      <c r="D26" s="1337"/>
      <c r="E26" s="1337"/>
      <c r="F26" s="1337"/>
      <c r="G26" s="1337"/>
      <c r="H26" s="1337"/>
      <c r="I26" s="1337"/>
      <c r="J26" s="1337"/>
    </row>
    <row r="27" spans="1:10" ht="30" customHeight="1">
      <c r="A27" s="1337"/>
      <c r="B27" s="1337"/>
      <c r="C27" s="1337"/>
      <c r="D27" s="1337"/>
      <c r="E27" s="1337"/>
      <c r="F27" s="1337"/>
      <c r="G27" s="1337"/>
      <c r="H27" s="1337"/>
      <c r="I27" s="1337"/>
      <c r="J27" s="1337"/>
    </row>
    <row r="28" spans="1:10" ht="78" customHeight="1">
      <c r="A28" s="1337"/>
      <c r="B28" s="1337"/>
      <c r="C28" s="1337"/>
      <c r="D28" s="1337"/>
      <c r="E28" s="1337"/>
      <c r="F28" s="1337"/>
      <c r="G28" s="1337"/>
      <c r="H28" s="1337"/>
      <c r="I28" s="1337"/>
      <c r="J28" s="1337"/>
    </row>
    <row r="29" spans="1:10" ht="31.5" customHeight="1">
      <c r="A29" s="1337"/>
      <c r="B29" s="1337"/>
      <c r="C29" s="1337"/>
      <c r="D29" s="1337"/>
      <c r="E29" s="1337"/>
      <c r="F29" s="1337"/>
      <c r="G29" s="1337"/>
      <c r="H29" s="1337"/>
      <c r="I29" s="1337"/>
      <c r="J29" s="1337"/>
    </row>
    <row r="30" spans="1:10" ht="31.5" customHeight="1">
      <c r="A30" s="1337"/>
      <c r="B30" s="1337"/>
      <c r="C30" s="1337"/>
      <c r="D30" s="1337"/>
      <c r="E30" s="1337"/>
      <c r="F30" s="1337"/>
      <c r="G30" s="1337"/>
      <c r="H30" s="1337"/>
      <c r="I30" s="1337"/>
      <c r="J30" s="1337"/>
    </row>
    <row r="31" spans="1:10" ht="26.25" customHeight="1">
      <c r="A31" s="1337"/>
      <c r="B31" s="1337"/>
      <c r="C31" s="1337"/>
      <c r="D31" s="1337"/>
      <c r="E31" s="1337"/>
      <c r="F31" s="1337"/>
      <c r="G31" s="1337"/>
      <c r="H31" s="1337"/>
      <c r="I31" s="1337"/>
      <c r="J31" s="1337"/>
    </row>
    <row r="32" spans="1:10" ht="30.75" customHeight="1">
      <c r="A32" s="1337"/>
      <c r="B32" s="1337"/>
      <c r="C32" s="1337"/>
      <c r="D32" s="1337"/>
      <c r="E32" s="1337"/>
      <c r="F32" s="1337"/>
      <c r="G32" s="1337"/>
      <c r="H32" s="1337"/>
      <c r="I32" s="1337"/>
      <c r="J32" s="1337"/>
    </row>
    <row r="33" spans="1:10" ht="53.25" customHeight="1">
      <c r="A33" s="1337"/>
      <c r="B33" s="1337"/>
      <c r="C33" s="1337"/>
      <c r="D33" s="1337"/>
      <c r="E33" s="1337"/>
      <c r="F33" s="1337"/>
      <c r="G33" s="1337"/>
      <c r="H33" s="1337"/>
      <c r="I33" s="1337"/>
      <c r="J33" s="1337"/>
    </row>
    <row r="34" spans="1:10" ht="31.5" customHeight="1">
      <c r="A34" s="1337"/>
      <c r="B34" s="1337"/>
      <c r="C34" s="1337"/>
      <c r="D34" s="1337"/>
      <c r="E34" s="1337"/>
      <c r="F34" s="1337"/>
      <c r="G34" s="1337"/>
      <c r="H34" s="1337"/>
      <c r="I34" s="1337"/>
      <c r="J34" s="1337"/>
    </row>
    <row r="35" spans="1:10" ht="134.25" customHeight="1">
      <c r="A35" s="1337"/>
      <c r="B35" s="1337"/>
      <c r="C35" s="1337"/>
      <c r="D35" s="1337"/>
      <c r="E35" s="1337"/>
      <c r="F35" s="1337"/>
      <c r="G35" s="1337"/>
      <c r="H35" s="1337"/>
      <c r="I35" s="1337"/>
      <c r="J35" s="1337"/>
    </row>
    <row r="36" spans="1:10" ht="63" customHeight="1">
      <c r="A36" s="1337"/>
      <c r="B36" s="1337"/>
      <c r="C36" s="1337"/>
      <c r="D36" s="1337"/>
      <c r="E36" s="1337"/>
      <c r="F36" s="1337"/>
      <c r="G36" s="1337"/>
      <c r="H36" s="1337"/>
      <c r="I36" s="1337"/>
      <c r="J36" s="1337"/>
    </row>
    <row r="37" spans="1:10">
      <c r="A37" s="1337"/>
      <c r="B37" s="1337"/>
      <c r="C37" s="1337"/>
      <c r="D37" s="1337"/>
      <c r="E37" s="1337"/>
      <c r="F37" s="1337"/>
      <c r="G37" s="1337"/>
      <c r="H37" s="1337"/>
      <c r="I37" s="1337"/>
      <c r="J37" s="1337"/>
    </row>
    <row r="38" spans="1:10">
      <c r="A38" s="1337"/>
      <c r="B38" s="1337"/>
      <c r="C38" s="1337"/>
      <c r="D38" s="1337"/>
      <c r="E38" s="1337"/>
      <c r="F38" s="1337"/>
      <c r="G38" s="1337"/>
      <c r="H38" s="1337"/>
      <c r="I38" s="1337"/>
      <c r="J38" s="1337"/>
    </row>
    <row r="39" spans="1:10">
      <c r="A39" s="1337"/>
      <c r="B39" s="1337"/>
      <c r="C39" s="1337"/>
      <c r="D39" s="1337"/>
      <c r="E39" s="1337"/>
      <c r="F39" s="1337"/>
      <c r="G39" s="1337"/>
      <c r="H39" s="1337"/>
      <c r="I39" s="1337"/>
      <c r="J39" s="1337"/>
    </row>
    <row r="40" spans="1:10">
      <c r="A40" s="1337"/>
      <c r="B40" s="1337"/>
      <c r="C40" s="1337"/>
      <c r="D40" s="1337"/>
      <c r="E40" s="1337"/>
      <c r="F40" s="1337"/>
      <c r="G40" s="1337"/>
      <c r="H40" s="1337"/>
      <c r="I40" s="1337"/>
      <c r="J40" s="1337"/>
    </row>
    <row r="41" spans="1:10">
      <c r="A41" s="1337"/>
      <c r="B41" s="1337"/>
      <c r="C41" s="1337"/>
      <c r="D41" s="1337"/>
      <c r="E41" s="1337"/>
      <c r="F41" s="1337"/>
      <c r="G41" s="1337"/>
      <c r="H41" s="1337"/>
      <c r="I41" s="1337"/>
      <c r="J41" s="1337"/>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7">
    <tabColor theme="9" tint="-0.249977111117893"/>
    <pageSetUpPr fitToPage="1"/>
  </sheetPr>
  <dimension ref="A1:T24"/>
  <sheetViews>
    <sheetView showGridLines="0" view="pageBreakPreview" topLeftCell="B1" zoomScale="55" zoomScaleNormal="100" zoomScaleSheetLayoutView="55" workbookViewId="0">
      <selection activeCell="X41" sqref="X41:X42"/>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12" customFormat="1" ht="48.75" customHeight="1">
      <c r="B1" s="1338" t="s">
        <v>520</v>
      </c>
      <c r="C1" s="1338"/>
      <c r="D1" s="1338"/>
      <c r="E1" s="1338"/>
      <c r="F1" s="1338"/>
      <c r="G1" s="1338"/>
      <c r="H1" s="1338"/>
      <c r="I1" s="1338"/>
      <c r="J1" s="1338"/>
      <c r="K1" s="1338"/>
      <c r="L1" s="1338"/>
      <c r="M1" s="1338"/>
    </row>
    <row r="2" spans="1:13" s="412" customFormat="1" ht="23.25" customHeight="1">
      <c r="B2" s="1340" t="str">
        <f>+'III.3.3.Afil.SFSRSsex tipo '!B2:J2</f>
        <v>Período:  Diciembre 2008 - Julio 2025</v>
      </c>
      <c r="C2" s="1340"/>
      <c r="D2" s="1340"/>
      <c r="E2" s="1340"/>
      <c r="F2" s="1340"/>
      <c r="G2" s="1340"/>
      <c r="H2" s="1340"/>
      <c r="I2" s="1340"/>
      <c r="J2" s="1340"/>
      <c r="K2" s="1340"/>
      <c r="L2" s="1340"/>
      <c r="M2" s="1340"/>
    </row>
    <row r="3" spans="1:13" ht="9" customHeight="1">
      <c r="B3" s="46"/>
      <c r="C3" s="46"/>
      <c r="D3" s="46"/>
      <c r="E3" s="46"/>
      <c r="F3" s="46"/>
      <c r="G3" s="46"/>
      <c r="H3" s="46"/>
      <c r="I3" s="46"/>
      <c r="J3" s="46"/>
      <c r="K3" s="46"/>
      <c r="L3" s="46"/>
      <c r="M3" s="46"/>
    </row>
    <row r="4" spans="1:13" s="601" customFormat="1" ht="31.5">
      <c r="A4" s="598"/>
      <c r="B4" s="599" t="s">
        <v>192</v>
      </c>
      <c r="C4" s="600" t="s">
        <v>521</v>
      </c>
      <c r="D4" s="600" t="s">
        <v>522</v>
      </c>
      <c r="E4" s="600" t="s">
        <v>523</v>
      </c>
      <c r="F4" s="600" t="s">
        <v>524</v>
      </c>
      <c r="G4" s="600" t="s">
        <v>525</v>
      </c>
      <c r="H4" s="445" t="s">
        <v>526</v>
      </c>
      <c r="K4" s="46"/>
      <c r="L4" s="46"/>
      <c r="M4" s="46"/>
    </row>
    <row r="5" spans="1:13" s="602" customFormat="1" ht="15.75">
      <c r="A5" s="602">
        <v>2008</v>
      </c>
      <c r="B5" s="603" t="s">
        <v>444</v>
      </c>
      <c r="C5" s="604">
        <v>489949</v>
      </c>
      <c r="D5" s="604">
        <v>734694</v>
      </c>
      <c r="E5" s="611">
        <f t="shared" ref="E5:E19" si="0">C5+D5</f>
        <v>1224643</v>
      </c>
      <c r="F5" s="1149">
        <f t="shared" ref="F5:F19" si="1">C5/E5</f>
        <v>0.40007496062117692</v>
      </c>
      <c r="G5" s="1149">
        <f t="shared" ref="G5:G19" si="2">D5/E5</f>
        <v>0.59992503937882302</v>
      </c>
      <c r="H5" s="1150">
        <f t="shared" ref="H5:H17" si="3">D5/C5</f>
        <v>1.4995315838995487</v>
      </c>
      <c r="K5" s="447"/>
      <c r="L5" s="447"/>
      <c r="M5" s="447"/>
    </row>
    <row r="6" spans="1:13" s="602" customFormat="1" ht="15.75">
      <c r="A6" s="602">
        <v>2009</v>
      </c>
      <c r="B6" s="603" t="s">
        <v>445</v>
      </c>
      <c r="C6" s="604">
        <v>622049</v>
      </c>
      <c r="D6" s="605">
        <v>782176</v>
      </c>
      <c r="E6" s="611">
        <f t="shared" si="0"/>
        <v>1404225</v>
      </c>
      <c r="F6" s="1149">
        <f t="shared" si="1"/>
        <v>0.44298385230287168</v>
      </c>
      <c r="G6" s="1149">
        <f t="shared" si="2"/>
        <v>0.55701614769712826</v>
      </c>
      <c r="H6" s="1150">
        <f t="shared" si="3"/>
        <v>1.2574186277929873</v>
      </c>
      <c r="I6" s="606"/>
      <c r="K6" s="447"/>
      <c r="L6" s="447"/>
      <c r="M6" s="447"/>
    </row>
    <row r="7" spans="1:13" s="602" customFormat="1" ht="15.75">
      <c r="A7" s="602">
        <v>2010</v>
      </c>
      <c r="B7" s="603" t="s">
        <v>446</v>
      </c>
      <c r="C7" s="604">
        <v>903250</v>
      </c>
      <c r="D7" s="605">
        <v>1110536</v>
      </c>
      <c r="E7" s="611">
        <f t="shared" si="0"/>
        <v>2013786</v>
      </c>
      <c r="F7" s="1149">
        <f t="shared" si="1"/>
        <v>0.44853326023718509</v>
      </c>
      <c r="G7" s="1149">
        <f t="shared" si="2"/>
        <v>0.55146673976281491</v>
      </c>
      <c r="H7" s="1150">
        <f t="shared" si="3"/>
        <v>1.229489067257127</v>
      </c>
      <c r="I7" s="606"/>
      <c r="K7" s="447"/>
      <c r="L7" s="447"/>
      <c r="M7" s="447"/>
    </row>
    <row r="8" spans="1:13" s="602" customFormat="1" ht="15.75">
      <c r="A8" s="602">
        <v>2011</v>
      </c>
      <c r="B8" s="603" t="s">
        <v>447</v>
      </c>
      <c r="C8" s="604">
        <v>883775</v>
      </c>
      <c r="D8" s="605">
        <v>1119652</v>
      </c>
      <c r="E8" s="611">
        <f t="shared" si="0"/>
        <v>2003427</v>
      </c>
      <c r="F8" s="1149">
        <f t="shared" si="1"/>
        <v>0.44113162096747222</v>
      </c>
      <c r="G8" s="1149">
        <f t="shared" si="2"/>
        <v>0.55886837903252773</v>
      </c>
      <c r="H8" s="1150">
        <f t="shared" si="3"/>
        <v>1.2668971174789962</v>
      </c>
      <c r="I8" s="607"/>
      <c r="J8" s="607"/>
      <c r="K8" s="447"/>
      <c r="L8" s="447"/>
      <c r="M8" s="447"/>
    </row>
    <row r="9" spans="1:13" s="602" customFormat="1" ht="15.75">
      <c r="A9" s="602">
        <v>2012</v>
      </c>
      <c r="B9" s="603" t="s">
        <v>448</v>
      </c>
      <c r="C9" s="604">
        <v>1178040</v>
      </c>
      <c r="D9" s="605">
        <v>1125311</v>
      </c>
      <c r="E9" s="611">
        <f t="shared" si="0"/>
        <v>2303351</v>
      </c>
      <c r="F9" s="1149">
        <f t="shared" si="1"/>
        <v>0.51144614954472856</v>
      </c>
      <c r="G9" s="1149">
        <f t="shared" si="2"/>
        <v>0.4885538504552715</v>
      </c>
      <c r="H9" s="1150">
        <f t="shared" si="3"/>
        <v>0.95524005976027981</v>
      </c>
      <c r="I9" s="607"/>
      <c r="J9" s="607"/>
      <c r="K9" s="447"/>
      <c r="L9" s="447"/>
      <c r="M9" s="447"/>
    </row>
    <row r="10" spans="1:13" s="602" customFormat="1" ht="15.75">
      <c r="A10" s="602">
        <v>2013</v>
      </c>
      <c r="B10" s="603" t="s">
        <v>449</v>
      </c>
      <c r="C10" s="604">
        <v>1568225</v>
      </c>
      <c r="D10" s="605">
        <v>1183528</v>
      </c>
      <c r="E10" s="611">
        <f t="shared" si="0"/>
        <v>2751753</v>
      </c>
      <c r="F10" s="1149">
        <f t="shared" si="1"/>
        <v>0.56990035079456625</v>
      </c>
      <c r="G10" s="1149">
        <f t="shared" si="2"/>
        <v>0.43009964920543375</v>
      </c>
      <c r="H10" s="1150">
        <f t="shared" si="3"/>
        <v>0.75469272585247649</v>
      </c>
      <c r="I10" s="606"/>
    </row>
    <row r="11" spans="1:13" s="602" customFormat="1" ht="15.75">
      <c r="A11" s="602">
        <v>2014</v>
      </c>
      <c r="B11" s="603" t="s">
        <v>450</v>
      </c>
      <c r="C11" s="604">
        <v>1795214</v>
      </c>
      <c r="D11" s="605">
        <v>1220432</v>
      </c>
      <c r="E11" s="611">
        <f t="shared" si="0"/>
        <v>3015646</v>
      </c>
      <c r="F11" s="1149">
        <f t="shared" si="1"/>
        <v>0.5952999788436707</v>
      </c>
      <c r="G11" s="1149">
        <f t="shared" si="2"/>
        <v>0.40470002115632936</v>
      </c>
      <c r="H11" s="1150">
        <f t="shared" si="3"/>
        <v>0.67982535786819842</v>
      </c>
      <c r="I11" s="606"/>
    </row>
    <row r="12" spans="1:13" s="602" customFormat="1" ht="15.75">
      <c r="A12" s="602">
        <v>2015</v>
      </c>
      <c r="B12" s="603" t="s">
        <v>451</v>
      </c>
      <c r="C12" s="604">
        <v>2164705</v>
      </c>
      <c r="D12" s="605">
        <v>1152700</v>
      </c>
      <c r="E12" s="611">
        <f t="shared" si="0"/>
        <v>3317405</v>
      </c>
      <c r="F12" s="1149">
        <f t="shared" si="1"/>
        <v>0.65252961275454757</v>
      </c>
      <c r="G12" s="1149">
        <f t="shared" si="2"/>
        <v>0.34747038724545237</v>
      </c>
      <c r="H12" s="1150">
        <f t="shared" si="3"/>
        <v>0.53249749965930693</v>
      </c>
      <c r="I12" s="606"/>
    </row>
    <row r="13" spans="1:13" s="602" customFormat="1" ht="15.75">
      <c r="A13" s="602">
        <v>2016</v>
      </c>
      <c r="B13" s="603" t="s">
        <v>452</v>
      </c>
      <c r="C13" s="604">
        <v>2168957</v>
      </c>
      <c r="D13" s="605">
        <v>1178111</v>
      </c>
      <c r="E13" s="611">
        <f t="shared" si="0"/>
        <v>3347068</v>
      </c>
      <c r="F13" s="1149">
        <f t="shared" si="1"/>
        <v>0.64801701070907436</v>
      </c>
      <c r="G13" s="1149">
        <f t="shared" si="2"/>
        <v>0.3519829892909257</v>
      </c>
      <c r="H13" s="1150">
        <f t="shared" si="3"/>
        <v>0.54316936665872118</v>
      </c>
      <c r="I13" s="608"/>
    </row>
    <row r="14" spans="1:13" s="602" customFormat="1" ht="15.75">
      <c r="B14" s="603" t="s">
        <v>453</v>
      </c>
      <c r="C14" s="604">
        <v>2428212</v>
      </c>
      <c r="D14" s="605">
        <v>1118476</v>
      </c>
      <c r="E14" s="611">
        <f t="shared" si="0"/>
        <v>3546688</v>
      </c>
      <c r="F14" s="1149">
        <f t="shared" si="1"/>
        <v>0.68464212245339873</v>
      </c>
      <c r="G14" s="1149">
        <f t="shared" si="2"/>
        <v>0.31535787754660122</v>
      </c>
      <c r="H14" s="1150">
        <f t="shared" si="3"/>
        <v>0.46061711250912196</v>
      </c>
      <c r="I14" s="608"/>
    </row>
    <row r="15" spans="1:13" s="602" customFormat="1" ht="15.75">
      <c r="B15" s="603" t="s">
        <v>454</v>
      </c>
      <c r="C15" s="605">
        <v>2550398</v>
      </c>
      <c r="D15" s="605">
        <v>1069752</v>
      </c>
      <c r="E15" s="611">
        <f t="shared" si="0"/>
        <v>3620150</v>
      </c>
      <c r="F15" s="1149">
        <f t="shared" si="1"/>
        <v>0.70450064223858122</v>
      </c>
      <c r="G15" s="1149">
        <f t="shared" si="2"/>
        <v>0.29549935776141872</v>
      </c>
      <c r="H15" s="1150">
        <f t="shared" si="3"/>
        <v>0.41944512189862132</v>
      </c>
      <c r="I15" s="606"/>
    </row>
    <row r="16" spans="1:13" s="602" customFormat="1" ht="15.75">
      <c r="B16" s="603" t="s">
        <v>455</v>
      </c>
      <c r="C16" s="605">
        <v>2726543</v>
      </c>
      <c r="D16" s="605">
        <v>999719</v>
      </c>
      <c r="E16" s="611">
        <f t="shared" si="0"/>
        <v>3726262</v>
      </c>
      <c r="F16" s="1149">
        <f t="shared" si="1"/>
        <v>0.73170995490923607</v>
      </c>
      <c r="G16" s="1149">
        <f t="shared" si="2"/>
        <v>0.26829004509076387</v>
      </c>
      <c r="H16" s="1150">
        <f t="shared" si="3"/>
        <v>0.36666173979284389</v>
      </c>
      <c r="I16" s="606"/>
    </row>
    <row r="17" spans="2:20" s="602" customFormat="1" ht="15.75">
      <c r="B17" s="609" t="s">
        <v>503</v>
      </c>
      <c r="C17" s="605">
        <v>4656130</v>
      </c>
      <c r="D17" s="605">
        <v>1090709</v>
      </c>
      <c r="E17" s="611">
        <f t="shared" si="0"/>
        <v>5746839</v>
      </c>
      <c r="F17" s="1149">
        <f t="shared" si="1"/>
        <v>0.81020714169998498</v>
      </c>
      <c r="G17" s="1149">
        <f t="shared" si="2"/>
        <v>0.18979285830001502</v>
      </c>
      <c r="H17" s="1150">
        <f t="shared" si="3"/>
        <v>0.23425226529328005</v>
      </c>
      <c r="I17" s="606"/>
    </row>
    <row r="18" spans="2:20" s="602" customFormat="1" ht="15.75">
      <c r="B18" s="609" t="s">
        <v>457</v>
      </c>
      <c r="C18" s="605">
        <v>4751862</v>
      </c>
      <c r="D18" s="605">
        <v>995587</v>
      </c>
      <c r="E18" s="611">
        <f t="shared" si="0"/>
        <v>5747449</v>
      </c>
      <c r="F18" s="1149">
        <f t="shared" si="1"/>
        <v>0.82677758428130466</v>
      </c>
      <c r="G18" s="1149">
        <f t="shared" si="2"/>
        <v>0.17322241571869537</v>
      </c>
      <c r="H18" s="1150">
        <f>D18/C18</f>
        <v>0.20951513322567028</v>
      </c>
      <c r="I18" s="606"/>
    </row>
    <row r="19" spans="2:20" s="602" customFormat="1" ht="15.75">
      <c r="B19" s="609" t="s">
        <v>527</v>
      </c>
      <c r="C19" s="605">
        <v>4830794</v>
      </c>
      <c r="D19" s="605">
        <v>939407</v>
      </c>
      <c r="E19" s="611">
        <f t="shared" si="0"/>
        <v>5770201</v>
      </c>
      <c r="F19" s="1149">
        <f t="shared" si="1"/>
        <v>0.83719683248469157</v>
      </c>
      <c r="G19" s="1149">
        <f t="shared" si="2"/>
        <v>0.16280316751530841</v>
      </c>
      <c r="H19" s="1150">
        <f>D19/C19</f>
        <v>0.19446223540064014</v>
      </c>
      <c r="I19" s="606"/>
    </row>
    <row r="20" spans="2:20" s="602" customFormat="1" ht="15.75">
      <c r="B20" s="609" t="s">
        <v>528</v>
      </c>
      <c r="C20" s="610">
        <v>4769269</v>
      </c>
      <c r="D20" s="610">
        <v>920917</v>
      </c>
      <c r="E20" s="611">
        <v>5690186</v>
      </c>
      <c r="F20" s="1149">
        <f>C20/E20</f>
        <v>0.83815696007125251</v>
      </c>
      <c r="G20" s="1149">
        <f>D20/E20</f>
        <v>0.16184303992874749</v>
      </c>
      <c r="H20" s="1150">
        <f>D20/C20</f>
        <v>0.19309395213396435</v>
      </c>
      <c r="I20" s="606"/>
    </row>
    <row r="21" spans="2:20" s="602" customFormat="1" ht="15.75">
      <c r="B21" s="609" t="s">
        <v>460</v>
      </c>
      <c r="C21" s="610">
        <v>4854651</v>
      </c>
      <c r="D21" s="610">
        <v>883741</v>
      </c>
      <c r="E21" s="611">
        <f>C21+D21</f>
        <v>5738392</v>
      </c>
      <c r="F21" s="1149">
        <f>C21/E21</f>
        <v>0.84599501044892023</v>
      </c>
      <c r="G21" s="1149">
        <f>D21/E21</f>
        <v>0.1540049895510798</v>
      </c>
      <c r="H21" s="1150">
        <f>D21/C21</f>
        <v>0.18204006837978673</v>
      </c>
      <c r="I21" s="606"/>
    </row>
    <row r="22" spans="2:20" s="613" customFormat="1" ht="15.75">
      <c r="B22" s="603" t="str">
        <f>+'Resumen '!O6</f>
        <v>Jul.2025</v>
      </c>
      <c r="C22" s="610">
        <f>+'Resumen '!C37</f>
        <v>4826474</v>
      </c>
      <c r="D22" s="610">
        <f>+'Resumen '!C38</f>
        <v>864910</v>
      </c>
      <c r="E22" s="611">
        <f>C22+D22</f>
        <v>5691384</v>
      </c>
      <c r="F22" s="1149">
        <f>C22/E22</f>
        <v>0.8480316914128444</v>
      </c>
      <c r="G22" s="1149">
        <f>D22/E22</f>
        <v>0.1519683085871556</v>
      </c>
      <c r="H22" s="1150">
        <f>D22/C22</f>
        <v>0.17920121397111016</v>
      </c>
      <c r="I22" s="612"/>
      <c r="R22" s="602"/>
      <c r="T22" s="602"/>
    </row>
    <row r="23" spans="2:20" ht="15.75">
      <c r="B23" s="1339" t="s">
        <v>529</v>
      </c>
      <c r="C23" s="1339"/>
      <c r="D23" s="1339"/>
      <c r="E23" s="1339"/>
      <c r="F23" s="1339"/>
      <c r="G23" s="1339"/>
      <c r="H23" s="1339"/>
      <c r="R23" s="602"/>
      <c r="T23" s="602"/>
    </row>
    <row r="24" spans="2:20">
      <c r="B24" s="91"/>
    </row>
  </sheetData>
  <mergeCells count="3">
    <mergeCell ref="B1:M1"/>
    <mergeCell ref="B23:H23"/>
    <mergeCell ref="B2:M2"/>
  </mergeCells>
  <conditionalFormatting sqref="C18:D21">
    <cfRule type="cellIs" dxfId="586" priority="1" operator="equal">
      <formula>0</formula>
    </cfRule>
  </conditionalFormatting>
  <conditionalFormatting sqref="E5:G21 C22:G22">
    <cfRule type="cellIs" dxfId="585" priority="2" operator="equal">
      <formula>0</formula>
    </cfRule>
  </conditionalFormatting>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Y35" sqref="Y35"/>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1" bestFit="1" customWidth="1"/>
    <col min="13" max="13" width="11.42578125" style="61"/>
    <col min="14" max="14" width="9.5703125" style="61" customWidth="1"/>
    <col min="15" max="15" width="11.42578125" style="61"/>
    <col min="17" max="17" width="18.7109375" bestFit="1" customWidth="1"/>
  </cols>
  <sheetData>
    <row r="1" spans="1:15" ht="95.25" customHeight="1">
      <c r="B1" s="1341" t="s">
        <v>530</v>
      </c>
      <c r="C1" s="1342"/>
      <c r="D1" s="1342"/>
      <c r="E1" s="1342"/>
      <c r="F1" s="1342"/>
      <c r="G1" s="1342"/>
      <c r="H1" s="1342"/>
      <c r="I1" s="1342"/>
      <c r="J1" s="1343"/>
    </row>
    <row r="2" spans="1:15" ht="62.25" customHeight="1" thickBot="1">
      <c r="B2" s="1344" t="str">
        <f>+'Resumen '!O4</f>
        <v>Período:  Diciembre 2008 - Julio 2025</v>
      </c>
      <c r="C2" s="1345"/>
      <c r="D2" s="1345"/>
      <c r="E2" s="1345"/>
      <c r="F2" s="1345"/>
      <c r="G2" s="1345"/>
      <c r="H2" s="1345"/>
      <c r="I2" s="1345"/>
      <c r="J2" s="1346"/>
    </row>
    <row r="3" spans="1:15" ht="9" customHeight="1">
      <c r="B3" s="71"/>
      <c r="C3" s="71"/>
      <c r="D3" s="71"/>
      <c r="E3" s="71"/>
      <c r="F3" s="71"/>
      <c r="G3" s="71"/>
      <c r="H3" s="71"/>
      <c r="I3" s="71"/>
      <c r="J3" s="71"/>
    </row>
    <row r="4" spans="1:15" s="15" customFormat="1" ht="81" customHeight="1">
      <c r="A4" s="96"/>
      <c r="B4" s="624" t="s">
        <v>506</v>
      </c>
      <c r="C4" s="622" t="s">
        <v>531</v>
      </c>
      <c r="D4" s="622" t="s">
        <v>532</v>
      </c>
      <c r="E4" s="622" t="s">
        <v>511</v>
      </c>
      <c r="F4" s="622" t="s">
        <v>533</v>
      </c>
      <c r="G4" s="622" t="s">
        <v>534</v>
      </c>
      <c r="H4" s="623" t="s">
        <v>535</v>
      </c>
      <c r="I4" s="625" t="s">
        <v>536</v>
      </c>
      <c r="J4"/>
      <c r="K4" s="49"/>
      <c r="L4" s="92"/>
      <c r="M4" s="92"/>
      <c r="N4" s="92"/>
      <c r="O4" s="92"/>
    </row>
    <row r="5" spans="1:15" ht="30.75" customHeight="1">
      <c r="A5">
        <v>2008</v>
      </c>
      <c r="B5" s="616" t="s">
        <v>537</v>
      </c>
      <c r="C5" s="618">
        <v>169198</v>
      </c>
      <c r="D5" s="618">
        <v>376240</v>
      </c>
      <c r="E5" s="617">
        <f>C5+D5</f>
        <v>545438</v>
      </c>
      <c r="F5" s="618">
        <v>320751</v>
      </c>
      <c r="G5" s="618">
        <v>358454</v>
      </c>
      <c r="H5" s="617">
        <f>F5+G5</f>
        <v>679205</v>
      </c>
      <c r="I5" s="619">
        <f>E5+H5</f>
        <v>1224643</v>
      </c>
      <c r="K5" s="86"/>
    </row>
    <row r="6" spans="1:15" ht="30.75" customHeight="1">
      <c r="A6">
        <v>2009</v>
      </c>
      <c r="B6" s="620" t="s">
        <v>538</v>
      </c>
      <c r="C6" s="618">
        <v>213701</v>
      </c>
      <c r="D6" s="618">
        <v>401930</v>
      </c>
      <c r="E6" s="617">
        <f t="shared" ref="E6:E22" si="0">C6+D6</f>
        <v>615631</v>
      </c>
      <c r="F6" s="618">
        <v>408348</v>
      </c>
      <c r="G6" s="618">
        <v>380246</v>
      </c>
      <c r="H6" s="617">
        <f t="shared" ref="H6:H22" si="1">F6+G6</f>
        <v>788594</v>
      </c>
      <c r="I6" s="619">
        <f t="shared" ref="I6:I22" si="2">E6+H6</f>
        <v>1404225</v>
      </c>
      <c r="K6" s="86"/>
    </row>
    <row r="7" spans="1:15" ht="30.75" customHeight="1">
      <c r="A7">
        <v>2010</v>
      </c>
      <c r="B7" s="616" t="s">
        <v>539</v>
      </c>
      <c r="C7" s="618">
        <v>328922</v>
      </c>
      <c r="D7" s="618">
        <v>575714</v>
      </c>
      <c r="E7" s="617">
        <f t="shared" si="0"/>
        <v>904636</v>
      </c>
      <c r="F7" s="618">
        <v>574328</v>
      </c>
      <c r="G7" s="618">
        <v>534822</v>
      </c>
      <c r="H7" s="617">
        <f t="shared" si="1"/>
        <v>1109150</v>
      </c>
      <c r="I7" s="619">
        <f t="shared" si="2"/>
        <v>2013786</v>
      </c>
      <c r="K7" s="86"/>
      <c r="L7" s="88"/>
    </row>
    <row r="8" spans="1:15" ht="30.75" customHeight="1">
      <c r="A8">
        <v>2011</v>
      </c>
      <c r="B8" s="620" t="s">
        <v>540</v>
      </c>
      <c r="C8" s="618">
        <v>319816</v>
      </c>
      <c r="D8" s="618">
        <v>579358</v>
      </c>
      <c r="E8" s="617">
        <f t="shared" si="0"/>
        <v>899174</v>
      </c>
      <c r="F8" s="618">
        <v>563959</v>
      </c>
      <c r="G8" s="618">
        <v>540294</v>
      </c>
      <c r="H8" s="617">
        <f t="shared" si="1"/>
        <v>1104253</v>
      </c>
      <c r="I8" s="619">
        <f t="shared" si="2"/>
        <v>2003427</v>
      </c>
      <c r="K8" s="86"/>
      <c r="L8" s="88"/>
    </row>
    <row r="9" spans="1:15" ht="30.75" customHeight="1">
      <c r="A9">
        <v>2012</v>
      </c>
      <c r="B9" s="616" t="s">
        <v>541</v>
      </c>
      <c r="C9" s="618">
        <v>446880</v>
      </c>
      <c r="D9" s="618">
        <v>584446</v>
      </c>
      <c r="E9" s="617">
        <f t="shared" si="0"/>
        <v>1031326</v>
      </c>
      <c r="F9" s="618">
        <v>731160</v>
      </c>
      <c r="G9" s="618">
        <v>540865</v>
      </c>
      <c r="H9" s="617">
        <f t="shared" si="1"/>
        <v>1272025</v>
      </c>
      <c r="I9" s="619">
        <f t="shared" si="2"/>
        <v>2303351</v>
      </c>
      <c r="K9" s="86"/>
    </row>
    <row r="10" spans="1:15" ht="30.75" customHeight="1">
      <c r="A10">
        <v>2013</v>
      </c>
      <c r="B10" s="620" t="s">
        <v>542</v>
      </c>
      <c r="C10" s="618">
        <v>625451</v>
      </c>
      <c r="D10" s="618">
        <v>617980</v>
      </c>
      <c r="E10" s="617">
        <f t="shared" si="0"/>
        <v>1243431</v>
      </c>
      <c r="F10" s="618">
        <v>942774</v>
      </c>
      <c r="G10" s="618">
        <v>565548</v>
      </c>
      <c r="H10" s="617">
        <f t="shared" si="1"/>
        <v>1508322</v>
      </c>
      <c r="I10" s="619">
        <f t="shared" si="2"/>
        <v>2751753</v>
      </c>
      <c r="K10" s="86"/>
    </row>
    <row r="11" spans="1:15" ht="30.75" customHeight="1">
      <c r="A11">
        <v>2014</v>
      </c>
      <c r="B11" s="616" t="s">
        <v>543</v>
      </c>
      <c r="C11" s="618">
        <v>760801</v>
      </c>
      <c r="D11" s="618">
        <v>639717</v>
      </c>
      <c r="E11" s="617">
        <f t="shared" si="0"/>
        <v>1400518</v>
      </c>
      <c r="F11" s="618">
        <v>1034413</v>
      </c>
      <c r="G11" s="618">
        <v>580715</v>
      </c>
      <c r="H11" s="617">
        <f t="shared" si="1"/>
        <v>1615128</v>
      </c>
      <c r="I11" s="619">
        <f t="shared" si="2"/>
        <v>3015646</v>
      </c>
      <c r="J11" s="53"/>
      <c r="K11" s="86"/>
    </row>
    <row r="12" spans="1:15" ht="30.75" customHeight="1">
      <c r="A12">
        <v>2015</v>
      </c>
      <c r="B12" s="616" t="s">
        <v>544</v>
      </c>
      <c r="C12" s="618">
        <v>965980</v>
      </c>
      <c r="D12" s="618">
        <v>606813</v>
      </c>
      <c r="E12" s="617">
        <f t="shared" si="0"/>
        <v>1572793</v>
      </c>
      <c r="F12" s="618">
        <v>1198725</v>
      </c>
      <c r="G12" s="618">
        <v>545887</v>
      </c>
      <c r="H12" s="617">
        <f t="shared" si="1"/>
        <v>1744612</v>
      </c>
      <c r="I12" s="619">
        <f t="shared" si="2"/>
        <v>3317405</v>
      </c>
      <c r="J12" s="40"/>
      <c r="K12" s="86"/>
    </row>
    <row r="13" spans="1:15" ht="30.75" customHeight="1">
      <c r="A13">
        <v>2016</v>
      </c>
      <c r="B13" s="616" t="s">
        <v>545</v>
      </c>
      <c r="C13" s="618">
        <v>958091</v>
      </c>
      <c r="D13" s="618">
        <v>617507</v>
      </c>
      <c r="E13" s="617">
        <f t="shared" si="0"/>
        <v>1575598</v>
      </c>
      <c r="F13" s="618">
        <v>1210866</v>
      </c>
      <c r="G13" s="618">
        <v>560604</v>
      </c>
      <c r="H13" s="617">
        <f t="shared" si="1"/>
        <v>1771470</v>
      </c>
      <c r="I13" s="619">
        <f t="shared" si="2"/>
        <v>3347068</v>
      </c>
      <c r="J13" s="11"/>
    </row>
    <row r="14" spans="1:15" ht="30.75" customHeight="1">
      <c r="B14" s="616" t="s">
        <v>546</v>
      </c>
      <c r="C14" s="618">
        <v>1093168</v>
      </c>
      <c r="D14" s="618">
        <v>584707</v>
      </c>
      <c r="E14" s="617">
        <f t="shared" si="0"/>
        <v>1677875</v>
      </c>
      <c r="F14" s="618">
        <v>1335044</v>
      </c>
      <c r="G14" s="618">
        <v>533769</v>
      </c>
      <c r="H14" s="617">
        <f t="shared" si="1"/>
        <v>1868813</v>
      </c>
      <c r="I14" s="619">
        <f t="shared" si="2"/>
        <v>3546688</v>
      </c>
      <c r="J14" s="11"/>
    </row>
    <row r="15" spans="1:15" ht="30.75" customHeight="1">
      <c r="B15" s="616" t="s">
        <v>547</v>
      </c>
      <c r="C15" s="618">
        <v>1152483</v>
      </c>
      <c r="D15" s="618">
        <v>559698</v>
      </c>
      <c r="E15" s="617">
        <f t="shared" si="0"/>
        <v>1712181</v>
      </c>
      <c r="F15" s="618">
        <v>1397915</v>
      </c>
      <c r="G15" s="618">
        <v>510054</v>
      </c>
      <c r="H15" s="617">
        <f t="shared" si="1"/>
        <v>1907969</v>
      </c>
      <c r="I15" s="619">
        <f t="shared" si="2"/>
        <v>3620150</v>
      </c>
      <c r="J15" s="11"/>
    </row>
    <row r="16" spans="1:15" ht="30.75" customHeight="1">
      <c r="B16" s="616" t="s">
        <v>548</v>
      </c>
      <c r="C16" s="618">
        <v>1234201</v>
      </c>
      <c r="D16" s="618">
        <v>524150</v>
      </c>
      <c r="E16" s="617">
        <f t="shared" si="0"/>
        <v>1758351</v>
      </c>
      <c r="F16" s="618">
        <v>1492342</v>
      </c>
      <c r="G16" s="618">
        <v>475569</v>
      </c>
      <c r="H16" s="617">
        <f t="shared" si="1"/>
        <v>1967911</v>
      </c>
      <c r="I16" s="619">
        <f t="shared" si="2"/>
        <v>3726262</v>
      </c>
      <c r="J16" s="11"/>
    </row>
    <row r="17" spans="2:11" ht="30.75" customHeight="1">
      <c r="B17" s="616" t="s">
        <v>549</v>
      </c>
      <c r="C17" s="618">
        <v>2285213</v>
      </c>
      <c r="D17" s="618">
        <v>568211</v>
      </c>
      <c r="E17" s="617">
        <f t="shared" si="0"/>
        <v>2853424</v>
      </c>
      <c r="F17" s="618">
        <v>2370917</v>
      </c>
      <c r="G17" s="618">
        <v>522498</v>
      </c>
      <c r="H17" s="617">
        <f t="shared" si="1"/>
        <v>2893415</v>
      </c>
      <c r="I17" s="619">
        <f t="shared" si="2"/>
        <v>5746839</v>
      </c>
      <c r="J17" s="11"/>
    </row>
    <row r="18" spans="2:11" ht="30.75" customHeight="1">
      <c r="B18" s="616" t="s">
        <v>550</v>
      </c>
      <c r="C18" s="618">
        <v>2336934</v>
      </c>
      <c r="D18" s="618">
        <v>520053</v>
      </c>
      <c r="E18" s="617">
        <f t="shared" si="0"/>
        <v>2856987</v>
      </c>
      <c r="F18" s="618">
        <v>2414928</v>
      </c>
      <c r="G18" s="618">
        <v>475534</v>
      </c>
      <c r="H18" s="617">
        <f t="shared" si="1"/>
        <v>2890462</v>
      </c>
      <c r="I18" s="619">
        <f t="shared" si="2"/>
        <v>5747449</v>
      </c>
      <c r="J18" s="11"/>
    </row>
    <row r="19" spans="2:11" ht="30.75" customHeight="1">
      <c r="B19" s="616" t="s">
        <v>551</v>
      </c>
      <c r="C19" s="618">
        <v>2381458</v>
      </c>
      <c r="D19" s="618">
        <v>492034</v>
      </c>
      <c r="E19" s="617">
        <f t="shared" si="0"/>
        <v>2873492</v>
      </c>
      <c r="F19" s="618">
        <v>2449336</v>
      </c>
      <c r="G19" s="618">
        <v>447373</v>
      </c>
      <c r="H19" s="617">
        <f t="shared" si="1"/>
        <v>2896709</v>
      </c>
      <c r="I19" s="619">
        <f t="shared" si="2"/>
        <v>5770201</v>
      </c>
      <c r="J19" s="11"/>
    </row>
    <row r="20" spans="2:11" ht="30.75" customHeight="1">
      <c r="B20" s="616" t="s">
        <v>552</v>
      </c>
      <c r="C20" s="621">
        <v>2342695</v>
      </c>
      <c r="D20" s="621">
        <v>482094</v>
      </c>
      <c r="E20" s="617">
        <f t="shared" si="0"/>
        <v>2824789</v>
      </c>
      <c r="F20" s="621">
        <v>2426574</v>
      </c>
      <c r="G20" s="621">
        <v>438823</v>
      </c>
      <c r="H20" s="617">
        <f t="shared" si="1"/>
        <v>2865397</v>
      </c>
      <c r="I20" s="619">
        <f t="shared" si="2"/>
        <v>5690186</v>
      </c>
      <c r="J20" s="11"/>
    </row>
    <row r="21" spans="2:11" ht="30.75" customHeight="1">
      <c r="B21" s="616" t="s">
        <v>553</v>
      </c>
      <c r="C21" s="621">
        <v>2391300</v>
      </c>
      <c r="D21" s="621">
        <v>462948</v>
      </c>
      <c r="E21" s="617">
        <f>C21+D21</f>
        <v>2854248</v>
      </c>
      <c r="F21" s="621">
        <v>2463351</v>
      </c>
      <c r="G21" s="621">
        <v>420793</v>
      </c>
      <c r="H21" s="617">
        <f>F21+G21</f>
        <v>2884144</v>
      </c>
      <c r="I21" s="619">
        <f>E21+H21</f>
        <v>5738392</v>
      </c>
      <c r="J21" s="11"/>
    </row>
    <row r="22" spans="2:11" ht="30.75" customHeight="1">
      <c r="B22" s="620" t="str">
        <f>+'Resumen '!O6</f>
        <v>Jul.2025</v>
      </c>
      <c r="C22" s="621">
        <f>+'Resumen '!D37</f>
        <v>2378673</v>
      </c>
      <c r="D22" s="621">
        <f>+'Resumen '!D38</f>
        <v>453472</v>
      </c>
      <c r="E22" s="617">
        <f t="shared" si="0"/>
        <v>2832145</v>
      </c>
      <c r="F22" s="621">
        <f>+'Resumen '!E37</f>
        <v>2447801</v>
      </c>
      <c r="G22" s="621">
        <f>+'Resumen '!E38</f>
        <v>411438</v>
      </c>
      <c r="H22" s="617">
        <f t="shared" si="1"/>
        <v>2859239</v>
      </c>
      <c r="I22" s="619">
        <f t="shared" si="2"/>
        <v>5691384</v>
      </c>
      <c r="J22" s="11"/>
    </row>
    <row r="23" spans="2:11" ht="35.25" customHeight="1">
      <c r="B23" s="1348" t="s">
        <v>554</v>
      </c>
      <c r="C23" s="1348"/>
      <c r="D23" s="1348"/>
      <c r="E23" s="1348"/>
      <c r="F23" s="1348"/>
      <c r="G23" s="1348"/>
      <c r="H23" s="1348"/>
      <c r="I23" s="1348"/>
      <c r="J23" s="11"/>
    </row>
    <row r="24" spans="2:11" ht="25.5" customHeight="1">
      <c r="B24" s="1347"/>
      <c r="C24" s="1347"/>
      <c r="D24" s="1347"/>
      <c r="E24" s="1347"/>
      <c r="F24" s="1347"/>
      <c r="G24" s="1347"/>
      <c r="H24" s="1347"/>
      <c r="I24" s="1347"/>
      <c r="J24" s="11"/>
    </row>
    <row r="25" spans="2:11" ht="25.5" customHeight="1">
      <c r="B25" s="97"/>
      <c r="C25" s="97"/>
      <c r="D25" s="97"/>
      <c r="E25" s="97"/>
      <c r="F25" s="97"/>
      <c r="G25" s="97"/>
      <c r="H25" s="97"/>
      <c r="I25" s="97"/>
      <c r="J25" s="11"/>
      <c r="K25" s="87"/>
    </row>
    <row r="26" spans="2:11" ht="25.5" customHeight="1">
      <c r="I26" s="11"/>
      <c r="J26" s="11"/>
      <c r="K26" s="87"/>
    </row>
    <row r="27" spans="2:11" ht="25.5" customHeight="1">
      <c r="B27" s="11"/>
      <c r="C27" s="11"/>
      <c r="D27" s="11"/>
      <c r="E27" s="11"/>
      <c r="F27" s="11"/>
      <c r="G27" s="11"/>
      <c r="I27" s="11"/>
      <c r="J27" s="11"/>
      <c r="K27" s="87"/>
    </row>
    <row r="28" spans="2:11" ht="25.5" customHeight="1">
      <c r="B28" s="11"/>
      <c r="C28" s="11"/>
      <c r="D28" s="11"/>
      <c r="E28" s="11"/>
      <c r="F28" s="11"/>
      <c r="G28" s="11"/>
      <c r="I28" s="11"/>
      <c r="J28" s="11"/>
      <c r="K28" s="87"/>
    </row>
    <row r="29" spans="2:11" ht="25.5" customHeight="1">
      <c r="B29" s="11"/>
      <c r="C29" s="11"/>
      <c r="D29" s="11"/>
      <c r="E29" s="11"/>
      <c r="F29" s="11"/>
      <c r="G29" s="11"/>
      <c r="H29" s="11"/>
      <c r="I29" s="11"/>
      <c r="J29" s="11"/>
      <c r="K29" s="87"/>
    </row>
    <row r="30" spans="2:11" ht="25.5" customHeight="1">
      <c r="B30" s="11"/>
      <c r="C30" s="11"/>
      <c r="D30" s="11"/>
      <c r="E30" s="11"/>
      <c r="F30" s="11"/>
      <c r="G30" s="11"/>
      <c r="H30" s="11"/>
      <c r="I30" s="11"/>
      <c r="J30" s="11"/>
      <c r="K30" s="87"/>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87"/>
    </row>
    <row r="33" spans="2:15" ht="25.5" customHeight="1">
      <c r="B33" s="11"/>
      <c r="C33" s="11"/>
      <c r="D33" s="11"/>
      <c r="E33" s="11"/>
      <c r="F33" s="11"/>
      <c r="G33" s="11"/>
      <c r="H33" s="11"/>
      <c r="I33" s="11"/>
      <c r="K33" s="87"/>
    </row>
    <row r="34" spans="2:15">
      <c r="B34" s="11"/>
      <c r="C34" s="11"/>
      <c r="D34" s="11"/>
      <c r="E34" s="11"/>
      <c r="F34" s="11"/>
      <c r="G34" s="11"/>
      <c r="H34" s="11"/>
      <c r="I34" s="11"/>
      <c r="K34" s="85"/>
    </row>
    <row r="35" spans="2:15" ht="99.75" customHeight="1">
      <c r="B35" s="11"/>
      <c r="C35" s="11"/>
      <c r="D35" s="11"/>
      <c r="E35" s="11"/>
      <c r="F35" s="11"/>
      <c r="G35" s="11"/>
      <c r="H35" s="11"/>
      <c r="I35" s="11"/>
    </row>
    <row r="38" spans="2:15" ht="51" customHeight="1">
      <c r="J38" s="84"/>
    </row>
    <row r="39" spans="2:15" ht="78" customHeight="1">
      <c r="K39" s="84"/>
      <c r="L39" s="79"/>
      <c r="M39" s="79"/>
      <c r="N39" s="79"/>
      <c r="O39" s="79"/>
    </row>
    <row r="41" spans="2:15" ht="23.25">
      <c r="B41" s="84"/>
      <c r="C41" s="84"/>
      <c r="D41" s="84"/>
      <c r="E41" s="84"/>
      <c r="F41" s="84"/>
      <c r="G41" s="84"/>
      <c r="H41" s="84"/>
      <c r="I41" s="84"/>
    </row>
    <row r="44" spans="2:15" ht="88.5" customHeight="1"/>
  </sheetData>
  <mergeCells count="4">
    <mergeCell ref="B1:J1"/>
    <mergeCell ref="B2:J2"/>
    <mergeCell ref="B24:I24"/>
    <mergeCell ref="B23:I23"/>
  </mergeCells>
  <conditionalFormatting sqref="C22:D22 F22:G22">
    <cfRule type="cellIs" dxfId="572" priority="1" operator="equal">
      <formula>0</formula>
    </cfRule>
  </conditionalFormatting>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6" tint="-0.249977111117893"/>
    <pageSetUpPr fitToPage="1"/>
  </sheetPr>
  <dimension ref="A5:M54"/>
  <sheetViews>
    <sheetView showGridLines="0" view="pageBreakPreview" zoomScale="85" zoomScaleNormal="100" zoomScaleSheetLayoutView="85" workbookViewId="0">
      <selection activeCell="P28" sqref="P28"/>
    </sheetView>
  </sheetViews>
  <sheetFormatPr defaultColWidth="11.42578125" defaultRowHeight="15"/>
  <cols>
    <col min="7" max="8" width="15" customWidth="1"/>
    <col min="9" max="9" width="16.28515625" customWidth="1"/>
    <col min="10" max="10" width="14.140625" customWidth="1"/>
    <col min="11" max="11" width="16.7109375" customWidth="1"/>
  </cols>
  <sheetData>
    <row r="5" spans="1:12" ht="15.75" customHeight="1"/>
    <row r="6" spans="1:12">
      <c r="A6" s="1349" t="s">
        <v>555</v>
      </c>
      <c r="B6" s="1350"/>
      <c r="C6" s="1350"/>
      <c r="D6" s="1350"/>
      <c r="E6" s="1350"/>
      <c r="F6" s="1350"/>
      <c r="G6" s="1350"/>
      <c r="H6" s="1350"/>
      <c r="I6" s="1350"/>
      <c r="J6" s="1350"/>
      <c r="K6" s="1350"/>
      <c r="L6" s="1350"/>
    </row>
    <row r="7" spans="1:12">
      <c r="A7" s="1350"/>
      <c r="B7" s="1350"/>
      <c r="C7" s="1350"/>
      <c r="D7" s="1350"/>
      <c r="E7" s="1350"/>
      <c r="F7" s="1350"/>
      <c r="G7" s="1350"/>
      <c r="H7" s="1350"/>
      <c r="I7" s="1350"/>
      <c r="J7" s="1350"/>
      <c r="K7" s="1350"/>
      <c r="L7" s="1350"/>
    </row>
    <row r="8" spans="1:12">
      <c r="A8" s="1350"/>
      <c r="B8" s="1350"/>
      <c r="C8" s="1350"/>
      <c r="D8" s="1350"/>
      <c r="E8" s="1350"/>
      <c r="F8" s="1350"/>
      <c r="G8" s="1350"/>
      <c r="H8" s="1350"/>
      <c r="I8" s="1350"/>
      <c r="J8" s="1350"/>
      <c r="K8" s="1350"/>
      <c r="L8" s="1350"/>
    </row>
    <row r="9" spans="1:12">
      <c r="A9" s="1350"/>
      <c r="B9" s="1350"/>
      <c r="C9" s="1350"/>
      <c r="D9" s="1350"/>
      <c r="E9" s="1350"/>
      <c r="F9" s="1350"/>
      <c r="G9" s="1350"/>
      <c r="H9" s="1350"/>
      <c r="I9" s="1350"/>
      <c r="J9" s="1350"/>
      <c r="K9" s="1350"/>
      <c r="L9" s="1350"/>
    </row>
    <row r="10" spans="1:12">
      <c r="A10" s="1350"/>
      <c r="B10" s="1350"/>
      <c r="C10" s="1350"/>
      <c r="D10" s="1350"/>
      <c r="E10" s="1350"/>
      <c r="F10" s="1350"/>
      <c r="G10" s="1350"/>
      <c r="H10" s="1350"/>
      <c r="I10" s="1350"/>
      <c r="J10" s="1350"/>
      <c r="K10" s="1350"/>
      <c r="L10" s="1350"/>
    </row>
    <row r="11" spans="1:12">
      <c r="A11" s="1350"/>
      <c r="B11" s="1350"/>
      <c r="C11" s="1350"/>
      <c r="D11" s="1350"/>
      <c r="E11" s="1350"/>
      <c r="F11" s="1350"/>
      <c r="G11" s="1350"/>
      <c r="H11" s="1350"/>
      <c r="I11" s="1350"/>
      <c r="J11" s="1350"/>
      <c r="K11" s="1350"/>
      <c r="L11" s="1350"/>
    </row>
    <row r="12" spans="1:12">
      <c r="A12" s="1350"/>
      <c r="B12" s="1350"/>
      <c r="C12" s="1350"/>
      <c r="D12" s="1350"/>
      <c r="E12" s="1350"/>
      <c r="F12" s="1350"/>
      <c r="G12" s="1350"/>
      <c r="H12" s="1350"/>
      <c r="I12" s="1350"/>
      <c r="J12" s="1350"/>
      <c r="K12" s="1350"/>
      <c r="L12" s="1350"/>
    </row>
    <row r="13" spans="1:12">
      <c r="A13" s="1350"/>
      <c r="B13" s="1350"/>
      <c r="C13" s="1350"/>
      <c r="D13" s="1350"/>
      <c r="E13" s="1350"/>
      <c r="F13" s="1350"/>
      <c r="G13" s="1350"/>
      <c r="H13" s="1350"/>
      <c r="I13" s="1350"/>
      <c r="J13" s="1350"/>
      <c r="K13" s="1350"/>
      <c r="L13" s="1350"/>
    </row>
    <row r="14" spans="1:12" ht="39.75" customHeight="1">
      <c r="A14" s="1350"/>
      <c r="B14" s="1350"/>
      <c r="C14" s="1350"/>
      <c r="D14" s="1350"/>
      <c r="E14" s="1350"/>
      <c r="F14" s="1350"/>
      <c r="G14" s="1350"/>
      <c r="H14" s="1350"/>
      <c r="I14" s="1350"/>
      <c r="J14" s="1350"/>
      <c r="K14" s="1350"/>
      <c r="L14" s="1350"/>
    </row>
    <row r="15" spans="1:12" ht="39.75" customHeight="1">
      <c r="A15" s="1350"/>
      <c r="B15" s="1350"/>
      <c r="C15" s="1350"/>
      <c r="D15" s="1350"/>
      <c r="E15" s="1350"/>
      <c r="F15" s="1350"/>
      <c r="G15" s="1350"/>
      <c r="H15" s="1350"/>
      <c r="I15" s="1350"/>
      <c r="J15" s="1350"/>
      <c r="K15" s="1350"/>
      <c r="L15" s="1350"/>
    </row>
    <row r="16" spans="1:12">
      <c r="A16" s="1350"/>
      <c r="B16" s="1350"/>
      <c r="C16" s="1350"/>
      <c r="D16" s="1350"/>
      <c r="E16" s="1350"/>
      <c r="F16" s="1350"/>
      <c r="G16" s="1350"/>
      <c r="H16" s="1350"/>
      <c r="I16" s="1350"/>
      <c r="J16" s="1350"/>
      <c r="K16" s="1350"/>
      <c r="L16" s="1350"/>
    </row>
    <row r="17" spans="1:12">
      <c r="A17" s="1350"/>
      <c r="B17" s="1350"/>
      <c r="C17" s="1350"/>
      <c r="D17" s="1350"/>
      <c r="E17" s="1350"/>
      <c r="F17" s="1350"/>
      <c r="G17" s="1350"/>
      <c r="H17" s="1350"/>
      <c r="I17" s="1350"/>
      <c r="J17" s="1350"/>
      <c r="K17" s="1350"/>
      <c r="L17" s="1350"/>
    </row>
    <row r="18" spans="1:12">
      <c r="A18" s="1350"/>
      <c r="B18" s="1350"/>
      <c r="C18" s="1350"/>
      <c r="D18" s="1350"/>
      <c r="E18" s="1350"/>
      <c r="F18" s="1350"/>
      <c r="G18" s="1350"/>
      <c r="H18" s="1350"/>
      <c r="I18" s="1350"/>
      <c r="J18" s="1350"/>
      <c r="K18" s="1350"/>
      <c r="L18" s="1350"/>
    </row>
    <row r="19" spans="1:12">
      <c r="A19" s="1350"/>
      <c r="B19" s="1350"/>
      <c r="C19" s="1350"/>
      <c r="D19" s="1350"/>
      <c r="E19" s="1350"/>
      <c r="F19" s="1350"/>
      <c r="G19" s="1350"/>
      <c r="H19" s="1350"/>
      <c r="I19" s="1350"/>
      <c r="J19" s="1350"/>
      <c r="K19" s="1350"/>
      <c r="L19" s="1350"/>
    </row>
    <row r="20" spans="1:12">
      <c r="A20" s="1350"/>
      <c r="B20" s="1350"/>
      <c r="C20" s="1350"/>
      <c r="D20" s="1350"/>
      <c r="E20" s="1350"/>
      <c r="F20" s="1350"/>
      <c r="G20" s="1350"/>
      <c r="H20" s="1350"/>
      <c r="I20" s="1350"/>
      <c r="J20" s="1350"/>
      <c r="K20" s="1350"/>
      <c r="L20" s="1350"/>
    </row>
    <row r="21" spans="1:12">
      <c r="A21" s="1350"/>
      <c r="B21" s="1350"/>
      <c r="C21" s="1350"/>
      <c r="D21" s="1350"/>
      <c r="E21" s="1350"/>
      <c r="F21" s="1350"/>
      <c r="G21" s="1350"/>
      <c r="H21" s="1350"/>
      <c r="I21" s="1350"/>
      <c r="J21" s="1350"/>
      <c r="K21" s="1350"/>
      <c r="L21" s="1350"/>
    </row>
    <row r="22" spans="1:12">
      <c r="A22" s="1350"/>
      <c r="B22" s="1350"/>
      <c r="C22" s="1350"/>
      <c r="D22" s="1350"/>
      <c r="E22" s="1350"/>
      <c r="F22" s="1350"/>
      <c r="G22" s="1350"/>
      <c r="H22" s="1350"/>
      <c r="I22" s="1350"/>
      <c r="J22" s="1350"/>
      <c r="K22" s="1350"/>
      <c r="L22" s="1350"/>
    </row>
    <row r="23" spans="1:12">
      <c r="A23" s="1350"/>
      <c r="B23" s="1350"/>
      <c r="C23" s="1350"/>
      <c r="D23" s="1350"/>
      <c r="E23" s="1350"/>
      <c r="F23" s="1350"/>
      <c r="G23" s="1350"/>
      <c r="H23" s="1350"/>
      <c r="I23" s="1350"/>
      <c r="J23" s="1350"/>
      <c r="K23" s="1350"/>
      <c r="L23" s="1350"/>
    </row>
    <row r="24" spans="1:12">
      <c r="A24" s="1350"/>
      <c r="B24" s="1350"/>
      <c r="C24" s="1350"/>
      <c r="D24" s="1350"/>
      <c r="E24" s="1350"/>
      <c r="F24" s="1350"/>
      <c r="G24" s="1350"/>
      <c r="H24" s="1350"/>
      <c r="I24" s="1350"/>
      <c r="J24" s="1350"/>
      <c r="K24" s="1350"/>
      <c r="L24" s="1350"/>
    </row>
    <row r="25" spans="1:12">
      <c r="A25" s="1350"/>
      <c r="B25" s="1350"/>
      <c r="C25" s="1350"/>
      <c r="D25" s="1350"/>
      <c r="E25" s="1350"/>
      <c r="F25" s="1350"/>
      <c r="G25" s="1350"/>
      <c r="H25" s="1350"/>
      <c r="I25" s="1350"/>
      <c r="J25" s="1350"/>
      <c r="K25" s="1350"/>
      <c r="L25" s="1350"/>
    </row>
    <row r="26" spans="1:12" ht="21" customHeight="1">
      <c r="A26" s="1350"/>
      <c r="B26" s="1350"/>
      <c r="C26" s="1350"/>
      <c r="D26" s="1350"/>
      <c r="E26" s="1350"/>
      <c r="F26" s="1350"/>
      <c r="G26" s="1350"/>
      <c r="H26" s="1350"/>
      <c r="I26" s="1350"/>
      <c r="J26" s="1350"/>
      <c r="K26" s="1350"/>
      <c r="L26" s="1350"/>
    </row>
    <row r="27" spans="1:12">
      <c r="A27" s="1350"/>
      <c r="B27" s="1350"/>
      <c r="C27" s="1350"/>
      <c r="D27" s="1350"/>
      <c r="E27" s="1350"/>
      <c r="F27" s="1350"/>
      <c r="G27" s="1350"/>
      <c r="H27" s="1350"/>
      <c r="I27" s="1350"/>
      <c r="J27" s="1350"/>
      <c r="K27" s="1350"/>
      <c r="L27" s="1350"/>
    </row>
    <row r="28" spans="1:12" ht="58.5" customHeight="1">
      <c r="A28" s="1350"/>
      <c r="B28" s="1350"/>
      <c r="C28" s="1350"/>
      <c r="D28" s="1350"/>
      <c r="E28" s="1350"/>
      <c r="F28" s="1350"/>
      <c r="G28" s="1350"/>
      <c r="H28" s="1350"/>
      <c r="I28" s="1350"/>
      <c r="J28" s="1350"/>
      <c r="K28" s="1350"/>
      <c r="L28" s="1350"/>
    </row>
    <row r="29" spans="1:12" ht="46.5" customHeight="1">
      <c r="A29" s="1350"/>
      <c r="B29" s="1350"/>
      <c r="C29" s="1350"/>
      <c r="D29" s="1350"/>
      <c r="E29" s="1350"/>
      <c r="F29" s="1350"/>
      <c r="G29" s="1350"/>
      <c r="H29" s="1350"/>
      <c r="I29" s="1350"/>
      <c r="J29" s="1350"/>
      <c r="K29" s="1350"/>
      <c r="L29" s="1350"/>
    </row>
    <row r="30" spans="1:12">
      <c r="A30" s="1350"/>
      <c r="B30" s="1350"/>
      <c r="C30" s="1350"/>
      <c r="D30" s="1350"/>
      <c r="E30" s="1350"/>
      <c r="F30" s="1350"/>
      <c r="G30" s="1350"/>
      <c r="H30" s="1350"/>
      <c r="I30" s="1350"/>
      <c r="J30" s="1350"/>
      <c r="K30" s="1350"/>
      <c r="L30" s="1350"/>
    </row>
    <row r="31" spans="1:12" ht="39" customHeight="1">
      <c r="A31" s="1350"/>
      <c r="B31" s="1350"/>
      <c r="C31" s="1350"/>
      <c r="D31" s="1350"/>
      <c r="E31" s="1350"/>
      <c r="F31" s="1350"/>
      <c r="G31" s="1350"/>
      <c r="H31" s="1350"/>
      <c r="I31" s="1350"/>
      <c r="J31" s="1350"/>
      <c r="K31" s="1350"/>
      <c r="L31" s="1350"/>
    </row>
    <row r="32" spans="1:12">
      <c r="A32" s="1350"/>
      <c r="B32" s="1350"/>
      <c r="C32" s="1350"/>
      <c r="D32" s="1350"/>
      <c r="E32" s="1350"/>
      <c r="F32" s="1350"/>
      <c r="G32" s="1350"/>
      <c r="H32" s="1350"/>
      <c r="I32" s="1350"/>
      <c r="J32" s="1350"/>
      <c r="K32" s="1350"/>
      <c r="L32" s="1350"/>
    </row>
    <row r="33" spans="1:13" ht="29.25" customHeight="1">
      <c r="A33" s="1350"/>
      <c r="B33" s="1350"/>
      <c r="C33" s="1350"/>
      <c r="D33" s="1350"/>
      <c r="E33" s="1350"/>
      <c r="F33" s="1350"/>
      <c r="G33" s="1350"/>
      <c r="H33" s="1350"/>
      <c r="I33" s="1350"/>
      <c r="J33" s="1350"/>
      <c r="K33" s="1350"/>
      <c r="L33" s="1350"/>
    </row>
    <row r="34" spans="1:13">
      <c r="A34" s="142"/>
      <c r="B34" s="142"/>
      <c r="C34" s="142"/>
      <c r="D34" s="142"/>
      <c r="E34" s="142"/>
      <c r="F34" s="142"/>
      <c r="G34" s="142"/>
      <c r="H34" s="142"/>
      <c r="I34" s="142"/>
      <c r="J34" s="142"/>
      <c r="K34" s="142"/>
      <c r="L34" s="142"/>
    </row>
    <row r="35" spans="1:13">
      <c r="A35" s="142"/>
      <c r="B35" s="142"/>
      <c r="C35" s="142"/>
      <c r="D35" s="142"/>
      <c r="E35" s="142"/>
      <c r="F35" s="142"/>
      <c r="G35" s="142"/>
      <c r="H35" s="142"/>
      <c r="I35" s="142"/>
      <c r="J35" s="142"/>
      <c r="K35" s="142"/>
      <c r="L35" s="142"/>
    </row>
    <row r="36" spans="1:13">
      <c r="A36" s="142"/>
      <c r="B36" s="142"/>
      <c r="C36" s="142"/>
      <c r="D36" s="142"/>
      <c r="E36" s="142"/>
      <c r="F36" s="142"/>
      <c r="G36" s="142"/>
      <c r="H36" s="142"/>
      <c r="I36" s="142"/>
      <c r="J36" s="142"/>
      <c r="K36" s="142"/>
      <c r="L36" s="142"/>
    </row>
    <row r="37" spans="1:13">
      <c r="A37" s="142"/>
      <c r="B37" s="142"/>
      <c r="C37" s="142"/>
      <c r="D37" s="142"/>
      <c r="E37" s="142"/>
      <c r="F37" s="142"/>
      <c r="G37" s="142"/>
      <c r="H37" s="142"/>
      <c r="I37" s="142"/>
      <c r="J37" s="142"/>
      <c r="K37" s="142"/>
      <c r="L37" s="142"/>
    </row>
    <row r="38" spans="1:13">
      <c r="A38" s="142"/>
      <c r="B38" s="142"/>
      <c r="C38" s="142"/>
      <c r="D38" s="142"/>
      <c r="E38" s="142"/>
      <c r="F38" s="142"/>
      <c r="G38" s="142"/>
      <c r="H38" s="142"/>
      <c r="I38" s="142"/>
      <c r="J38" s="142"/>
      <c r="K38" s="142"/>
      <c r="L38" s="142"/>
    </row>
    <row r="48" spans="1:13">
      <c r="M48" s="142"/>
    </row>
    <row r="49" spans="13:13">
      <c r="M49" s="142"/>
    </row>
    <row r="50" spans="13:13">
      <c r="M50" s="142"/>
    </row>
    <row r="51" spans="13:13">
      <c r="M51" s="142"/>
    </row>
    <row r="52" spans="13:13">
      <c r="M52" s="142"/>
    </row>
    <row r="53" spans="13:13">
      <c r="M53" s="142"/>
    </row>
    <row r="54" spans="13:13">
      <c r="M54" s="142"/>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5">
    <tabColor theme="6" tint="-0.249977111117893"/>
    <pageSetUpPr fitToPage="1"/>
  </sheetPr>
  <dimension ref="A1:I50"/>
  <sheetViews>
    <sheetView showGridLines="0" view="pageBreakPreview" zoomScale="70" zoomScaleNormal="100" zoomScaleSheetLayoutView="70" workbookViewId="0">
      <pane ySplit="2" topLeftCell="A3" activePane="bottomLeft" state="frozen"/>
      <selection pane="bottomLeft" activeCell="T29" sqref="T29"/>
    </sheetView>
  </sheetViews>
  <sheetFormatPr defaultColWidth="11.42578125" defaultRowHeight="15"/>
  <cols>
    <col min="1" max="1" width="17.28515625" customWidth="1"/>
    <col min="2" max="2" width="18.5703125" customWidth="1"/>
    <col min="3" max="3" width="14.5703125" customWidth="1"/>
    <col min="4" max="4" width="18" customWidth="1"/>
    <col min="5" max="5" width="13.85546875" customWidth="1"/>
    <col min="6" max="8" width="20.85546875" customWidth="1"/>
    <col min="9" max="9" width="4.42578125" customWidth="1"/>
  </cols>
  <sheetData>
    <row r="1" spans="1:9" ht="54.75" customHeight="1">
      <c r="A1" s="1353" t="s">
        <v>556</v>
      </c>
      <c r="B1" s="1354"/>
      <c r="C1" s="1354"/>
      <c r="D1" s="1354"/>
      <c r="E1" s="1354"/>
      <c r="F1" s="1354"/>
      <c r="G1" s="1354"/>
      <c r="H1" s="1354"/>
      <c r="I1" s="83"/>
    </row>
    <row r="2" spans="1:9" ht="24" customHeight="1" thickBot="1">
      <c r="A2" s="1351" t="str">
        <f>+'Resumen '!O1</f>
        <v>Período:  Diciembre 2009 - Julio 2025</v>
      </c>
      <c r="B2" s="1352"/>
      <c r="C2" s="1352"/>
      <c r="D2" s="1352"/>
      <c r="E2" s="1352"/>
      <c r="F2" s="1352"/>
      <c r="G2" s="1352"/>
      <c r="H2" s="1352"/>
    </row>
    <row r="3" spans="1:9" ht="13.5" customHeight="1">
      <c r="B3" s="67"/>
      <c r="C3" s="67"/>
      <c r="D3" s="67"/>
      <c r="E3" s="67"/>
      <c r="F3" s="67"/>
      <c r="G3" s="67"/>
      <c r="H3" s="67"/>
    </row>
    <row r="4" spans="1:9" s="76" customFormat="1" ht="57" customHeight="1">
      <c r="A4" s="757"/>
      <c r="B4" s="758"/>
      <c r="C4" s="1357" t="s">
        <v>187</v>
      </c>
      <c r="D4" s="1357"/>
      <c r="E4" s="1358"/>
      <c r="F4" s="761" t="s">
        <v>188</v>
      </c>
      <c r="G4" s="761" t="s">
        <v>189</v>
      </c>
      <c r="H4" s="761" t="s">
        <v>557</v>
      </c>
    </row>
    <row r="5" spans="1:9" s="77" customFormat="1" ht="39.75" customHeight="1">
      <c r="A5" s="761" t="s">
        <v>506</v>
      </c>
      <c r="B5" s="761" t="s">
        <v>558</v>
      </c>
      <c r="C5" s="761" t="s">
        <v>559</v>
      </c>
      <c r="D5" s="761" t="s">
        <v>193</v>
      </c>
      <c r="E5" s="761" t="s">
        <v>194</v>
      </c>
      <c r="F5" s="761" t="s">
        <v>560</v>
      </c>
      <c r="G5" s="761" t="s">
        <v>561</v>
      </c>
      <c r="H5" s="761" t="s">
        <v>197</v>
      </c>
    </row>
    <row r="6" spans="1:9" s="76" customFormat="1" ht="18.75">
      <c r="A6" s="759">
        <v>2009</v>
      </c>
      <c r="B6" s="760">
        <f>+D6+E6+F6+G6+H6</f>
        <v>18748</v>
      </c>
      <c r="C6" s="1224">
        <f>+E6+D6</f>
        <v>18748</v>
      </c>
      <c r="D6" s="1223">
        <v>18748</v>
      </c>
      <c r="E6" s="1223">
        <v>0</v>
      </c>
      <c r="F6" s="1223">
        <v>0</v>
      </c>
      <c r="G6" s="1223">
        <v>0</v>
      </c>
      <c r="H6" s="1223">
        <v>0</v>
      </c>
    </row>
    <row r="7" spans="1:9" s="76" customFormat="1" ht="18.75">
      <c r="A7" s="759">
        <v>2010</v>
      </c>
      <c r="B7" s="760">
        <f>+D7+E7+F7+G7+H7</f>
        <v>27105</v>
      </c>
      <c r="C7" s="1224">
        <f>+E7+D7</f>
        <v>27105</v>
      </c>
      <c r="D7" s="1223">
        <v>27105</v>
      </c>
      <c r="E7" s="1223">
        <v>0</v>
      </c>
      <c r="F7" s="1223">
        <v>0</v>
      </c>
      <c r="G7" s="1223">
        <v>0</v>
      </c>
      <c r="H7" s="1223">
        <v>0</v>
      </c>
    </row>
    <row r="8" spans="1:9" s="76" customFormat="1" ht="18.75">
      <c r="A8" s="759">
        <v>2011</v>
      </c>
      <c r="B8" s="760">
        <f>+D8+E8+F8+G8+H8</f>
        <v>29726</v>
      </c>
      <c r="C8" s="1224">
        <f>+E8+D8</f>
        <v>29726</v>
      </c>
      <c r="D8" s="1223">
        <v>29726</v>
      </c>
      <c r="E8" s="1223">
        <v>0</v>
      </c>
      <c r="F8" s="1223">
        <v>0</v>
      </c>
      <c r="G8" s="1223">
        <v>0</v>
      </c>
      <c r="H8" s="1223">
        <v>0</v>
      </c>
    </row>
    <row r="9" spans="1:9" s="76" customFormat="1" ht="18.75">
      <c r="A9" s="759">
        <v>2012</v>
      </c>
      <c r="B9" s="760">
        <f>+D9+E9+F9+G9+H9</f>
        <v>30703</v>
      </c>
      <c r="C9" s="1224">
        <f>+E9+D9</f>
        <v>30703</v>
      </c>
      <c r="D9" s="1223">
        <v>30703</v>
      </c>
      <c r="E9" s="1223">
        <v>0</v>
      </c>
      <c r="F9" s="1223">
        <v>0</v>
      </c>
      <c r="G9" s="1223">
        <v>0</v>
      </c>
      <c r="H9" s="1223">
        <v>0</v>
      </c>
    </row>
    <row r="10" spans="1:9" ht="15.75">
      <c r="A10" s="759">
        <v>2013</v>
      </c>
      <c r="B10" s="760">
        <f>+D10+E10+F10+G10+H10</f>
        <v>25205</v>
      </c>
      <c r="C10" s="1224">
        <f>+E10+D10</f>
        <v>25205</v>
      </c>
      <c r="D10" s="1223">
        <v>25205</v>
      </c>
      <c r="E10" s="1223">
        <v>0</v>
      </c>
      <c r="F10" s="1223">
        <v>0</v>
      </c>
      <c r="G10" s="1223">
        <v>0</v>
      </c>
      <c r="H10" s="1223">
        <v>0</v>
      </c>
    </row>
    <row r="11" spans="1:9" ht="15.75">
      <c r="A11" s="759">
        <v>2014</v>
      </c>
      <c r="B11" s="760">
        <f>+D11+E11+F11+G11+H11</f>
        <v>30370</v>
      </c>
      <c r="C11" s="1224">
        <f>+E11+D11</f>
        <v>30370</v>
      </c>
      <c r="D11" s="1223">
        <v>30370</v>
      </c>
      <c r="E11" s="1223">
        <v>0</v>
      </c>
      <c r="F11" s="1223">
        <v>0</v>
      </c>
      <c r="G11" s="1223">
        <v>0</v>
      </c>
      <c r="H11" s="1223">
        <v>0</v>
      </c>
    </row>
    <row r="12" spans="1:9" ht="15.75">
      <c r="A12" s="759">
        <v>2015</v>
      </c>
      <c r="B12" s="760">
        <f>+D12+E12+F12+G12+H12</f>
        <v>30529</v>
      </c>
      <c r="C12" s="1224">
        <f>+E12+D12</f>
        <v>30529</v>
      </c>
      <c r="D12" s="1223">
        <v>30529</v>
      </c>
      <c r="E12" s="1223">
        <v>0</v>
      </c>
      <c r="F12" s="1223">
        <v>0</v>
      </c>
      <c r="G12" s="1223">
        <v>0</v>
      </c>
      <c r="H12" s="1223">
        <v>0</v>
      </c>
    </row>
    <row r="13" spans="1:9" s="130" customFormat="1" ht="15.75">
      <c r="A13" s="759">
        <v>2016</v>
      </c>
      <c r="B13" s="760">
        <f>+D13+E13+F13+G13+H13</f>
        <v>27409</v>
      </c>
      <c r="C13" s="1224">
        <f>+E13+D13</f>
        <v>27409</v>
      </c>
      <c r="D13" s="1223">
        <v>27409</v>
      </c>
      <c r="E13" s="1223">
        <v>0</v>
      </c>
      <c r="F13" s="1223">
        <v>0</v>
      </c>
      <c r="G13" s="1223">
        <v>0</v>
      </c>
      <c r="H13" s="1223">
        <v>0</v>
      </c>
    </row>
    <row r="14" spans="1:9" ht="15.75">
      <c r="A14" s="759">
        <v>2017</v>
      </c>
      <c r="B14" s="760">
        <f>+D14+E14+F14+G14+H14</f>
        <v>72326</v>
      </c>
      <c r="C14" s="1224">
        <f>+E14+D14</f>
        <v>26338</v>
      </c>
      <c r="D14" s="1223">
        <v>26338</v>
      </c>
      <c r="E14" s="1223">
        <v>0</v>
      </c>
      <c r="F14" s="1223">
        <v>4623</v>
      </c>
      <c r="G14" s="1223">
        <v>19613</v>
      </c>
      <c r="H14" s="1223">
        <v>21752</v>
      </c>
    </row>
    <row r="15" spans="1:9" ht="15.75">
      <c r="A15" s="759">
        <v>2018</v>
      </c>
      <c r="B15" s="760">
        <f>+D15+E15+F15+G15+H15</f>
        <v>76197</v>
      </c>
      <c r="C15" s="1224">
        <f>+E15+D15</f>
        <v>25266</v>
      </c>
      <c r="D15" s="1223">
        <v>25266</v>
      </c>
      <c r="E15" s="1223">
        <v>0</v>
      </c>
      <c r="F15" s="1223">
        <v>5232</v>
      </c>
      <c r="G15" s="1223">
        <v>22744</v>
      </c>
      <c r="H15" s="1223">
        <v>22955</v>
      </c>
    </row>
    <row r="16" spans="1:9" ht="15.75">
      <c r="A16" s="759">
        <v>2019</v>
      </c>
      <c r="B16" s="760">
        <f>+D16+E16+F16+G16+H16</f>
        <v>90657</v>
      </c>
      <c r="C16" s="1224">
        <f>+E16+D16</f>
        <v>35260</v>
      </c>
      <c r="D16" s="1223">
        <v>23781</v>
      </c>
      <c r="E16" s="1223">
        <v>11479</v>
      </c>
      <c r="F16" s="1223">
        <v>5670</v>
      </c>
      <c r="G16" s="1223">
        <v>25426</v>
      </c>
      <c r="H16" s="1223">
        <v>24301</v>
      </c>
    </row>
    <row r="17" spans="1:9" ht="15.75">
      <c r="A17" s="759">
        <v>2020</v>
      </c>
      <c r="B17" s="760">
        <v>95925</v>
      </c>
      <c r="C17" s="1224">
        <f>+E17+D17</f>
        <v>36029</v>
      </c>
      <c r="D17" s="1223">
        <v>22156</v>
      </c>
      <c r="E17" s="1223">
        <v>13873</v>
      </c>
      <c r="F17" s="1223">
        <v>6078</v>
      </c>
      <c r="G17" s="1223">
        <v>25900</v>
      </c>
      <c r="H17" s="1223">
        <v>27918</v>
      </c>
    </row>
    <row r="18" spans="1:9" ht="15.75">
      <c r="A18" s="759" t="s">
        <v>433</v>
      </c>
      <c r="B18" s="760">
        <f>+D18+E18+F18+G18+H18</f>
        <v>97916</v>
      </c>
      <c r="C18" s="1224">
        <f>+E18+D18</f>
        <v>37207</v>
      </c>
      <c r="D18" s="1223">
        <v>20062</v>
      </c>
      <c r="E18" s="1223">
        <v>17145</v>
      </c>
      <c r="F18" s="1223">
        <v>5922</v>
      </c>
      <c r="G18" s="1223">
        <v>26562</v>
      </c>
      <c r="H18" s="1223">
        <v>28225</v>
      </c>
    </row>
    <row r="19" spans="1:9" ht="15.75">
      <c r="A19" s="759">
        <v>2022</v>
      </c>
      <c r="B19" s="760">
        <f>+D19+E19+F19+G19+H19</f>
        <v>104426</v>
      </c>
      <c r="C19" s="1224">
        <f>+E19+D19</f>
        <v>40467</v>
      </c>
      <c r="D19" s="1223">
        <v>18658</v>
      </c>
      <c r="E19" s="1223">
        <v>21809</v>
      </c>
      <c r="F19" s="1223">
        <v>5781</v>
      </c>
      <c r="G19" s="1223">
        <v>27442</v>
      </c>
      <c r="H19" s="1223">
        <v>30736</v>
      </c>
    </row>
    <row r="20" spans="1:9" ht="15.75">
      <c r="A20" s="759" t="s">
        <v>562</v>
      </c>
      <c r="B20" s="760">
        <f>+D20+E20+F20+G20+H20</f>
        <v>111952</v>
      </c>
      <c r="C20" s="1224">
        <f>+E20+D20</f>
        <v>45474</v>
      </c>
      <c r="D20" s="1223">
        <v>17514</v>
      </c>
      <c r="E20" s="1223">
        <v>27960</v>
      </c>
      <c r="F20" s="1223">
        <v>5602</v>
      </c>
      <c r="G20" s="1223">
        <v>28822</v>
      </c>
      <c r="H20" s="1223">
        <v>32054</v>
      </c>
    </row>
    <row r="21" spans="1:9" ht="15.75">
      <c r="A21" s="759" t="s">
        <v>563</v>
      </c>
      <c r="B21" s="760">
        <f>+D21+E21+F21+G21+H21</f>
        <v>115202</v>
      </c>
      <c r="C21" s="1224">
        <f>+E21+D21</f>
        <v>46675</v>
      </c>
      <c r="D21" s="1223">
        <v>16476</v>
      </c>
      <c r="E21" s="1223">
        <v>30199</v>
      </c>
      <c r="F21" s="1223">
        <v>5721</v>
      </c>
      <c r="G21" s="1223">
        <v>30324</v>
      </c>
      <c r="H21" s="1223">
        <v>32482</v>
      </c>
    </row>
    <row r="22" spans="1:9" ht="15.75">
      <c r="A22" s="759" t="str">
        <f>+'Resumen '!O6</f>
        <v>Jul.2025</v>
      </c>
      <c r="B22" s="760">
        <f>+D22+E22+F22+G22+H22</f>
        <v>119300</v>
      </c>
      <c r="C22" s="1224">
        <f>+E22+D22</f>
        <v>47599</v>
      </c>
      <c r="D22" s="1223">
        <f>+'Resumen '!I8</f>
        <v>15903</v>
      </c>
      <c r="E22" s="1223">
        <f>+'Resumen '!J8</f>
        <v>31696</v>
      </c>
      <c r="F22" s="1223">
        <f>+'Resumen '!K8</f>
        <v>5646</v>
      </c>
      <c r="G22" s="1223">
        <f>+'Resumen '!L8</f>
        <v>31940</v>
      </c>
      <c r="H22" s="1223">
        <f>+'Resumen '!M8</f>
        <v>34115</v>
      </c>
    </row>
    <row r="23" spans="1:9" ht="29.25" customHeight="1">
      <c r="A23" s="1355" t="s">
        <v>564</v>
      </c>
      <c r="B23" s="1355"/>
      <c r="C23" s="1355"/>
      <c r="D23" s="1355"/>
      <c r="E23" s="1355"/>
      <c r="F23" s="1355"/>
      <c r="G23" s="1355"/>
      <c r="H23" s="1355"/>
    </row>
    <row r="24" spans="1:9" ht="27" customHeight="1">
      <c r="A24" s="1356" t="s">
        <v>565</v>
      </c>
      <c r="B24" s="1356"/>
      <c r="C24" s="1356"/>
      <c r="D24" s="1356"/>
      <c r="E24" s="1356"/>
      <c r="F24" s="1356"/>
      <c r="G24" s="1356"/>
      <c r="H24" s="1356"/>
    </row>
    <row r="25" spans="1:9" ht="15.75">
      <c r="D25" s="3"/>
      <c r="E25" s="3"/>
      <c r="F25" s="3"/>
      <c r="G25" s="3"/>
      <c r="H25" s="3"/>
      <c r="I25" s="3"/>
    </row>
    <row r="26" spans="1:9" ht="15.75">
      <c r="D26" s="3"/>
      <c r="E26" s="3"/>
      <c r="F26" s="3"/>
      <c r="G26" s="3"/>
      <c r="H26" s="3"/>
    </row>
    <row r="27" spans="1:9" ht="15.75">
      <c r="D27" s="3"/>
      <c r="E27" s="3"/>
      <c r="F27" s="3"/>
      <c r="G27" s="3"/>
      <c r="H27" s="3"/>
    </row>
    <row r="28" spans="1:9" ht="18.75">
      <c r="B28" s="156"/>
      <c r="C28" s="156"/>
      <c r="D28" s="3"/>
      <c r="E28" s="3"/>
      <c r="F28" s="3"/>
      <c r="G28" s="3"/>
      <c r="H28" s="3"/>
    </row>
    <row r="29" spans="1:9" ht="18.75">
      <c r="B29" s="155"/>
      <c r="C29" s="155"/>
    </row>
    <row r="50" spans="9:9" ht="29.25" customHeight="1">
      <c r="I50" s="89"/>
    </row>
  </sheetData>
  <mergeCells count="5">
    <mergeCell ref="A2:H2"/>
    <mergeCell ref="A1:H1"/>
    <mergeCell ref="A23:H23"/>
    <mergeCell ref="A24:H24"/>
    <mergeCell ref="C4:E4"/>
  </mergeCells>
  <conditionalFormatting sqref="A6:H22">
    <cfRule type="cellIs" dxfId="558" priority="2" operator="equal">
      <formula>0</formula>
    </cfRule>
  </conditionalFormatting>
  <pageMargins left="0.70866141732283472" right="0.70866141732283472" top="0.74803149606299213" bottom="0.74803149606299213" header="0.31496062992125984" footer="0.31496062992125984"/>
  <pageSetup paperSize="11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tabSelected="1" view="pageBreakPreview" zoomScale="25" zoomScaleNormal="100" zoomScaleSheetLayoutView="25" workbookViewId="0">
      <selection activeCell="AC94" sqref="AC94"/>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359" t="s">
        <v>566</v>
      </c>
      <c r="B6" s="1360"/>
      <c r="C6" s="1360"/>
      <c r="D6" s="1360"/>
      <c r="E6" s="1360"/>
      <c r="F6" s="1360"/>
      <c r="G6" s="1360"/>
      <c r="H6" s="1360"/>
      <c r="I6" s="1360"/>
      <c r="J6" s="1360"/>
      <c r="K6" s="1360"/>
      <c r="L6" s="1360"/>
      <c r="M6" s="1360"/>
    </row>
    <row r="7" spans="1:13">
      <c r="A7" s="1360"/>
      <c r="B7" s="1360"/>
      <c r="C7" s="1360"/>
      <c r="D7" s="1360"/>
      <c r="E7" s="1360"/>
      <c r="F7" s="1360"/>
      <c r="G7" s="1360"/>
      <c r="H7" s="1360"/>
      <c r="I7" s="1360"/>
      <c r="J7" s="1360"/>
      <c r="K7" s="1360"/>
      <c r="L7" s="1360"/>
      <c r="M7" s="1360"/>
    </row>
    <row r="8" spans="1:13">
      <c r="A8" s="1360"/>
      <c r="B8" s="1360"/>
      <c r="C8" s="1360"/>
      <c r="D8" s="1360"/>
      <c r="E8" s="1360"/>
      <c r="F8" s="1360"/>
      <c r="G8" s="1360"/>
      <c r="H8" s="1360"/>
      <c r="I8" s="1360"/>
      <c r="J8" s="1360"/>
      <c r="K8" s="1360"/>
      <c r="L8" s="1360"/>
      <c r="M8" s="1360"/>
    </row>
    <row r="9" spans="1:13">
      <c r="A9" s="1360"/>
      <c r="B9" s="1360"/>
      <c r="C9" s="1360"/>
      <c r="D9" s="1360"/>
      <c r="E9" s="1360"/>
      <c r="F9" s="1360"/>
      <c r="G9" s="1360"/>
      <c r="H9" s="1360"/>
      <c r="I9" s="1360"/>
      <c r="J9" s="1360"/>
      <c r="K9" s="1360"/>
      <c r="L9" s="1360"/>
      <c r="M9" s="1360"/>
    </row>
    <row r="10" spans="1:13">
      <c r="A10" s="1360"/>
      <c r="B10" s="1360"/>
      <c r="C10" s="1360"/>
      <c r="D10" s="1360"/>
      <c r="E10" s="1360"/>
      <c r="F10" s="1360"/>
      <c r="G10" s="1360"/>
      <c r="H10" s="1360"/>
      <c r="I10" s="1360"/>
      <c r="J10" s="1360"/>
      <c r="K10" s="1360"/>
      <c r="L10" s="1360"/>
      <c r="M10" s="1360"/>
    </row>
    <row r="11" spans="1:13">
      <c r="A11" s="1360"/>
      <c r="B11" s="1360"/>
      <c r="C11" s="1360"/>
      <c r="D11" s="1360"/>
      <c r="E11" s="1360"/>
      <c r="F11" s="1360"/>
      <c r="G11" s="1360"/>
      <c r="H11" s="1360"/>
      <c r="I11" s="1360"/>
      <c r="J11" s="1360"/>
      <c r="K11" s="1360"/>
      <c r="L11" s="1360"/>
      <c r="M11" s="1360"/>
    </row>
    <row r="12" spans="1:13">
      <c r="A12" s="1360"/>
      <c r="B12" s="1360"/>
      <c r="C12" s="1360"/>
      <c r="D12" s="1360"/>
      <c r="E12" s="1360"/>
      <c r="F12" s="1360"/>
      <c r="G12" s="1360"/>
      <c r="H12" s="1360"/>
      <c r="I12" s="1360"/>
      <c r="J12" s="1360"/>
      <c r="K12" s="1360"/>
      <c r="L12" s="1360"/>
      <c r="M12" s="1360"/>
    </row>
    <row r="13" spans="1:13">
      <c r="A13" s="1360"/>
      <c r="B13" s="1360"/>
      <c r="C13" s="1360"/>
      <c r="D13" s="1360"/>
      <c r="E13" s="1360"/>
      <c r="F13" s="1360"/>
      <c r="G13" s="1360"/>
      <c r="H13" s="1360"/>
      <c r="I13" s="1360"/>
      <c r="J13" s="1360"/>
      <c r="K13" s="1360"/>
      <c r="L13" s="1360"/>
      <c r="M13" s="1360"/>
    </row>
    <row r="14" spans="1:13">
      <c r="A14" s="1360"/>
      <c r="B14" s="1360"/>
      <c r="C14" s="1360"/>
      <c r="D14" s="1360"/>
      <c r="E14" s="1360"/>
      <c r="F14" s="1360"/>
      <c r="G14" s="1360"/>
      <c r="H14" s="1360"/>
      <c r="I14" s="1360"/>
      <c r="J14" s="1360"/>
      <c r="K14" s="1360"/>
      <c r="L14" s="1360"/>
      <c r="M14" s="1360"/>
    </row>
    <row r="15" spans="1:13">
      <c r="A15" s="1360"/>
      <c r="B15" s="1360"/>
      <c r="C15" s="1360"/>
      <c r="D15" s="1360"/>
      <c r="E15" s="1360"/>
      <c r="F15" s="1360"/>
      <c r="G15" s="1360"/>
      <c r="H15" s="1360"/>
      <c r="I15" s="1360"/>
      <c r="J15" s="1360"/>
      <c r="K15" s="1360"/>
      <c r="L15" s="1360"/>
      <c r="M15" s="1360"/>
    </row>
    <row r="16" spans="1:13">
      <c r="A16" s="1360"/>
      <c r="B16" s="1360"/>
      <c r="C16" s="1360"/>
      <c r="D16" s="1360"/>
      <c r="E16" s="1360"/>
      <c r="F16" s="1360"/>
      <c r="G16" s="1360"/>
      <c r="H16" s="1360"/>
      <c r="I16" s="1360"/>
      <c r="J16" s="1360"/>
      <c r="K16" s="1360"/>
      <c r="L16" s="1360"/>
      <c r="M16" s="1360"/>
    </row>
    <row r="17" spans="1:16">
      <c r="A17" s="1360"/>
      <c r="B17" s="1360"/>
      <c r="C17" s="1360"/>
      <c r="D17" s="1360"/>
      <c r="E17" s="1360"/>
      <c r="F17" s="1360"/>
      <c r="G17" s="1360"/>
      <c r="H17" s="1360"/>
      <c r="I17" s="1360"/>
      <c r="J17" s="1360"/>
      <c r="K17" s="1360"/>
      <c r="L17" s="1360"/>
      <c r="M17" s="1360"/>
    </row>
    <row r="18" spans="1:16">
      <c r="A18" s="1360"/>
      <c r="B18" s="1360"/>
      <c r="C18" s="1360"/>
      <c r="D18" s="1360"/>
      <c r="E18" s="1360"/>
      <c r="F18" s="1360"/>
      <c r="G18" s="1360"/>
      <c r="H18" s="1360"/>
      <c r="I18" s="1360"/>
      <c r="J18" s="1360"/>
      <c r="K18" s="1360"/>
      <c r="L18" s="1360"/>
      <c r="M18" s="1360"/>
    </row>
    <row r="19" spans="1:16">
      <c r="A19" s="1360"/>
      <c r="B19" s="1360"/>
      <c r="C19" s="1360"/>
      <c r="D19" s="1360"/>
      <c r="E19" s="1360"/>
      <c r="F19" s="1360"/>
      <c r="G19" s="1360"/>
      <c r="H19" s="1360"/>
      <c r="I19" s="1360"/>
      <c r="J19" s="1360"/>
      <c r="K19" s="1360"/>
      <c r="L19" s="1360"/>
      <c r="M19" s="1360"/>
    </row>
    <row r="20" spans="1:16">
      <c r="A20" s="1360"/>
      <c r="B20" s="1360"/>
      <c r="C20" s="1360"/>
      <c r="D20" s="1360"/>
      <c r="E20" s="1360"/>
      <c r="F20" s="1360"/>
      <c r="G20" s="1360"/>
      <c r="H20" s="1360"/>
      <c r="I20" s="1360"/>
      <c r="J20" s="1360"/>
      <c r="K20" s="1360"/>
      <c r="L20" s="1360"/>
      <c r="M20" s="1360"/>
    </row>
    <row r="21" spans="1:16">
      <c r="A21" s="1360"/>
      <c r="B21" s="1360"/>
      <c r="C21" s="1360"/>
      <c r="D21" s="1360"/>
      <c r="E21" s="1360"/>
      <c r="F21" s="1360"/>
      <c r="G21" s="1360"/>
      <c r="H21" s="1360"/>
      <c r="I21" s="1360"/>
      <c r="J21" s="1360"/>
      <c r="K21" s="1360"/>
      <c r="L21" s="1360"/>
      <c r="M21" s="1360"/>
    </row>
    <row r="22" spans="1:16">
      <c r="A22" s="1360"/>
      <c r="B22" s="1360"/>
      <c r="C22" s="1360"/>
      <c r="D22" s="1360"/>
      <c r="E22" s="1360"/>
      <c r="F22" s="1360"/>
      <c r="G22" s="1360"/>
      <c r="H22" s="1360"/>
      <c r="I22" s="1360"/>
      <c r="J22" s="1360"/>
      <c r="K22" s="1360"/>
      <c r="L22" s="1360"/>
      <c r="M22" s="1360"/>
    </row>
    <row r="23" spans="1:16">
      <c r="A23" s="1360"/>
      <c r="B23" s="1360"/>
      <c r="C23" s="1360"/>
      <c r="D23" s="1360"/>
      <c r="E23" s="1360"/>
      <c r="F23" s="1360"/>
      <c r="G23" s="1360"/>
      <c r="H23" s="1360"/>
      <c r="I23" s="1360"/>
      <c r="J23" s="1360"/>
      <c r="K23" s="1360"/>
      <c r="L23" s="1360"/>
      <c r="M23" s="1360"/>
    </row>
    <row r="24" spans="1:16">
      <c r="A24" s="1360"/>
      <c r="B24" s="1360"/>
      <c r="C24" s="1360"/>
      <c r="D24" s="1360"/>
      <c r="E24" s="1360"/>
      <c r="F24" s="1360"/>
      <c r="G24" s="1360"/>
      <c r="H24" s="1360"/>
      <c r="I24" s="1360"/>
      <c r="J24" s="1360"/>
      <c r="K24" s="1360"/>
      <c r="L24" s="1360"/>
      <c r="M24" s="1360"/>
    </row>
    <row r="25" spans="1:16">
      <c r="A25" s="1360"/>
      <c r="B25" s="1360"/>
      <c r="C25" s="1360"/>
      <c r="D25" s="1360"/>
      <c r="E25" s="1360"/>
      <c r="F25" s="1360"/>
      <c r="G25" s="1360"/>
      <c r="H25" s="1360"/>
      <c r="I25" s="1360"/>
      <c r="J25" s="1360"/>
      <c r="K25" s="1360"/>
      <c r="L25" s="1360"/>
      <c r="M25" s="1360"/>
    </row>
    <row r="26" spans="1:16">
      <c r="A26" s="1360"/>
      <c r="B26" s="1360"/>
      <c r="C26" s="1360"/>
      <c r="D26" s="1360"/>
      <c r="E26" s="1360"/>
      <c r="F26" s="1360"/>
      <c r="G26" s="1360"/>
      <c r="H26" s="1360"/>
      <c r="I26" s="1360"/>
      <c r="J26" s="1360"/>
      <c r="K26" s="1360"/>
      <c r="L26" s="1360"/>
      <c r="M26" s="1360"/>
      <c r="P26" t="s">
        <v>567</v>
      </c>
    </row>
    <row r="27" spans="1:16">
      <c r="A27" s="1360"/>
      <c r="B27" s="1360"/>
      <c r="C27" s="1360"/>
      <c r="D27" s="1360"/>
      <c r="E27" s="1360"/>
      <c r="F27" s="1360"/>
      <c r="G27" s="1360"/>
      <c r="H27" s="1360"/>
      <c r="I27" s="1360"/>
      <c r="J27" s="1360"/>
      <c r="K27" s="1360"/>
      <c r="L27" s="1360"/>
      <c r="M27" s="1360"/>
    </row>
    <row r="28" spans="1:16">
      <c r="A28" s="1360"/>
      <c r="B28" s="1360"/>
      <c r="C28" s="1360"/>
      <c r="D28" s="1360"/>
      <c r="E28" s="1360"/>
      <c r="F28" s="1360"/>
      <c r="G28" s="1360"/>
      <c r="H28" s="1360"/>
      <c r="I28" s="1360"/>
      <c r="J28" s="1360"/>
      <c r="K28" s="1360"/>
      <c r="L28" s="1360"/>
      <c r="M28" s="1360"/>
    </row>
    <row r="29" spans="1:16">
      <c r="A29" s="1360"/>
      <c r="B29" s="1360"/>
      <c r="C29" s="1360"/>
      <c r="D29" s="1360"/>
      <c r="E29" s="1360"/>
      <c r="F29" s="1360"/>
      <c r="G29" s="1360"/>
      <c r="H29" s="1360"/>
      <c r="I29" s="1360"/>
      <c r="J29" s="1360"/>
      <c r="K29" s="1360"/>
      <c r="L29" s="1360"/>
      <c r="M29" s="1360"/>
    </row>
    <row r="30" spans="1:16">
      <c r="A30" s="1360"/>
      <c r="B30" s="1360"/>
      <c r="C30" s="1360"/>
      <c r="D30" s="1360"/>
      <c r="E30" s="1360"/>
      <c r="F30" s="1360"/>
      <c r="G30" s="1360"/>
      <c r="H30" s="1360"/>
      <c r="I30" s="1360"/>
      <c r="J30" s="1360"/>
      <c r="K30" s="1360"/>
      <c r="L30" s="1360"/>
      <c r="M30" s="1360"/>
    </row>
    <row r="31" spans="1:16">
      <c r="A31" s="1360"/>
      <c r="B31" s="1360"/>
      <c r="C31" s="1360"/>
      <c r="D31" s="1360"/>
      <c r="E31" s="1360"/>
      <c r="F31" s="1360"/>
      <c r="G31" s="1360"/>
      <c r="H31" s="1360"/>
      <c r="I31" s="1360"/>
      <c r="J31" s="1360"/>
      <c r="K31" s="1360"/>
      <c r="L31" s="1360"/>
      <c r="M31" s="1360"/>
    </row>
    <row r="32" spans="1:16">
      <c r="A32" s="1360"/>
      <c r="B32" s="1360"/>
      <c r="C32" s="1360"/>
      <c r="D32" s="1360"/>
      <c r="E32" s="1360"/>
      <c r="F32" s="1360"/>
      <c r="G32" s="1360"/>
      <c r="H32" s="1360"/>
      <c r="I32" s="1360"/>
      <c r="J32" s="1360"/>
      <c r="K32" s="1360"/>
      <c r="L32" s="1360"/>
      <c r="M32" s="1360"/>
    </row>
    <row r="33" spans="1:13">
      <c r="A33" s="1360"/>
      <c r="B33" s="1360"/>
      <c r="C33" s="1360"/>
      <c r="D33" s="1360"/>
      <c r="E33" s="1360"/>
      <c r="F33" s="1360"/>
      <c r="G33" s="1360"/>
      <c r="H33" s="1360"/>
      <c r="I33" s="1360"/>
      <c r="J33" s="1360"/>
      <c r="K33" s="1360"/>
      <c r="L33" s="1360"/>
      <c r="M33" s="1360"/>
    </row>
    <row r="34" spans="1:13">
      <c r="A34" s="1360"/>
      <c r="B34" s="1360"/>
      <c r="C34" s="1360"/>
      <c r="D34" s="1360"/>
      <c r="E34" s="1360"/>
      <c r="F34" s="1360"/>
      <c r="G34" s="1360"/>
      <c r="H34" s="1360"/>
      <c r="I34" s="1360"/>
      <c r="J34" s="1360"/>
      <c r="K34" s="1360"/>
      <c r="L34" s="1360"/>
      <c r="M34" s="1360"/>
    </row>
    <row r="35" spans="1:13">
      <c r="A35" s="1360"/>
      <c r="B35" s="1360"/>
      <c r="C35" s="1360"/>
      <c r="D35" s="1360"/>
      <c r="E35" s="1360"/>
      <c r="F35" s="1360"/>
      <c r="G35" s="1360"/>
      <c r="H35" s="1360"/>
      <c r="I35" s="1360"/>
      <c r="J35" s="1360"/>
      <c r="K35" s="1360"/>
      <c r="L35" s="1360"/>
      <c r="M35" s="1360"/>
    </row>
    <row r="36" spans="1:13">
      <c r="A36" s="1360"/>
      <c r="B36" s="1360"/>
      <c r="C36" s="1360"/>
      <c r="D36" s="1360"/>
      <c r="E36" s="1360"/>
      <c r="F36" s="1360"/>
      <c r="G36" s="1360"/>
      <c r="H36" s="1360"/>
      <c r="I36" s="1360"/>
      <c r="J36" s="1360"/>
      <c r="K36" s="1360"/>
      <c r="L36" s="1360"/>
      <c r="M36" s="1360"/>
    </row>
    <row r="37" spans="1:13">
      <c r="A37" s="1360"/>
      <c r="B37" s="1360"/>
      <c r="C37" s="1360"/>
      <c r="D37" s="1360"/>
      <c r="E37" s="1360"/>
      <c r="F37" s="1360"/>
      <c r="G37" s="1360"/>
      <c r="H37" s="1360"/>
      <c r="I37" s="1360"/>
      <c r="J37" s="1360"/>
      <c r="K37" s="1360"/>
      <c r="L37" s="1360"/>
      <c r="M37" s="1360"/>
    </row>
    <row r="38" spans="1:13">
      <c r="A38" s="1360"/>
      <c r="B38" s="1360"/>
      <c r="C38" s="1360"/>
      <c r="D38" s="1360"/>
      <c r="E38" s="1360"/>
      <c r="F38" s="1360"/>
      <c r="G38" s="1360"/>
      <c r="H38" s="1360"/>
      <c r="I38" s="1360"/>
      <c r="J38" s="1360"/>
      <c r="K38" s="1360"/>
      <c r="L38" s="1360"/>
      <c r="M38" s="1360"/>
    </row>
    <row r="39" spans="1:13">
      <c r="A39" s="1360"/>
      <c r="B39" s="1360"/>
      <c r="C39" s="1360"/>
      <c r="D39" s="1360"/>
      <c r="E39" s="1360"/>
      <c r="F39" s="1360"/>
      <c r="G39" s="1360"/>
      <c r="H39" s="1360"/>
      <c r="I39" s="1360"/>
      <c r="J39" s="1360"/>
      <c r="K39" s="1360"/>
      <c r="L39" s="1360"/>
      <c r="M39" s="1360"/>
    </row>
    <row r="40" spans="1:13">
      <c r="A40" s="1360"/>
      <c r="B40" s="1360"/>
      <c r="C40" s="1360"/>
      <c r="D40" s="1360"/>
      <c r="E40" s="1360"/>
      <c r="F40" s="1360"/>
      <c r="G40" s="1360"/>
      <c r="H40" s="1360"/>
      <c r="I40" s="1360"/>
      <c r="J40" s="1360"/>
      <c r="K40" s="1360"/>
      <c r="L40" s="1360"/>
      <c r="M40" s="1360"/>
    </row>
    <row r="41" spans="1:13">
      <c r="A41" s="1360"/>
      <c r="B41" s="1360"/>
      <c r="C41" s="1360"/>
      <c r="D41" s="1360"/>
      <c r="E41" s="1360"/>
      <c r="F41" s="1360"/>
      <c r="G41" s="1360"/>
      <c r="H41" s="1360"/>
      <c r="I41" s="1360"/>
      <c r="J41" s="1360"/>
      <c r="K41" s="1360"/>
      <c r="L41" s="1360"/>
      <c r="M41" s="1360"/>
    </row>
    <row r="42" spans="1:13">
      <c r="A42" s="1360"/>
      <c r="B42" s="1360"/>
      <c r="C42" s="1360"/>
      <c r="D42" s="1360"/>
      <c r="E42" s="1360"/>
      <c r="F42" s="1360"/>
      <c r="G42" s="1360"/>
      <c r="H42" s="1360"/>
      <c r="I42" s="1360"/>
      <c r="J42" s="1360"/>
      <c r="K42" s="1360"/>
      <c r="L42" s="1360"/>
      <c r="M42" s="1360"/>
    </row>
    <row r="43" spans="1:13" ht="48" customHeight="1">
      <c r="A43" s="1360"/>
      <c r="B43" s="1360"/>
      <c r="C43" s="1360"/>
      <c r="D43" s="1360"/>
      <c r="E43" s="1360"/>
      <c r="F43" s="1360"/>
      <c r="G43" s="1360"/>
      <c r="H43" s="1360"/>
      <c r="I43" s="1360"/>
      <c r="J43" s="1360"/>
      <c r="K43" s="1360"/>
      <c r="L43" s="1360"/>
      <c r="M43" s="1360"/>
    </row>
    <row r="44" spans="1:13" ht="162" customHeight="1">
      <c r="A44" s="1360"/>
      <c r="B44" s="1360"/>
      <c r="C44" s="1360"/>
      <c r="D44" s="1360"/>
      <c r="E44" s="1360"/>
      <c r="F44" s="1360"/>
      <c r="G44" s="1360"/>
      <c r="H44" s="1360"/>
      <c r="I44" s="1360"/>
      <c r="J44" s="1360"/>
      <c r="K44" s="1360"/>
      <c r="L44" s="1360"/>
      <c r="M44" s="1360"/>
    </row>
    <row r="45" spans="1:13">
      <c r="A45" s="1360"/>
      <c r="B45" s="1360"/>
      <c r="C45" s="1360"/>
      <c r="D45" s="1360"/>
      <c r="E45" s="1360"/>
      <c r="F45" s="1360"/>
      <c r="G45" s="1360"/>
      <c r="H45" s="1360"/>
      <c r="I45" s="1360"/>
      <c r="J45" s="1360"/>
      <c r="K45" s="1360"/>
      <c r="L45" s="1360"/>
      <c r="M45" s="1360"/>
    </row>
    <row r="46" spans="1:13" ht="63" customHeight="1">
      <c r="A46" s="1360"/>
      <c r="B46" s="1360"/>
      <c r="C46" s="1360"/>
      <c r="D46" s="1360"/>
      <c r="E46" s="1360"/>
      <c r="F46" s="1360"/>
      <c r="G46" s="1360"/>
      <c r="H46" s="1360"/>
      <c r="I46" s="1360"/>
      <c r="J46" s="1360"/>
      <c r="K46" s="1360"/>
      <c r="L46" s="1360"/>
      <c r="M46" s="1360"/>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52">
    <tabColor rgb="FF0070C0"/>
    <pageSetUpPr fitToPage="1"/>
  </sheetPr>
  <dimension ref="A3:J57"/>
  <sheetViews>
    <sheetView showGridLines="0" view="pageBreakPreview" zoomScale="40" zoomScaleNormal="100" zoomScaleSheetLayoutView="40" workbookViewId="0">
      <selection activeCell="V28" sqref="V28"/>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2" customWidth="1"/>
  </cols>
  <sheetData>
    <row r="3" spans="1:9" ht="67.5" customHeight="1"/>
    <row r="4" spans="1:9" ht="33" customHeight="1"/>
    <row r="6" spans="1:9" ht="35.25" customHeight="1">
      <c r="A6" s="1361" t="s">
        <v>568</v>
      </c>
      <c r="B6" s="1362"/>
      <c r="C6" s="1362"/>
      <c r="D6" s="1362"/>
      <c r="E6" s="1362"/>
      <c r="F6" s="1362"/>
      <c r="G6" s="1362"/>
      <c r="H6" s="1362"/>
      <c r="I6" s="1362"/>
    </row>
    <row r="7" spans="1:9">
      <c r="A7" s="1362"/>
      <c r="B7" s="1362"/>
      <c r="C7" s="1362"/>
      <c r="D7" s="1362"/>
      <c r="E7" s="1362"/>
      <c r="F7" s="1362"/>
      <c r="G7" s="1362"/>
      <c r="H7" s="1362"/>
      <c r="I7" s="1362"/>
    </row>
    <row r="8" spans="1:9" ht="67.5" customHeight="1">
      <c r="A8" s="1362"/>
      <c r="B8" s="1362"/>
      <c r="C8" s="1362"/>
      <c r="D8" s="1362"/>
      <c r="E8" s="1362"/>
      <c r="F8" s="1362"/>
      <c r="G8" s="1362"/>
      <c r="H8" s="1362"/>
      <c r="I8" s="1362"/>
    </row>
    <row r="9" spans="1:9">
      <c r="A9" s="1362"/>
      <c r="B9" s="1362"/>
      <c r="C9" s="1362"/>
      <c r="D9" s="1362"/>
      <c r="E9" s="1362"/>
      <c r="F9" s="1362"/>
      <c r="G9" s="1362"/>
      <c r="H9" s="1362"/>
      <c r="I9" s="1362"/>
    </row>
    <row r="10" spans="1:9">
      <c r="A10" s="1362"/>
      <c r="B10" s="1362"/>
      <c r="C10" s="1362"/>
      <c r="D10" s="1362"/>
      <c r="E10" s="1362"/>
      <c r="F10" s="1362"/>
      <c r="G10" s="1362"/>
      <c r="H10" s="1362"/>
      <c r="I10" s="1362"/>
    </row>
    <row r="11" spans="1:9" ht="117" customHeight="1">
      <c r="A11" s="1362"/>
      <c r="B11" s="1362"/>
      <c r="C11" s="1362"/>
      <c r="D11" s="1362"/>
      <c r="E11" s="1362"/>
      <c r="F11" s="1362"/>
      <c r="G11" s="1362"/>
      <c r="H11" s="1362"/>
      <c r="I11" s="1362"/>
    </row>
    <row r="12" spans="1:9" ht="117" customHeight="1">
      <c r="A12" s="1362"/>
      <c r="B12" s="1362"/>
      <c r="C12" s="1362"/>
      <c r="D12" s="1362"/>
      <c r="E12" s="1362"/>
      <c r="F12" s="1362"/>
      <c r="G12" s="1362"/>
      <c r="H12" s="1362"/>
      <c r="I12" s="1362"/>
    </row>
    <row r="13" spans="1:9" ht="117" customHeight="1">
      <c r="A13" s="1362"/>
      <c r="B13" s="1362"/>
      <c r="C13" s="1362"/>
      <c r="D13" s="1362"/>
      <c r="E13" s="1362"/>
      <c r="F13" s="1362"/>
      <c r="G13" s="1362"/>
      <c r="H13" s="1362"/>
      <c r="I13" s="1362"/>
    </row>
    <row r="14" spans="1:9" ht="117" customHeight="1">
      <c r="A14" s="1362"/>
      <c r="B14" s="1362"/>
      <c r="C14" s="1362"/>
      <c r="D14" s="1362"/>
      <c r="E14" s="1362"/>
      <c r="F14" s="1362"/>
      <c r="G14" s="1362"/>
      <c r="H14" s="1362"/>
      <c r="I14" s="1362"/>
    </row>
    <row r="15" spans="1:9" ht="117" customHeight="1">
      <c r="A15" s="1362"/>
      <c r="B15" s="1362"/>
      <c r="C15" s="1362"/>
      <c r="D15" s="1362"/>
      <c r="E15" s="1362"/>
      <c r="F15" s="1362"/>
      <c r="G15" s="1362"/>
      <c r="H15" s="1362"/>
      <c r="I15" s="1362"/>
    </row>
    <row r="16" spans="1:9">
      <c r="A16" s="1362"/>
      <c r="B16" s="1362"/>
      <c r="C16" s="1362"/>
      <c r="D16" s="1362"/>
      <c r="E16" s="1362"/>
      <c r="F16" s="1362"/>
      <c r="G16" s="1362"/>
      <c r="H16" s="1362"/>
      <c r="I16" s="1362"/>
    </row>
    <row r="17" spans="1:10">
      <c r="A17" s="1362"/>
      <c r="B17" s="1362"/>
      <c r="C17" s="1362"/>
      <c r="D17" s="1362"/>
      <c r="E17" s="1362"/>
      <c r="F17" s="1362"/>
      <c r="G17" s="1362"/>
      <c r="H17" s="1362"/>
      <c r="I17" s="1362"/>
    </row>
    <row r="18" spans="1:10">
      <c r="A18" s="1362"/>
      <c r="B18" s="1362"/>
      <c r="C18" s="1362"/>
      <c r="D18" s="1362"/>
      <c r="E18" s="1362"/>
      <c r="F18" s="1362"/>
      <c r="G18" s="1362"/>
      <c r="H18" s="1362"/>
      <c r="I18" s="1362"/>
    </row>
    <row r="19" spans="1:10">
      <c r="A19" s="1362"/>
      <c r="B19" s="1362"/>
      <c r="C19" s="1362"/>
      <c r="D19" s="1362"/>
      <c r="E19" s="1362"/>
      <c r="F19" s="1362"/>
      <c r="G19" s="1362"/>
      <c r="H19" s="1362"/>
      <c r="I19" s="1362"/>
    </row>
    <row r="20" spans="1:10">
      <c r="A20" s="1362"/>
      <c r="B20" s="1362"/>
      <c r="C20" s="1362"/>
      <c r="D20" s="1362"/>
      <c r="E20" s="1362"/>
      <c r="F20" s="1362"/>
      <c r="G20" s="1362"/>
      <c r="H20" s="1362"/>
      <c r="I20" s="1362"/>
    </row>
    <row r="21" spans="1:10">
      <c r="A21" s="1362"/>
      <c r="B21" s="1362"/>
      <c r="C21" s="1362"/>
      <c r="D21" s="1362"/>
      <c r="E21" s="1362"/>
      <c r="F21" s="1362"/>
      <c r="G21" s="1362"/>
      <c r="H21" s="1362"/>
      <c r="I21" s="1362"/>
    </row>
    <row r="22" spans="1:10">
      <c r="A22" s="1362"/>
      <c r="B22" s="1362"/>
      <c r="C22" s="1362"/>
      <c r="D22" s="1362"/>
      <c r="E22" s="1362"/>
      <c r="F22" s="1362"/>
      <c r="G22" s="1362"/>
      <c r="H22" s="1362"/>
      <c r="I22" s="1362"/>
      <c r="J22" s="12"/>
    </row>
    <row r="23" spans="1:10">
      <c r="A23" s="1362"/>
      <c r="B23" s="1362"/>
      <c r="C23" s="1362"/>
      <c r="D23" s="1362"/>
      <c r="E23" s="1362"/>
      <c r="F23" s="1362"/>
      <c r="G23" s="1362"/>
      <c r="H23" s="1362"/>
      <c r="I23" s="1362"/>
      <c r="J23" s="12"/>
    </row>
    <row r="24" spans="1:10">
      <c r="A24" s="1362"/>
      <c r="B24" s="1362"/>
      <c r="C24" s="1362"/>
      <c r="D24" s="1362"/>
      <c r="E24" s="1362"/>
      <c r="F24" s="1362"/>
      <c r="G24" s="1362"/>
      <c r="H24" s="1362"/>
      <c r="I24" s="1362"/>
      <c r="J24" s="12"/>
    </row>
    <row r="25" spans="1:10">
      <c r="A25" s="1362"/>
      <c r="B25" s="1362"/>
      <c r="C25" s="1362"/>
      <c r="D25" s="1362"/>
      <c r="E25" s="1362"/>
      <c r="F25" s="1362"/>
      <c r="G25" s="1362"/>
      <c r="H25" s="1362"/>
      <c r="I25" s="1362"/>
      <c r="J25" s="12"/>
    </row>
    <row r="26" spans="1:10">
      <c r="A26" s="1362"/>
      <c r="B26" s="1362"/>
      <c r="C26" s="1362"/>
      <c r="D26" s="1362"/>
      <c r="E26" s="1362"/>
      <c r="F26" s="1362"/>
      <c r="G26" s="1362"/>
      <c r="H26" s="1362"/>
      <c r="I26" s="1362"/>
    </row>
    <row r="27" spans="1:10">
      <c r="A27" s="1362"/>
      <c r="B27" s="1362"/>
      <c r="C27" s="1362"/>
      <c r="D27" s="1362"/>
      <c r="E27" s="1362"/>
      <c r="F27" s="1362"/>
      <c r="G27" s="1362"/>
      <c r="H27" s="1362"/>
      <c r="I27" s="1362"/>
    </row>
    <row r="28" spans="1:10">
      <c r="A28" s="1362"/>
      <c r="B28" s="1362"/>
      <c r="C28" s="1362"/>
      <c r="D28" s="1362"/>
      <c r="E28" s="1362"/>
      <c r="F28" s="1362"/>
      <c r="G28" s="1362"/>
      <c r="H28" s="1362"/>
      <c r="I28" s="1362"/>
    </row>
    <row r="29" spans="1:10">
      <c r="A29" s="1362"/>
      <c r="B29" s="1362"/>
      <c r="C29" s="1362"/>
      <c r="D29" s="1362"/>
      <c r="E29" s="1362"/>
      <c r="F29" s="1362"/>
      <c r="G29" s="1362"/>
      <c r="H29" s="1362"/>
      <c r="I29" s="1362"/>
    </row>
    <row r="30" spans="1:10">
      <c r="A30" s="1362"/>
      <c r="B30" s="1362"/>
      <c r="C30" s="1362"/>
      <c r="D30" s="1362"/>
      <c r="E30" s="1362"/>
      <c r="F30" s="1362"/>
      <c r="G30" s="1362"/>
      <c r="H30" s="1362"/>
      <c r="I30" s="1362"/>
    </row>
    <row r="31" spans="1:10">
      <c r="A31" s="1362"/>
      <c r="B31" s="1362"/>
      <c r="C31" s="1362"/>
      <c r="D31" s="1362"/>
      <c r="E31" s="1362"/>
      <c r="F31" s="1362"/>
      <c r="G31" s="1362"/>
      <c r="H31" s="1362"/>
      <c r="I31" s="1362"/>
    </row>
    <row r="32" spans="1:10">
      <c r="A32" s="1362"/>
      <c r="B32" s="1362"/>
      <c r="C32" s="1362"/>
      <c r="D32" s="1362"/>
      <c r="E32" s="1362"/>
      <c r="F32" s="1362"/>
      <c r="G32" s="1362"/>
      <c r="H32" s="1362"/>
      <c r="I32" s="1362"/>
    </row>
    <row r="33" spans="1:9">
      <c r="A33" s="1362"/>
      <c r="B33" s="1362"/>
      <c r="C33" s="1362"/>
      <c r="D33" s="1362"/>
      <c r="E33" s="1362"/>
      <c r="F33" s="1362"/>
      <c r="G33" s="1362"/>
      <c r="H33" s="1362"/>
      <c r="I33" s="1362"/>
    </row>
    <row r="34" spans="1:9">
      <c r="A34" s="1362"/>
      <c r="B34" s="1362"/>
      <c r="C34" s="1362"/>
      <c r="D34" s="1362"/>
      <c r="E34" s="1362"/>
      <c r="F34" s="1362"/>
      <c r="G34" s="1362"/>
      <c r="H34" s="1362"/>
      <c r="I34" s="1362"/>
    </row>
    <row r="35" spans="1:9">
      <c r="A35" s="1362"/>
      <c r="B35" s="1362"/>
      <c r="C35" s="1362"/>
      <c r="D35" s="1362"/>
      <c r="E35" s="1362"/>
      <c r="F35" s="1362"/>
      <c r="G35" s="1362"/>
      <c r="H35" s="1362"/>
      <c r="I35" s="1362"/>
    </row>
    <row r="36" spans="1:9">
      <c r="A36" s="1362"/>
      <c r="B36" s="1362"/>
      <c r="C36" s="1362"/>
      <c r="D36" s="1362"/>
      <c r="E36" s="1362"/>
      <c r="F36" s="1362"/>
      <c r="G36" s="1362"/>
      <c r="H36" s="1362"/>
      <c r="I36" s="1362"/>
    </row>
    <row r="37" spans="1:9">
      <c r="A37" s="1362"/>
      <c r="B37" s="1362"/>
      <c r="C37" s="1362"/>
      <c r="D37" s="1362"/>
      <c r="E37" s="1362"/>
      <c r="F37" s="1362"/>
      <c r="G37" s="1362"/>
      <c r="H37" s="1362"/>
      <c r="I37" s="1362"/>
    </row>
    <row r="38" spans="1:9">
      <c r="A38" s="1362"/>
      <c r="B38" s="1362"/>
      <c r="C38" s="1362"/>
      <c r="D38" s="1362"/>
      <c r="E38" s="1362"/>
      <c r="F38" s="1362"/>
      <c r="G38" s="1362"/>
      <c r="H38" s="1362"/>
      <c r="I38" s="1362"/>
    </row>
    <row r="39" spans="1:9" ht="19.5" customHeight="1">
      <c r="A39" s="1362"/>
      <c r="B39" s="1362"/>
      <c r="C39" s="1362"/>
      <c r="D39" s="1362"/>
      <c r="E39" s="1362"/>
      <c r="F39" s="1362"/>
      <c r="G39" s="1362"/>
      <c r="H39" s="1362"/>
      <c r="I39" s="1362"/>
    </row>
    <row r="40" spans="1:9" ht="13.5" customHeight="1">
      <c r="A40" s="1362"/>
      <c r="B40" s="1362"/>
      <c r="C40" s="1362"/>
      <c r="D40" s="1362"/>
      <c r="E40" s="1362"/>
      <c r="F40" s="1362"/>
      <c r="G40" s="1362"/>
      <c r="H40" s="1362"/>
      <c r="I40" s="1362"/>
    </row>
    <row r="41" spans="1:9">
      <c r="A41" s="1362"/>
      <c r="B41" s="1362"/>
      <c r="C41" s="1362"/>
      <c r="D41" s="1362"/>
      <c r="E41" s="1362"/>
      <c r="F41" s="1362"/>
      <c r="G41" s="1362"/>
      <c r="H41" s="1362"/>
      <c r="I41" s="1362"/>
    </row>
    <row r="42" spans="1:9" ht="35.25" customHeight="1">
      <c r="A42" s="1362"/>
      <c r="B42" s="1362"/>
      <c r="C42" s="1362"/>
      <c r="D42" s="1362"/>
      <c r="E42" s="1362"/>
      <c r="F42" s="1362"/>
      <c r="G42" s="1362"/>
      <c r="H42" s="1362"/>
      <c r="I42" s="1362"/>
    </row>
    <row r="43" spans="1:9" ht="409.5" customHeight="1"/>
    <row r="45" spans="1:9">
      <c r="G45" t="s">
        <v>1</v>
      </c>
    </row>
    <row r="54" spans="7:8">
      <c r="H54" s="39"/>
    </row>
    <row r="55" spans="7:8">
      <c r="G55" s="53"/>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53">
    <tabColor rgb="FF0070C0"/>
    <pageSetUpPr fitToPage="1"/>
  </sheetPr>
  <dimension ref="A1:M40"/>
  <sheetViews>
    <sheetView showGridLines="0" view="pageBreakPreview" zoomScale="55" zoomScaleNormal="100" zoomScaleSheetLayoutView="55" workbookViewId="0">
      <selection activeCell="S17" sqref="S17:T17"/>
    </sheetView>
  </sheetViews>
  <sheetFormatPr defaultColWidth="11.42578125" defaultRowHeight="14.25"/>
  <cols>
    <col min="1" max="1" width="30.140625" style="247" customWidth="1"/>
    <col min="2" max="2" width="29.28515625" style="247" customWidth="1"/>
    <col min="3" max="3" width="28.7109375" style="247" customWidth="1"/>
    <col min="4" max="4" width="26.140625" style="247" customWidth="1"/>
    <col min="5" max="5" width="19.140625" style="247" customWidth="1"/>
    <col min="6" max="6" width="17" style="247" customWidth="1"/>
    <col min="7" max="7" width="16.7109375" style="247" customWidth="1"/>
    <col min="8" max="8" width="23.42578125" style="247" customWidth="1"/>
    <col min="9" max="9" width="26.42578125" style="247" customWidth="1"/>
    <col min="10" max="10" width="23.42578125" style="247" customWidth="1"/>
    <col min="11" max="11" width="22.5703125" style="247" customWidth="1"/>
    <col min="12" max="12" width="21" style="247" customWidth="1"/>
    <col min="13" max="13" width="6.85546875" style="247" customWidth="1"/>
    <col min="14" max="16384" width="11.42578125" style="247"/>
  </cols>
  <sheetData>
    <row r="1" spans="1:13" s="413" customFormat="1" ht="81.75" customHeight="1">
      <c r="A1" s="1335" t="s">
        <v>569</v>
      </c>
      <c r="B1" s="1335"/>
      <c r="C1" s="1335"/>
      <c r="D1" s="1335"/>
      <c r="E1" s="1335"/>
      <c r="F1" s="1335"/>
      <c r="G1" s="1335"/>
      <c r="H1" s="1335"/>
      <c r="I1" s="1335"/>
      <c r="J1" s="1335"/>
      <c r="K1" s="1335"/>
      <c r="L1" s="1335"/>
      <c r="M1" s="452"/>
    </row>
    <row r="2" spans="1:13" s="413" customFormat="1" ht="37.5" customHeight="1">
      <c r="A2" s="1366" t="str">
        <f>+'Resumen '!O4</f>
        <v>Período:  Diciembre 2008 - Julio 2025</v>
      </c>
      <c r="B2" s="1366"/>
      <c r="C2" s="1366"/>
      <c r="D2" s="1366"/>
      <c r="E2" s="1366"/>
      <c r="F2" s="1366"/>
      <c r="G2" s="1366"/>
      <c r="H2" s="1366"/>
      <c r="I2" s="1366"/>
      <c r="J2" s="1366"/>
      <c r="K2" s="1366"/>
      <c r="L2" s="1366"/>
      <c r="M2" s="452"/>
    </row>
    <row r="3" spans="1:13" ht="15.75" customHeight="1">
      <c r="A3" s="1363" t="s">
        <v>570</v>
      </c>
      <c r="B3" s="1363"/>
      <c r="C3" s="1363"/>
      <c r="D3" s="1363"/>
      <c r="E3" s="1363"/>
      <c r="F3" s="1363"/>
      <c r="G3" s="1363"/>
      <c r="H3" s="1363"/>
      <c r="I3" s="1363"/>
      <c r="J3" s="1363"/>
      <c r="K3" s="1363"/>
      <c r="L3" s="1363"/>
      <c r="M3" s="1363"/>
    </row>
    <row r="4" spans="1:13" ht="63" customHeight="1">
      <c r="A4" s="762" t="s">
        <v>192</v>
      </c>
      <c r="B4" s="763" t="s">
        <v>238</v>
      </c>
      <c r="C4" s="763" t="s">
        <v>571</v>
      </c>
      <c r="D4" s="764" t="s">
        <v>572</v>
      </c>
    </row>
    <row r="5" spans="1:13" ht="23.25">
      <c r="A5" s="765" t="s">
        <v>444</v>
      </c>
      <c r="B5" s="766">
        <v>929743</v>
      </c>
      <c r="C5" s="766">
        <v>1983720</v>
      </c>
      <c r="D5" s="1151">
        <f t="shared" ref="D5:D18" si="0">B5/C5</f>
        <v>0.46868660899723752</v>
      </c>
    </row>
    <row r="6" spans="1:13" ht="23.25">
      <c r="A6" s="765" t="s">
        <v>445</v>
      </c>
      <c r="B6" s="766">
        <v>1118293</v>
      </c>
      <c r="C6" s="766">
        <v>2193890</v>
      </c>
      <c r="D6" s="1151">
        <f t="shared" si="0"/>
        <v>0.50973066106322562</v>
      </c>
    </row>
    <row r="7" spans="1:13" ht="23.25">
      <c r="A7" s="765" t="s">
        <v>446</v>
      </c>
      <c r="B7" s="766">
        <v>1189601</v>
      </c>
      <c r="C7" s="766">
        <v>2374783</v>
      </c>
      <c r="D7" s="1151">
        <f t="shared" si="0"/>
        <v>0.50093040079872564</v>
      </c>
    </row>
    <row r="8" spans="1:13" ht="23.25">
      <c r="A8" s="765" t="s">
        <v>447</v>
      </c>
      <c r="B8" s="766">
        <v>1242780</v>
      </c>
      <c r="C8" s="766">
        <v>2552974</v>
      </c>
      <c r="D8" s="1151">
        <f t="shared" si="0"/>
        <v>0.4867969669883046</v>
      </c>
    </row>
    <row r="9" spans="1:13" ht="23.25">
      <c r="A9" s="765" t="s">
        <v>448</v>
      </c>
      <c r="B9" s="766">
        <v>1291137</v>
      </c>
      <c r="C9" s="766">
        <v>2714449</v>
      </c>
      <c r="D9" s="1151">
        <f t="shared" si="0"/>
        <v>0.47565343832210516</v>
      </c>
    </row>
    <row r="10" spans="1:13" ht="23.25">
      <c r="A10" s="765" t="s">
        <v>449</v>
      </c>
      <c r="B10" s="766">
        <v>1376966</v>
      </c>
      <c r="C10" s="766">
        <v>2881130</v>
      </c>
      <c r="D10" s="1151">
        <f t="shared" si="0"/>
        <v>0.47792567499557465</v>
      </c>
    </row>
    <row r="11" spans="1:13" ht="23.25">
      <c r="A11" s="765" t="s">
        <v>450</v>
      </c>
      <c r="B11" s="766">
        <v>1508392</v>
      </c>
      <c r="C11" s="766">
        <v>3069900</v>
      </c>
      <c r="D11" s="1151">
        <f t="shared" si="0"/>
        <v>0.49134890387309033</v>
      </c>
    </row>
    <row r="12" spans="1:13" ht="23.25">
      <c r="A12" s="765" t="s">
        <v>451</v>
      </c>
      <c r="B12" s="766">
        <v>1617107</v>
      </c>
      <c r="C12" s="766">
        <v>3269757</v>
      </c>
      <c r="D12" s="1151">
        <f t="shared" si="0"/>
        <v>0.49456488662613152</v>
      </c>
      <c r="E12" s="249"/>
    </row>
    <row r="13" spans="1:13" ht="23.25">
      <c r="A13" s="765" t="s">
        <v>452</v>
      </c>
      <c r="B13" s="766">
        <v>1725802</v>
      </c>
      <c r="C13" s="766">
        <v>3473894</v>
      </c>
      <c r="D13" s="1151">
        <f t="shared" si="0"/>
        <v>0.49679178466585339</v>
      </c>
      <c r="E13" s="249"/>
    </row>
    <row r="14" spans="1:13" ht="23.25">
      <c r="A14" s="765" t="s">
        <v>453</v>
      </c>
      <c r="B14" s="766">
        <v>1837104</v>
      </c>
      <c r="C14" s="766">
        <v>3703355</v>
      </c>
      <c r="D14" s="1151">
        <f t="shared" si="0"/>
        <v>0.49606478449946062</v>
      </c>
      <c r="E14" s="249"/>
    </row>
    <row r="15" spans="1:13" ht="23.25">
      <c r="A15" s="765" t="s">
        <v>573</v>
      </c>
      <c r="B15" s="766">
        <v>1935968</v>
      </c>
      <c r="C15" s="766">
        <v>3919943</v>
      </c>
      <c r="D15" s="1151">
        <f t="shared" si="0"/>
        <v>0.49387656912358163</v>
      </c>
      <c r="E15" s="455"/>
    </row>
    <row r="16" spans="1:13" ht="23.25">
      <c r="A16" s="765" t="s">
        <v>574</v>
      </c>
      <c r="B16" s="766">
        <v>1924919</v>
      </c>
      <c r="C16" s="766">
        <v>4133143</v>
      </c>
      <c r="D16" s="1151">
        <f t="shared" si="0"/>
        <v>0.46572765568479002</v>
      </c>
      <c r="E16" s="455"/>
      <c r="F16" s="455"/>
      <c r="G16" s="455"/>
      <c r="H16" s="455"/>
      <c r="I16" s="455"/>
      <c r="J16" s="455"/>
      <c r="K16" s="455"/>
      <c r="L16" s="455"/>
    </row>
    <row r="17" spans="1:12" ht="23.25">
      <c r="A17" s="765" t="s">
        <v>503</v>
      </c>
      <c r="B17" s="766">
        <v>1747440</v>
      </c>
      <c r="C17" s="766">
        <v>4295419</v>
      </c>
      <c r="D17" s="1151">
        <f t="shared" si="0"/>
        <v>0.40681479501766882</v>
      </c>
      <c r="E17" s="455"/>
      <c r="F17" s="455"/>
      <c r="G17" s="455"/>
      <c r="H17" s="455"/>
      <c r="I17" s="455"/>
      <c r="J17" s="455"/>
      <c r="K17" s="455"/>
      <c r="L17" s="455"/>
    </row>
    <row r="18" spans="1:12" ht="23.25">
      <c r="A18" s="765" t="s">
        <v>457</v>
      </c>
      <c r="B18" s="766">
        <v>1972032</v>
      </c>
      <c r="C18" s="766">
        <v>4511974</v>
      </c>
      <c r="D18" s="1151">
        <f t="shared" si="0"/>
        <v>0.43706634834331937</v>
      </c>
      <c r="E18" s="455"/>
      <c r="F18" s="455"/>
      <c r="G18" s="455"/>
      <c r="H18" s="455"/>
      <c r="I18" s="455"/>
      <c r="J18" s="455"/>
      <c r="K18" s="455"/>
      <c r="L18" s="455"/>
    </row>
    <row r="19" spans="1:12" ht="23.25">
      <c r="A19" s="765" t="s">
        <v>527</v>
      </c>
      <c r="B19" s="766">
        <v>2020997</v>
      </c>
      <c r="C19" s="766">
        <v>4788859</v>
      </c>
      <c r="D19" s="1151">
        <v>0.42202056899148627</v>
      </c>
      <c r="E19" s="455"/>
      <c r="F19" s="249"/>
      <c r="G19" s="249"/>
      <c r="H19" s="249"/>
      <c r="I19" s="249"/>
      <c r="J19" s="249"/>
      <c r="K19" s="249"/>
      <c r="L19" s="455"/>
    </row>
    <row r="20" spans="1:12" ht="23.25">
      <c r="A20" s="765" t="s">
        <v>528</v>
      </c>
      <c r="B20" s="767">
        <v>2050266</v>
      </c>
      <c r="C20" s="767">
        <v>5038132</v>
      </c>
      <c r="D20" s="1152">
        <f>B20/C20</f>
        <v>0.40694963927106315</v>
      </c>
      <c r="E20" s="455"/>
      <c r="F20" s="455"/>
      <c r="G20" s="455"/>
      <c r="H20" s="455"/>
      <c r="I20" s="455"/>
      <c r="J20" s="455"/>
      <c r="K20" s="455"/>
      <c r="L20" s="455"/>
    </row>
    <row r="21" spans="1:12" ht="23.25">
      <c r="A21" s="765" t="s">
        <v>460</v>
      </c>
      <c r="B21" s="767">
        <v>2219499</v>
      </c>
      <c r="C21" s="767">
        <v>5310546</v>
      </c>
      <c r="D21" s="1152">
        <f>B21/C21</f>
        <v>0.41794177095914431</v>
      </c>
      <c r="E21" s="455"/>
      <c r="F21" s="455"/>
      <c r="G21" s="455"/>
      <c r="H21" s="455"/>
      <c r="I21" s="455"/>
      <c r="J21" s="455"/>
      <c r="K21" s="455"/>
      <c r="L21" s="455"/>
    </row>
    <row r="22" spans="1:12" ht="24" customHeight="1">
      <c r="A22" s="1107" t="str">
        <f>+'Resumen '!O6</f>
        <v>Jul.2025</v>
      </c>
      <c r="B22" s="767">
        <f>+'Resumen '!D45</f>
        <v>2260926</v>
      </c>
      <c r="C22" s="767">
        <f>+'Resumen '!B45</f>
        <v>5463430</v>
      </c>
      <c r="D22" s="1152">
        <f>B22/C22</f>
        <v>0.41382904146296373</v>
      </c>
      <c r="E22" s="455"/>
      <c r="F22" s="455"/>
      <c r="G22" s="455"/>
      <c r="H22" s="455"/>
      <c r="I22" s="455"/>
      <c r="J22" s="455"/>
      <c r="K22" s="455"/>
      <c r="L22" s="455"/>
    </row>
    <row r="23" spans="1:12" ht="20.25">
      <c r="A23" s="1364" t="s">
        <v>575</v>
      </c>
      <c r="B23" s="1365"/>
      <c r="C23" s="1365"/>
      <c r="D23" s="1365"/>
      <c r="E23" s="455"/>
      <c r="F23" s="455"/>
      <c r="G23" s="455"/>
      <c r="H23" s="455"/>
      <c r="I23" s="455"/>
      <c r="J23" s="455"/>
      <c r="K23" s="455"/>
      <c r="L23" s="455"/>
    </row>
    <row r="24" spans="1:12">
      <c r="E24" s="455"/>
      <c r="F24" s="455"/>
      <c r="G24" s="455"/>
      <c r="H24" s="455"/>
      <c r="I24" s="455"/>
      <c r="J24" s="455"/>
      <c r="K24" s="455"/>
      <c r="L24" s="455"/>
    </row>
    <row r="25" spans="1:12">
      <c r="B25" s="455"/>
      <c r="C25" s="455"/>
      <c r="D25" s="455"/>
      <c r="E25" s="455"/>
      <c r="F25" s="455"/>
      <c r="G25" s="455"/>
      <c r="H25" s="455"/>
      <c r="I25" s="455"/>
      <c r="J25" s="455"/>
      <c r="K25" s="455"/>
      <c r="L25" s="455"/>
    </row>
    <row r="26" spans="1:12">
      <c r="B26" s="455"/>
      <c r="C26" s="455"/>
      <c r="D26" s="455"/>
      <c r="E26" s="455"/>
      <c r="F26" s="455"/>
      <c r="G26" s="455"/>
      <c r="H26" s="455"/>
      <c r="I26" s="455"/>
      <c r="J26" s="455"/>
      <c r="K26" s="455"/>
      <c r="L26" s="455"/>
    </row>
    <row r="27" spans="1:12">
      <c r="B27" s="455"/>
      <c r="C27" s="455"/>
      <c r="D27" s="455"/>
      <c r="E27" s="455"/>
      <c r="F27" s="455"/>
      <c r="G27" s="455"/>
      <c r="H27" s="455"/>
      <c r="I27" s="455"/>
      <c r="J27" s="455"/>
      <c r="K27" s="455"/>
      <c r="L27" s="455"/>
    </row>
    <row r="28" spans="1:12">
      <c r="B28" s="455"/>
      <c r="C28" s="455"/>
      <c r="D28" s="455"/>
      <c r="E28" s="455"/>
      <c r="F28" s="455"/>
      <c r="G28" s="455"/>
      <c r="H28" s="455"/>
      <c r="I28" s="455"/>
      <c r="J28" s="455"/>
      <c r="K28" s="455"/>
      <c r="L28" s="455"/>
    </row>
    <row r="29" spans="1:12">
      <c r="B29" s="455"/>
      <c r="C29" s="455"/>
      <c r="D29" s="455"/>
      <c r="E29" s="455"/>
      <c r="F29" s="455"/>
      <c r="G29" s="455"/>
      <c r="H29" s="455"/>
      <c r="I29" s="455"/>
      <c r="J29" s="455"/>
      <c r="K29" s="455"/>
      <c r="L29" s="455"/>
    </row>
    <row r="30" spans="1:12">
      <c r="B30" s="455"/>
      <c r="C30" s="455"/>
      <c r="D30" s="455"/>
      <c r="E30" s="455"/>
      <c r="F30" s="455"/>
      <c r="G30" s="455"/>
      <c r="H30" s="455"/>
      <c r="I30" s="455"/>
      <c r="J30" s="455"/>
      <c r="K30" s="455"/>
      <c r="L30" s="455"/>
    </row>
    <row r="31" spans="1:12">
      <c r="B31" s="455"/>
      <c r="C31" s="455"/>
      <c r="D31" s="455"/>
      <c r="E31" s="455"/>
      <c r="F31" s="455"/>
      <c r="G31" s="455"/>
      <c r="H31" s="455"/>
      <c r="I31" s="455"/>
      <c r="J31" s="455"/>
      <c r="K31" s="455"/>
      <c r="L31" s="455"/>
    </row>
    <row r="32" spans="1:12">
      <c r="B32" s="455"/>
      <c r="C32" s="455"/>
      <c r="D32" s="455"/>
      <c r="E32" s="455"/>
      <c r="F32" s="455"/>
      <c r="G32" s="455"/>
      <c r="H32" s="455"/>
      <c r="I32" s="455"/>
      <c r="J32" s="455"/>
      <c r="K32" s="455"/>
      <c r="L32" s="455"/>
    </row>
    <row r="33" spans="2:12">
      <c r="B33" s="455"/>
      <c r="C33" s="455"/>
      <c r="D33" s="455"/>
      <c r="E33" s="455"/>
      <c r="F33" s="455"/>
      <c r="G33" s="455"/>
      <c r="H33" s="455"/>
      <c r="I33" s="455"/>
      <c r="J33" s="455"/>
      <c r="K33" s="455"/>
      <c r="L33" s="455"/>
    </row>
    <row r="34" spans="2:12">
      <c r="B34" s="455"/>
      <c r="C34" s="455"/>
      <c r="D34" s="455"/>
      <c r="E34" s="455"/>
      <c r="F34" s="455"/>
      <c r="G34" s="455"/>
      <c r="H34" s="455"/>
      <c r="I34" s="455"/>
      <c r="J34" s="455"/>
      <c r="K34" s="455"/>
      <c r="L34" s="455"/>
    </row>
    <row r="35" spans="2:12">
      <c r="B35" s="455"/>
      <c r="C35" s="455"/>
      <c r="D35" s="455"/>
      <c r="E35" s="455"/>
      <c r="F35" s="455"/>
      <c r="G35" s="455"/>
      <c r="H35" s="455"/>
      <c r="I35" s="455"/>
      <c r="J35" s="455"/>
      <c r="K35" s="455"/>
      <c r="L35" s="455"/>
    </row>
    <row r="36" spans="2:12">
      <c r="B36" s="455"/>
      <c r="C36" s="455"/>
      <c r="D36" s="455"/>
      <c r="E36" s="455"/>
    </row>
    <row r="37" spans="2:12">
      <c r="B37" s="455"/>
      <c r="C37" s="455"/>
      <c r="D37" s="455"/>
    </row>
    <row r="38" spans="2:12">
      <c r="B38" s="455"/>
      <c r="C38" s="455"/>
      <c r="D38" s="455"/>
    </row>
    <row r="39" spans="2:12">
      <c r="B39" s="455"/>
      <c r="C39" s="455"/>
      <c r="D39" s="455"/>
    </row>
    <row r="40" spans="2:12">
      <c r="B40" s="455"/>
      <c r="C40" s="455"/>
      <c r="D40" s="455"/>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5">
    <tabColor rgb="FF0070C0"/>
    <pageSetUpPr fitToPage="1"/>
  </sheetPr>
  <dimension ref="A1:N45"/>
  <sheetViews>
    <sheetView showGridLines="0" view="pageBreakPreview" zoomScale="40" zoomScaleNormal="85" zoomScaleSheetLayoutView="40" workbookViewId="0">
      <selection activeCell="Y32" sqref="Y32"/>
    </sheetView>
  </sheetViews>
  <sheetFormatPr defaultColWidth="11.42578125" defaultRowHeight="14.25"/>
  <cols>
    <col min="1" max="1" width="32.7109375" style="247" customWidth="1"/>
    <col min="2" max="2" width="33.140625" style="247" customWidth="1"/>
    <col min="3" max="3" width="33.28515625" style="247" customWidth="1"/>
    <col min="4" max="4" width="36.42578125" style="247" customWidth="1"/>
    <col min="5" max="8" width="15" style="247" customWidth="1"/>
    <col min="9" max="9" width="27.42578125" style="247" customWidth="1"/>
    <col min="10" max="10" width="22.28515625" style="247" customWidth="1"/>
    <col min="11" max="14" width="15" style="247" customWidth="1"/>
    <col min="15" max="16384" width="11.42578125" style="247"/>
  </cols>
  <sheetData>
    <row r="1" spans="1:14" s="413" customFormat="1" ht="62.25" customHeight="1">
      <c r="A1" s="1367" t="s">
        <v>576</v>
      </c>
      <c r="B1" s="1367"/>
      <c r="C1" s="1367"/>
      <c r="D1" s="1367"/>
      <c r="E1" s="1367"/>
      <c r="F1" s="1367"/>
      <c r="G1" s="1367"/>
      <c r="H1" s="1367"/>
      <c r="I1" s="1367"/>
      <c r="J1" s="1367"/>
      <c r="K1" s="1367"/>
      <c r="L1" s="1367"/>
      <c r="M1" s="1367"/>
      <c r="N1" s="1367"/>
    </row>
    <row r="2" spans="1:14" s="413" customFormat="1" ht="39.75" customHeight="1">
      <c r="A2" s="1335" t="str">
        <f>+'Resumen '!O4</f>
        <v>Período:  Diciembre 2008 - Julio 2025</v>
      </c>
      <c r="B2" s="1335"/>
      <c r="C2" s="1335"/>
      <c r="D2" s="1335"/>
      <c r="E2" s="1335"/>
      <c r="F2" s="1335"/>
      <c r="G2" s="1335"/>
      <c r="H2" s="1335"/>
      <c r="I2" s="1335"/>
      <c r="J2" s="1335"/>
      <c r="K2" s="1335"/>
      <c r="L2" s="1335"/>
      <c r="M2" s="1335"/>
      <c r="N2" s="1335"/>
    </row>
    <row r="3" spans="1:14" ht="12" customHeight="1">
      <c r="A3" s="361"/>
      <c r="B3" s="361"/>
      <c r="C3" s="361"/>
      <c r="D3" s="361"/>
      <c r="E3" s="361"/>
      <c r="F3" s="361"/>
      <c r="G3" s="361"/>
      <c r="H3" s="361"/>
      <c r="I3" s="361"/>
      <c r="J3" s="361"/>
      <c r="K3" s="361"/>
      <c r="L3" s="361"/>
      <c r="M3" s="361"/>
      <c r="N3" s="361"/>
    </row>
    <row r="4" spans="1:14" ht="67.5" customHeight="1">
      <c r="A4" s="626" t="s">
        <v>415</v>
      </c>
      <c r="B4" s="627" t="s">
        <v>577</v>
      </c>
      <c r="C4" s="627" t="s">
        <v>578</v>
      </c>
      <c r="D4" s="628" t="s">
        <v>579</v>
      </c>
      <c r="G4" s="362"/>
      <c r="H4" s="363"/>
      <c r="I4" s="363"/>
      <c r="J4" s="363"/>
      <c r="K4" s="363"/>
    </row>
    <row r="5" spans="1:14" ht="26.25">
      <c r="A5" s="629" t="s">
        <v>444</v>
      </c>
      <c r="B5" s="630">
        <v>929743</v>
      </c>
      <c r="C5" s="630">
        <v>1566047</v>
      </c>
      <c r="D5" s="1120">
        <f t="shared" ref="D5:D21" si="0">B5/C5</f>
        <v>0.59368780119626041</v>
      </c>
      <c r="G5" s="364"/>
      <c r="H5" s="365"/>
      <c r="I5" s="366"/>
      <c r="J5" s="367"/>
      <c r="K5" s="368"/>
    </row>
    <row r="6" spans="1:14" ht="26.25">
      <c r="A6" s="629" t="s">
        <v>445</v>
      </c>
      <c r="B6" s="630">
        <v>1118293</v>
      </c>
      <c r="C6" s="630">
        <v>1560994</v>
      </c>
      <c r="D6" s="1120">
        <f t="shared" si="0"/>
        <v>0.71639801306090867</v>
      </c>
      <c r="G6" s="364"/>
      <c r="H6" s="365"/>
      <c r="I6" s="366"/>
      <c r="J6" s="367"/>
      <c r="K6" s="368"/>
    </row>
    <row r="7" spans="1:14" ht="26.25">
      <c r="A7" s="629" t="s">
        <v>446</v>
      </c>
      <c r="B7" s="630">
        <v>1189601</v>
      </c>
      <c r="C7" s="630">
        <v>1631129</v>
      </c>
      <c r="D7" s="1120">
        <f t="shared" si="0"/>
        <v>0.72931141559006063</v>
      </c>
      <c r="G7" s="364"/>
      <c r="H7" s="365"/>
      <c r="I7" s="366"/>
      <c r="J7" s="367"/>
      <c r="K7" s="368"/>
    </row>
    <row r="8" spans="1:14" ht="26.25">
      <c r="A8" s="629" t="s">
        <v>447</v>
      </c>
      <c r="B8" s="630">
        <v>1242780</v>
      </c>
      <c r="C8" s="630">
        <v>1686216</v>
      </c>
      <c r="D8" s="1120">
        <f t="shared" si="0"/>
        <v>0.73702301484507327</v>
      </c>
      <c r="G8" s="364"/>
      <c r="H8" s="365"/>
      <c r="I8" s="366"/>
      <c r="J8" s="367"/>
      <c r="K8" s="368"/>
    </row>
    <row r="9" spans="1:14" ht="26.25">
      <c r="A9" s="629" t="s">
        <v>448</v>
      </c>
      <c r="B9" s="630">
        <v>1291137</v>
      </c>
      <c r="C9" s="630">
        <v>1716228</v>
      </c>
      <c r="D9" s="1120">
        <f t="shared" si="0"/>
        <v>0.75231088177095351</v>
      </c>
      <c r="E9" s="4"/>
      <c r="G9" s="364"/>
      <c r="H9" s="365"/>
      <c r="I9" s="365"/>
      <c r="J9" s="365"/>
      <c r="K9" s="365"/>
      <c r="L9" s="365"/>
    </row>
    <row r="10" spans="1:14" ht="26.25">
      <c r="A10" s="629" t="s">
        <v>449</v>
      </c>
      <c r="B10" s="630">
        <v>1376966</v>
      </c>
      <c r="C10" s="630">
        <v>1769801</v>
      </c>
      <c r="D10" s="1120">
        <f t="shared" si="0"/>
        <v>0.77803436657567715</v>
      </c>
      <c r="E10" s="5"/>
      <c r="G10" s="364"/>
      <c r="H10" s="365"/>
      <c r="I10" s="365"/>
      <c r="J10" s="365"/>
      <c r="K10" s="365"/>
      <c r="L10" s="365"/>
    </row>
    <row r="11" spans="1:14" ht="26.25">
      <c r="A11" s="629" t="s">
        <v>450</v>
      </c>
      <c r="B11" s="630">
        <v>1508392</v>
      </c>
      <c r="C11" s="630">
        <v>1853784.4208326</v>
      </c>
      <c r="D11" s="1120">
        <f t="shared" si="0"/>
        <v>0.81368253128512535</v>
      </c>
      <c r="E11" s="5"/>
      <c r="G11" s="364"/>
    </row>
    <row r="12" spans="1:14" ht="26.25">
      <c r="A12" s="629" t="s">
        <v>451</v>
      </c>
      <c r="B12" s="630">
        <v>1617107</v>
      </c>
      <c r="C12" s="630">
        <v>1939410.7036625701</v>
      </c>
      <c r="D12" s="1120">
        <f t="shared" si="0"/>
        <v>0.83381358932695337</v>
      </c>
      <c r="E12" s="5"/>
      <c r="F12" s="5"/>
      <c r="G12" s="5"/>
    </row>
    <row r="13" spans="1:14" ht="26.25">
      <c r="A13" s="629" t="s">
        <v>452</v>
      </c>
      <c r="B13" s="630">
        <v>1725802</v>
      </c>
      <c r="C13" s="630">
        <v>2012995.43601726</v>
      </c>
      <c r="D13" s="1120">
        <f t="shared" si="0"/>
        <v>0.85733030940920751</v>
      </c>
      <c r="E13" s="5"/>
      <c r="F13" s="5"/>
      <c r="G13" s="5"/>
    </row>
    <row r="14" spans="1:14" ht="26.25">
      <c r="A14" s="629" t="s">
        <v>453</v>
      </c>
      <c r="B14" s="630">
        <v>1837104</v>
      </c>
      <c r="C14" s="630">
        <v>2050906.62490762</v>
      </c>
      <c r="D14" s="1120">
        <f t="shared" si="0"/>
        <v>0.89575214087708632</v>
      </c>
      <c r="E14" s="100"/>
      <c r="F14" s="5"/>
      <c r="G14" s="5"/>
    </row>
    <row r="15" spans="1:14" ht="26.25">
      <c r="A15" s="629" t="s">
        <v>573</v>
      </c>
      <c r="B15" s="630">
        <f>+'III.5.3.Afil. SVDS'!B15</f>
        <v>1935968</v>
      </c>
      <c r="C15" s="630">
        <v>2202518.1965998798</v>
      </c>
      <c r="D15" s="1120">
        <f t="shared" si="0"/>
        <v>0.87897934418368728</v>
      </c>
      <c r="E15" s="5"/>
      <c r="F15" s="5"/>
      <c r="G15" s="5"/>
      <c r="I15" s="6"/>
      <c r="J15"/>
    </row>
    <row r="16" spans="1:14" ht="26.25">
      <c r="A16" s="629" t="s">
        <v>574</v>
      </c>
      <c r="B16" s="630">
        <v>1924919</v>
      </c>
      <c r="C16" s="630">
        <v>2299463.3115164302</v>
      </c>
      <c r="D16" s="1120">
        <f t="shared" si="0"/>
        <v>0.8371166395042724</v>
      </c>
      <c r="E16" s="5"/>
      <c r="F16" s="5"/>
      <c r="G16" s="5"/>
      <c r="I16" s="6"/>
    </row>
    <row r="17" spans="1:9" ht="26.25">
      <c r="A17" s="629" t="s">
        <v>503</v>
      </c>
      <c r="B17" s="630">
        <v>1747440</v>
      </c>
      <c r="C17" s="630">
        <v>2045876.3979077199</v>
      </c>
      <c r="D17" s="1120">
        <f t="shared" si="0"/>
        <v>0.85412784554681531</v>
      </c>
      <c r="E17" s="5"/>
      <c r="F17" s="5"/>
      <c r="G17" s="5"/>
      <c r="I17" s="6"/>
    </row>
    <row r="18" spans="1:9" ht="26.25">
      <c r="A18" s="629" t="s">
        <v>457</v>
      </c>
      <c r="B18" s="630">
        <v>1972032</v>
      </c>
      <c r="C18" s="631">
        <v>2170910.4636014798</v>
      </c>
      <c r="D18" s="1120">
        <f t="shared" si="0"/>
        <v>0.90838937536302355</v>
      </c>
      <c r="E18" s="5"/>
      <c r="F18" s="5"/>
      <c r="G18" s="5"/>
      <c r="I18" s="6"/>
    </row>
    <row r="19" spans="1:9" ht="26.25">
      <c r="A19" s="629" t="s">
        <v>527</v>
      </c>
      <c r="B19" s="630">
        <v>2020997</v>
      </c>
      <c r="C19" s="631">
        <v>2253696.5098291901</v>
      </c>
      <c r="D19" s="1120">
        <f t="shared" si="0"/>
        <v>0.89674762825682031</v>
      </c>
      <c r="E19" s="5"/>
      <c r="F19" s="5"/>
      <c r="G19" s="5"/>
      <c r="I19" s="6"/>
    </row>
    <row r="20" spans="1:9" ht="26.25">
      <c r="A20" s="629" t="s">
        <v>528</v>
      </c>
      <c r="B20" s="630">
        <f>+Tabla7[[#This Row],[Cotizantes]]</f>
        <v>2050266</v>
      </c>
      <c r="C20" s="631">
        <v>2308209</v>
      </c>
      <c r="D20" s="1120">
        <f t="shared" si="0"/>
        <v>0.88824972088749332</v>
      </c>
      <c r="E20" s="5"/>
      <c r="F20" s="5"/>
      <c r="G20" s="5"/>
      <c r="I20" s="6"/>
    </row>
    <row r="21" spans="1:9" ht="26.25">
      <c r="A21" s="629" t="s">
        <v>460</v>
      </c>
      <c r="B21" s="630">
        <v>2219499</v>
      </c>
      <c r="C21" s="631">
        <v>2445484</v>
      </c>
      <c r="D21" s="1120">
        <f t="shared" si="0"/>
        <v>0.90759088998333259</v>
      </c>
      <c r="E21" s="5"/>
      <c r="F21" s="5"/>
      <c r="G21" s="5"/>
      <c r="I21" s="6"/>
    </row>
    <row r="22" spans="1:9" ht="26.25">
      <c r="A22" s="629" t="str">
        <f>+Tabla7[[#This Row],[Año]]</f>
        <v>Jul.2025</v>
      </c>
      <c r="B22" s="630">
        <f>+Tabla7[[#This Row],[Cotizantes]]</f>
        <v>2260926</v>
      </c>
      <c r="C22" s="631">
        <f>+'Resumen '!B68</f>
        <v>2517564.7648642301</v>
      </c>
      <c r="D22" s="1120">
        <f>B22/C22</f>
        <v>0.89806070991859055</v>
      </c>
      <c r="E22" s="5"/>
      <c r="F22" s="5"/>
      <c r="G22" s="5"/>
      <c r="I22" s="6"/>
    </row>
    <row r="23" spans="1:9" ht="80.25" customHeight="1">
      <c r="A23" s="1368" t="s">
        <v>580</v>
      </c>
      <c r="B23" s="1368"/>
      <c r="C23" s="1368"/>
      <c r="D23" s="1368"/>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6">
    <tabColor rgb="FF0070C0"/>
    <pageSetUpPr fitToPage="1"/>
  </sheetPr>
  <dimension ref="A1:H40"/>
  <sheetViews>
    <sheetView showGridLines="0" view="pageBreakPreview" zoomScale="70" zoomScaleNormal="100" zoomScaleSheetLayoutView="70" workbookViewId="0">
      <selection activeCell="R17" sqref="R17"/>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s>
  <sheetData>
    <row r="1" spans="1:8" s="412" customFormat="1" ht="53.25" customHeight="1">
      <c r="A1" s="1370" t="s">
        <v>581</v>
      </c>
      <c r="B1" s="1370"/>
      <c r="C1" s="1370"/>
      <c r="D1" s="1370"/>
      <c r="E1" s="1370"/>
      <c r="F1" s="1370"/>
      <c r="G1" s="1370"/>
      <c r="H1" s="1370"/>
    </row>
    <row r="2" spans="1:8" s="412" customFormat="1" ht="30.75" customHeight="1">
      <c r="A2" s="1371" t="str">
        <f>+'Resumen '!O3</f>
        <v>Período: Julio 2025</v>
      </c>
      <c r="B2" s="1371"/>
      <c r="C2" s="1371"/>
      <c r="D2" s="1371"/>
      <c r="E2" s="1371"/>
      <c r="F2" s="1371"/>
      <c r="G2" s="1371"/>
      <c r="H2" s="1371"/>
    </row>
    <row r="3" spans="1:8" ht="9.75" customHeight="1">
      <c r="A3" s="1369"/>
      <c r="B3" s="1369"/>
      <c r="C3" s="1369"/>
      <c r="D3" s="1369"/>
      <c r="E3" s="1369"/>
      <c r="F3" s="316"/>
      <c r="G3" s="316"/>
      <c r="H3" s="316"/>
    </row>
    <row r="4" spans="1:8" s="61" customFormat="1">
      <c r="A4" s="632" t="s">
        <v>237</v>
      </c>
      <c r="B4" s="632" t="s">
        <v>238</v>
      </c>
      <c r="C4" s="632" t="s">
        <v>239</v>
      </c>
      <c r="D4" s="60"/>
      <c r="E4" s="360"/>
      <c r="F4" s="360"/>
      <c r="G4" s="360"/>
      <c r="H4" s="360"/>
    </row>
    <row r="5" spans="1:8">
      <c r="A5" s="633" t="s">
        <v>582</v>
      </c>
      <c r="B5" s="634">
        <f>+'Resumen '!I21</f>
        <v>35845</v>
      </c>
      <c r="C5" s="635">
        <f>+Tabla5759[[#This Row],[Cotizantes]]/B15</f>
        <v>1.5854123487456025E-2</v>
      </c>
      <c r="D5" s="42"/>
      <c r="E5" s="360"/>
      <c r="F5" s="360"/>
      <c r="G5" s="360"/>
      <c r="H5" s="360"/>
    </row>
    <row r="6" spans="1:8">
      <c r="A6" s="636" t="s">
        <v>583</v>
      </c>
      <c r="B6" s="634">
        <f>+'Resumen '!I22</f>
        <v>255634</v>
      </c>
      <c r="C6" s="635">
        <f>+Tabla5759[[#This Row],[Cotizantes]]/B15</f>
        <v>0.1130660623125215</v>
      </c>
      <c r="D6" s="42"/>
      <c r="E6" s="360"/>
      <c r="F6" s="360"/>
      <c r="G6" s="360"/>
      <c r="H6" s="360"/>
    </row>
    <row r="7" spans="1:8">
      <c r="A7" s="636" t="s">
        <v>584</v>
      </c>
      <c r="B7" s="634">
        <f>+'Resumen '!I23</f>
        <v>329857</v>
      </c>
      <c r="C7" s="635">
        <f>+Tabla5759[[#This Row],[Cotizantes]]/B15</f>
        <v>0.14589464670670335</v>
      </c>
      <c r="D7" s="42"/>
      <c r="E7" s="360"/>
      <c r="F7" s="360"/>
      <c r="G7" s="360"/>
      <c r="H7" s="360"/>
    </row>
    <row r="8" spans="1:8">
      <c r="A8" s="636" t="s">
        <v>585</v>
      </c>
      <c r="B8" s="634">
        <f>+'Resumen '!I24</f>
        <v>346535</v>
      </c>
      <c r="C8" s="635">
        <f>+Tabla5759[[#This Row],[Cotizantes]]/B15</f>
        <v>0.15327127026713833</v>
      </c>
      <c r="D8" s="42"/>
      <c r="E8" s="360"/>
      <c r="F8" s="360"/>
      <c r="G8" s="360"/>
      <c r="H8" s="360"/>
    </row>
    <row r="9" spans="1:8">
      <c r="A9" s="636" t="s">
        <v>586</v>
      </c>
      <c r="B9" s="634">
        <f>+'Resumen '!I25</f>
        <v>298864</v>
      </c>
      <c r="C9" s="635">
        <f>+Tabla5759[[#This Row],[Cotizantes]]/B15</f>
        <v>0.13218654657427975</v>
      </c>
      <c r="D9" s="42"/>
      <c r="E9" s="360"/>
      <c r="F9" s="360"/>
      <c r="G9" s="360"/>
      <c r="H9" s="360"/>
    </row>
    <row r="10" spans="1:8">
      <c r="A10" s="636" t="s">
        <v>587</v>
      </c>
      <c r="B10" s="634">
        <f>+'Resumen '!I26</f>
        <v>255366</v>
      </c>
      <c r="C10" s="635">
        <f>+Tabla5759[[#This Row],[Cotizantes]]/B15</f>
        <v>0.11294752680981156</v>
      </c>
      <c r="D10" s="42"/>
      <c r="E10" s="360"/>
      <c r="F10" s="360"/>
      <c r="G10" s="360"/>
      <c r="H10" s="360"/>
    </row>
    <row r="11" spans="1:8">
      <c r="A11" s="636" t="s">
        <v>588</v>
      </c>
      <c r="B11" s="634">
        <f>+'Resumen '!I27</f>
        <v>220363</v>
      </c>
      <c r="C11" s="635">
        <f>+Tabla5759[[#This Row],[Cotizantes]]/B15</f>
        <v>9.746581710325769E-2</v>
      </c>
      <c r="D11" s="42"/>
      <c r="E11" s="360"/>
      <c r="F11" s="360"/>
      <c r="G11" s="360"/>
      <c r="H11" s="360"/>
    </row>
    <row r="12" spans="1:8">
      <c r="A12" s="636" t="s">
        <v>589</v>
      </c>
      <c r="B12" s="634">
        <f>+'Resumen '!I28</f>
        <v>175268</v>
      </c>
      <c r="C12" s="635">
        <f>+Tabla5759[[#This Row],[Cotizantes]]/B15</f>
        <v>7.7520449585700729E-2</v>
      </c>
      <c r="D12" s="43"/>
      <c r="E12" s="360"/>
      <c r="F12" s="360"/>
      <c r="G12" s="360"/>
      <c r="H12" s="360"/>
    </row>
    <row r="13" spans="1:8">
      <c r="A13" s="636" t="s">
        <v>590</v>
      </c>
      <c r="B13" s="634">
        <f>+'Resumen '!I29</f>
        <v>140060</v>
      </c>
      <c r="C13" s="635">
        <f>+Tabla5759[[#This Row],[Cotizantes]]/B15</f>
        <v>6.1948069065506789E-2</v>
      </c>
      <c r="D13" s="42"/>
      <c r="E13" s="360"/>
      <c r="F13" s="360"/>
      <c r="G13" s="360"/>
      <c r="H13" s="360"/>
    </row>
    <row r="14" spans="1:8">
      <c r="A14" s="636" t="s">
        <v>591</v>
      </c>
      <c r="B14" s="634">
        <f>+'Resumen '!I30</f>
        <v>203134</v>
      </c>
      <c r="C14" s="635">
        <f>+Tabla5759[[#This Row],[Cotizantes]]/B15</f>
        <v>8.984548808762427E-2</v>
      </c>
      <c r="D14" s="42"/>
      <c r="E14" s="360"/>
      <c r="F14" s="360"/>
      <c r="G14" s="360"/>
      <c r="H14" s="360"/>
    </row>
    <row r="15" spans="1:8">
      <c r="A15" s="768" t="s">
        <v>185</v>
      </c>
      <c r="B15" s="769">
        <f>SUM(B5:B14)</f>
        <v>2260926</v>
      </c>
      <c r="C15" s="770">
        <v>1</v>
      </c>
      <c r="D15" s="42"/>
      <c r="E15" s="360"/>
      <c r="F15" s="360"/>
      <c r="G15" s="360"/>
      <c r="H15" s="360"/>
    </row>
    <row r="16" spans="1:8" ht="23.25" customHeight="1">
      <c r="A16" s="977" t="s">
        <v>592</v>
      </c>
      <c r="B16" s="13"/>
      <c r="C16" s="13"/>
      <c r="D16" s="13"/>
    </row>
    <row r="17" spans="1:8" ht="23.25" customHeight="1">
      <c r="E17" s="34"/>
      <c r="F17" s="34"/>
      <c r="G17" s="34"/>
      <c r="H17" s="34"/>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39"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7">
    <tabColor rgb="FF0070C0"/>
    <pageSetUpPr fitToPage="1"/>
  </sheetPr>
  <dimension ref="A1:I45"/>
  <sheetViews>
    <sheetView showGridLines="0" view="pageBreakPreview" zoomScale="70" zoomScaleNormal="100" zoomScaleSheetLayoutView="70" workbookViewId="0">
      <selection activeCell="Q23" sqref="Q23"/>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12" customFormat="1" ht="49.5" customHeight="1">
      <c r="A1" s="1372" t="s">
        <v>593</v>
      </c>
      <c r="B1" s="1373"/>
      <c r="C1" s="1373"/>
      <c r="D1" s="1373"/>
      <c r="E1" s="1373"/>
      <c r="F1" s="1373"/>
      <c r="G1" s="1373"/>
      <c r="H1" s="1373"/>
      <c r="I1" s="1374"/>
    </row>
    <row r="2" spans="1:9" s="412" customFormat="1" ht="29.25" customHeight="1" thickBot="1">
      <c r="A2" s="1375" t="str">
        <f>+'Resumen '!O3</f>
        <v>Período: Julio 2025</v>
      </c>
      <c r="B2" s="1376"/>
      <c r="C2" s="1376"/>
      <c r="D2" s="1376"/>
      <c r="E2" s="1376"/>
      <c r="F2" s="1376"/>
      <c r="G2" s="1376"/>
      <c r="H2" s="1376"/>
      <c r="I2" s="1377"/>
    </row>
    <row r="3" spans="1:9" ht="27" customHeight="1">
      <c r="A3" s="44"/>
      <c r="B3" s="44"/>
      <c r="C3" s="44"/>
      <c r="G3" s="18"/>
      <c r="H3" s="44"/>
      <c r="I3" s="44"/>
    </row>
    <row r="4" spans="1:9" ht="66" customHeight="1">
      <c r="A4" s="637" t="s">
        <v>594</v>
      </c>
      <c r="B4" s="638" t="s">
        <v>238</v>
      </c>
      <c r="C4" s="639" t="s">
        <v>239</v>
      </c>
    </row>
    <row r="5" spans="1:9">
      <c r="A5" s="640" t="s">
        <v>595</v>
      </c>
      <c r="B5" s="969">
        <f>+'Resumen '!I35</f>
        <v>867229</v>
      </c>
      <c r="C5" s="641">
        <f>+Tabla20[[#This Row],[Cotizantes]]/B14</f>
        <v>0.38357248313301717</v>
      </c>
    </row>
    <row r="6" spans="1:9">
      <c r="A6" s="640" t="s">
        <v>596</v>
      </c>
      <c r="B6" s="969">
        <f>+'Resumen '!I36</f>
        <v>884706</v>
      </c>
      <c r="C6" s="641">
        <f>+Tabla20[[#This Row],[Cotizantes]]/B14</f>
        <v>0.39130250171832248</v>
      </c>
    </row>
    <row r="7" spans="1:9">
      <c r="A7" s="640" t="s">
        <v>597</v>
      </c>
      <c r="B7" s="969">
        <f>+'Resumen '!I37</f>
        <v>246769</v>
      </c>
      <c r="C7" s="641">
        <f>+Tabla20[[#This Row],[Cotizantes]]/B14</f>
        <v>0.10914510249340315</v>
      </c>
    </row>
    <row r="8" spans="1:9">
      <c r="A8" s="640" t="s">
        <v>598</v>
      </c>
      <c r="B8" s="969">
        <f>+'Resumen '!I38</f>
        <v>138998</v>
      </c>
      <c r="C8" s="641">
        <f>+Tabla20[[#This Row],[Cotizantes]]/B14</f>
        <v>6.1478350021186012E-2</v>
      </c>
    </row>
    <row r="9" spans="1:9">
      <c r="A9" s="640" t="s">
        <v>599</v>
      </c>
      <c r="B9" s="969">
        <f>+'Resumen '!I39</f>
        <v>67005</v>
      </c>
      <c r="C9" s="641">
        <f>+Tabla20[[#This Row],[Cotizantes]]/B14</f>
        <v>2.963608716074741E-2</v>
      </c>
    </row>
    <row r="10" spans="1:9">
      <c r="A10" s="640" t="s">
        <v>600</v>
      </c>
      <c r="B10" s="969">
        <f>+'Resumen '!I40</f>
        <v>23238</v>
      </c>
      <c r="C10" s="641">
        <f>+Tabla20[[#This Row],[Cotizantes]]/B14</f>
        <v>1.0278089596917369E-2</v>
      </c>
    </row>
    <row r="11" spans="1:9">
      <c r="A11" s="640" t="s">
        <v>601</v>
      </c>
      <c r="B11" s="969">
        <f>+'Resumen '!I41</f>
        <v>12799</v>
      </c>
      <c r="C11" s="641">
        <f>+Tabla20[[#This Row],[Cotizantes]]/B14</f>
        <v>5.660954847703994E-3</v>
      </c>
    </row>
    <row r="12" spans="1:9">
      <c r="A12" s="640" t="s">
        <v>602</v>
      </c>
      <c r="B12" s="969">
        <f>+'Resumen '!I42</f>
        <v>11650</v>
      </c>
      <c r="C12" s="641">
        <f>+Tabla20[[#This Row],[Cotizantes]]/B14</f>
        <v>5.1527559946676713E-3</v>
      </c>
    </row>
    <row r="13" spans="1:9">
      <c r="A13" s="645" t="s">
        <v>603</v>
      </c>
      <c r="B13" s="969">
        <f>+'Resumen '!I43</f>
        <v>8532</v>
      </c>
      <c r="C13" s="641">
        <f>+Tabla20[[#This Row],[Cotizantes]]/B14</f>
        <v>3.7736750340347275E-3</v>
      </c>
    </row>
    <row r="14" spans="1:9">
      <c r="A14" s="642" t="s">
        <v>185</v>
      </c>
      <c r="B14" s="643">
        <f>SUM(B5:B13)</f>
        <v>2260926</v>
      </c>
      <c r="C14" s="644">
        <f>SUM(C5:C13)</f>
        <v>0.99999999999999989</v>
      </c>
    </row>
    <row r="15" spans="1:9" ht="23.25" customHeight="1">
      <c r="A15" s="306" t="s">
        <v>604</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28"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bottomRight" activeCell="O1" sqref="O1:AC1048576"/>
      <selection pane="bottomLeft" activeCell="A3" sqref="A3"/>
      <selection pane="topRight" activeCell="B1" sqref="B1"/>
    </sheetView>
  </sheetViews>
  <sheetFormatPr defaultColWidth="11.42578125" defaultRowHeight="14.25"/>
  <cols>
    <col min="1" max="1" width="0.5703125" style="247" customWidth="1"/>
    <col min="2" max="2" width="23.140625" style="247" customWidth="1"/>
    <col min="3" max="4" width="27.140625" style="247" customWidth="1"/>
    <col min="5" max="5" width="27" style="247" customWidth="1"/>
    <col min="6" max="8" width="32" style="247" customWidth="1"/>
    <col min="9" max="9" width="20.7109375" style="247" customWidth="1"/>
    <col min="10" max="10" width="20.7109375" style="811" customWidth="1"/>
    <col min="11" max="11" width="26.140625" style="811" customWidth="1"/>
    <col min="12" max="12" width="20.7109375" style="811" customWidth="1"/>
    <col min="13" max="13" width="9.5703125" style="811" customWidth="1"/>
    <col min="14" max="16384" width="11.42578125" style="247"/>
  </cols>
  <sheetData>
    <row r="1" spans="2:13" s="810" customFormat="1" ht="65.25" customHeight="1">
      <c r="B1" s="1336" t="s">
        <v>605</v>
      </c>
      <c r="C1" s="1336"/>
      <c r="D1" s="1336"/>
      <c r="E1" s="1336"/>
      <c r="F1" s="1336"/>
      <c r="G1" s="1336"/>
      <c r="H1" s="1336"/>
      <c r="I1" s="1336"/>
      <c r="J1" s="1336"/>
      <c r="K1" s="1336"/>
      <c r="L1" s="1336"/>
      <c r="M1" s="1336"/>
    </row>
    <row r="2" spans="2:13" s="810" customFormat="1" ht="37.5" customHeight="1">
      <c r="B2" s="1378" t="str">
        <f>+'Resumen '!O4</f>
        <v>Período:  Diciembre 2008 - Julio 2025</v>
      </c>
      <c r="C2" s="1378"/>
      <c r="D2" s="1378"/>
      <c r="E2" s="1378"/>
      <c r="F2" s="1378"/>
      <c r="G2" s="1378"/>
      <c r="H2" s="1378"/>
      <c r="I2" s="1378"/>
      <c r="J2" s="1378"/>
      <c r="K2" s="1378"/>
      <c r="L2" s="1378"/>
      <c r="M2" s="1378"/>
    </row>
    <row r="3" spans="2:13" ht="19.5" customHeight="1">
      <c r="B3" s="247" t="s">
        <v>606</v>
      </c>
    </row>
    <row r="4" spans="2:13" s="805" customFormat="1" ht="60" customHeight="1">
      <c r="B4" s="646" t="s">
        <v>283</v>
      </c>
      <c r="C4" s="754" t="s">
        <v>607</v>
      </c>
      <c r="D4" s="755" t="s">
        <v>608</v>
      </c>
      <c r="E4" s="754" t="s">
        <v>609</v>
      </c>
      <c r="F4" s="754" t="s">
        <v>610</v>
      </c>
      <c r="G4" s="754" t="s">
        <v>611</v>
      </c>
      <c r="H4" s="756" t="s">
        <v>612</v>
      </c>
      <c r="J4" s="812"/>
      <c r="K4" s="812"/>
      <c r="L4" s="812"/>
      <c r="M4" s="812"/>
    </row>
    <row r="5" spans="2:13" s="805" customFormat="1" ht="28.5" customHeight="1">
      <c r="B5" s="800">
        <v>39783</v>
      </c>
      <c r="C5" s="801">
        <v>1165631</v>
      </c>
      <c r="D5" s="801">
        <v>818089</v>
      </c>
      <c r="E5" s="802">
        <f>+Tabla63[[#This Row],[Afiliados Femeninos]]+Tabla63[[#This Row],[Afiliados Masculino]]</f>
        <v>1983720</v>
      </c>
      <c r="F5" s="801">
        <v>634008</v>
      </c>
      <c r="G5" s="801">
        <v>484285</v>
      </c>
      <c r="H5" s="803">
        <f>+Tabla63[[#This Row],[Cotizantes Femenino ]]+Tabla63[[#This Row],[Cotizantes Masculinos]]</f>
        <v>1118293</v>
      </c>
      <c r="I5" s="804"/>
      <c r="J5" s="812"/>
      <c r="K5" s="812"/>
      <c r="L5" s="812"/>
      <c r="M5" s="812"/>
    </row>
    <row r="6" spans="2:13" s="805" customFormat="1" ht="28.5" customHeight="1">
      <c r="B6" s="800">
        <v>40148</v>
      </c>
      <c r="C6" s="801">
        <v>1281904</v>
      </c>
      <c r="D6" s="801">
        <v>911986</v>
      </c>
      <c r="E6" s="802">
        <f>+Tabla63[[#This Row],[Afiliados Femeninos]]+Tabla63[[#This Row],[Afiliados Masculino]]</f>
        <v>2193890</v>
      </c>
      <c r="F6" s="801">
        <v>675015</v>
      </c>
      <c r="G6" s="801">
        <v>514586</v>
      </c>
      <c r="H6" s="803">
        <f>+Tabla63[[#This Row],[Cotizantes Femenino ]]+Tabla63[[#This Row],[Cotizantes Masculinos]]</f>
        <v>1189601</v>
      </c>
      <c r="I6" s="804"/>
      <c r="J6" s="812"/>
      <c r="K6" s="812"/>
      <c r="L6" s="812"/>
      <c r="M6" s="812"/>
    </row>
    <row r="7" spans="2:13" s="805" customFormat="1" ht="28.5" customHeight="1">
      <c r="B7" s="800">
        <v>40513</v>
      </c>
      <c r="C7" s="801">
        <v>1383536</v>
      </c>
      <c r="D7" s="801">
        <v>991247</v>
      </c>
      <c r="E7" s="802">
        <f>+Tabla63[[#This Row],[Afiliados Femeninos]]+Tabla63[[#This Row],[Afiliados Masculino]]</f>
        <v>2374783</v>
      </c>
      <c r="F7" s="801">
        <v>702422</v>
      </c>
      <c r="G7" s="801">
        <v>540358</v>
      </c>
      <c r="H7" s="803">
        <f>+Tabla63[[#This Row],[Cotizantes Femenino ]]+Tabla63[[#This Row],[Cotizantes Masculinos]]</f>
        <v>1242780</v>
      </c>
      <c r="I7" s="804"/>
      <c r="J7" s="812"/>
      <c r="K7" s="812"/>
      <c r="L7" s="812"/>
      <c r="M7" s="812"/>
    </row>
    <row r="8" spans="2:13" s="805" customFormat="1" ht="28.5" customHeight="1">
      <c r="B8" s="800">
        <v>40878</v>
      </c>
      <c r="C8" s="801">
        <v>1480731</v>
      </c>
      <c r="D8" s="801">
        <v>1072243</v>
      </c>
      <c r="E8" s="802">
        <f>+Tabla63[[#This Row],[Afiliados Femeninos]]+Tabla63[[#This Row],[Afiliados Masculino]]</f>
        <v>2552974</v>
      </c>
      <c r="F8" s="801">
        <v>726141</v>
      </c>
      <c r="G8" s="801">
        <v>564996</v>
      </c>
      <c r="H8" s="803">
        <f>+Tabla63[[#This Row],[Cotizantes Femenino ]]+Tabla63[[#This Row],[Cotizantes Masculinos]]</f>
        <v>1291137</v>
      </c>
      <c r="I8" s="804"/>
      <c r="J8" s="812"/>
      <c r="K8" s="812"/>
      <c r="L8" s="812"/>
      <c r="M8" s="812"/>
    </row>
    <row r="9" spans="2:13" s="805" customFormat="1" ht="28.5" customHeight="1">
      <c r="B9" s="800">
        <v>41244</v>
      </c>
      <c r="C9" s="801">
        <v>1570504</v>
      </c>
      <c r="D9" s="801">
        <v>1143945</v>
      </c>
      <c r="E9" s="802">
        <f>+Tabla63[[#This Row],[Afiliados Femeninos]]+Tabla63[[#This Row],[Afiliados Masculino]]</f>
        <v>2714449</v>
      </c>
      <c r="F9" s="801">
        <v>770060</v>
      </c>
      <c r="G9" s="801">
        <v>606906</v>
      </c>
      <c r="H9" s="803">
        <f>+Tabla63[[#This Row],[Cotizantes Femenino ]]+Tabla63[[#This Row],[Cotizantes Masculinos]]</f>
        <v>1376966</v>
      </c>
      <c r="I9" s="804"/>
      <c r="J9" s="812"/>
      <c r="K9" s="812"/>
      <c r="L9" s="812"/>
      <c r="M9" s="812"/>
    </row>
    <row r="10" spans="2:13" s="805" customFormat="1" ht="28.5" customHeight="1">
      <c r="B10" s="800">
        <v>41609</v>
      </c>
      <c r="C10" s="801">
        <v>1661097</v>
      </c>
      <c r="D10" s="801">
        <v>1220033</v>
      </c>
      <c r="E10" s="802">
        <f>+Tabla63[[#This Row],[Afiliados Femeninos]]+Tabla63[[#This Row],[Afiliados Masculino]]</f>
        <v>2881130</v>
      </c>
      <c r="F10" s="801">
        <v>835620</v>
      </c>
      <c r="G10" s="801">
        <v>672772</v>
      </c>
      <c r="H10" s="803">
        <f>+Tabla63[[#This Row],[Cotizantes Femenino ]]+Tabla63[[#This Row],[Cotizantes Masculinos]]</f>
        <v>1508392</v>
      </c>
      <c r="I10" s="804"/>
      <c r="J10" s="812"/>
      <c r="K10" s="812"/>
      <c r="L10" s="812"/>
      <c r="M10" s="812"/>
    </row>
    <row r="11" spans="2:13" s="805" customFormat="1" ht="28.5" customHeight="1">
      <c r="B11" s="800">
        <v>41974</v>
      </c>
      <c r="C11" s="801">
        <v>1759926</v>
      </c>
      <c r="D11" s="801">
        <v>1309974</v>
      </c>
      <c r="E11" s="802">
        <f>+Tabla63[[#This Row],[Afiliados Femeninos]]+Tabla63[[#This Row],[Afiliados Masculino]]</f>
        <v>3069900</v>
      </c>
      <c r="F11" s="801">
        <v>892937</v>
      </c>
      <c r="G11" s="801">
        <v>724170</v>
      </c>
      <c r="H11" s="803">
        <f>+Tabla63[[#This Row],[Cotizantes Femenino ]]+Tabla63[[#This Row],[Cotizantes Masculinos]]</f>
        <v>1617107</v>
      </c>
      <c r="J11" s="812"/>
      <c r="K11" s="812"/>
      <c r="L11" s="812"/>
      <c r="M11" s="812"/>
    </row>
    <row r="12" spans="2:13" s="805" customFormat="1" ht="28.5" customHeight="1">
      <c r="B12" s="800">
        <v>42339</v>
      </c>
      <c r="C12" s="801">
        <v>1864734</v>
      </c>
      <c r="D12" s="801">
        <v>1405023</v>
      </c>
      <c r="E12" s="802">
        <f>+Tabla63[[#This Row],[Afiliados Femeninos]]+Tabla63[[#This Row],[Afiliados Masculino]]</f>
        <v>3269757</v>
      </c>
      <c r="F12" s="801">
        <v>958167</v>
      </c>
      <c r="G12" s="801">
        <v>767635</v>
      </c>
      <c r="H12" s="803">
        <f>+Tabla63[[#This Row],[Cotizantes Femenino ]]+Tabla63[[#This Row],[Cotizantes Masculinos]]</f>
        <v>1725802</v>
      </c>
      <c r="J12" s="812"/>
      <c r="K12" s="812"/>
      <c r="L12" s="812"/>
      <c r="M12" s="812"/>
    </row>
    <row r="13" spans="2:13" s="805" customFormat="1" ht="28.5" customHeight="1">
      <c r="B13" s="800">
        <v>42720</v>
      </c>
      <c r="C13" s="801">
        <v>1974015</v>
      </c>
      <c r="D13" s="801">
        <v>1499879</v>
      </c>
      <c r="E13" s="802">
        <f>+Tabla63[[#This Row],[Afiliados Femeninos]]+Tabla63[[#This Row],[Afiliados Masculino]]</f>
        <v>3473894</v>
      </c>
      <c r="F13" s="801">
        <v>1021381</v>
      </c>
      <c r="G13" s="801">
        <v>815723</v>
      </c>
      <c r="H13" s="803">
        <f>+Tabla63[[#This Row],[Cotizantes Femenino ]]+Tabla63[[#This Row],[Cotizantes Masculinos]]</f>
        <v>1837104</v>
      </c>
      <c r="J13" s="812"/>
      <c r="K13" s="812"/>
      <c r="L13" s="812"/>
      <c r="M13" s="812"/>
    </row>
    <row r="14" spans="2:13" s="805" customFormat="1" ht="28.5" customHeight="1">
      <c r="B14" s="800" t="s">
        <v>613</v>
      </c>
      <c r="C14" s="801">
        <v>2098283</v>
      </c>
      <c r="D14" s="801">
        <v>1605072</v>
      </c>
      <c r="E14" s="802">
        <f>+Tabla63[[#This Row],[Afiliados Femeninos]]+Tabla63[[#This Row],[Afiliados Masculino]]</f>
        <v>3703355</v>
      </c>
      <c r="F14" s="801">
        <v>1067270</v>
      </c>
      <c r="G14" s="801">
        <v>868698</v>
      </c>
      <c r="H14" s="803">
        <f>+Tabla63[[#This Row],[Cotizantes Femenino ]]+Tabla63[[#This Row],[Cotizantes Masculinos]]</f>
        <v>1935968</v>
      </c>
      <c r="J14" s="812"/>
      <c r="K14" s="812"/>
      <c r="L14" s="812"/>
      <c r="M14" s="812"/>
    </row>
    <row r="15" spans="2:13" s="805" customFormat="1" ht="28.5" customHeight="1">
      <c r="B15" s="800">
        <v>43452</v>
      </c>
      <c r="C15" s="801">
        <v>2212375</v>
      </c>
      <c r="D15" s="801">
        <v>1707568</v>
      </c>
      <c r="E15" s="802">
        <f>+Tabla63[[#This Row],[Afiliados Femeninos]]+Tabla63[[#This Row],[Afiliados Masculino]]</f>
        <v>3919943</v>
      </c>
      <c r="F15" s="801">
        <v>1041450</v>
      </c>
      <c r="G15" s="801">
        <v>883469</v>
      </c>
      <c r="H15" s="803">
        <f>+Tabla63[[#This Row],[Cotizantes Femenino ]]+Tabla63[[#This Row],[Cotizantes Masculinos]]</f>
        <v>1924919</v>
      </c>
      <c r="J15" s="812"/>
      <c r="K15" s="812"/>
      <c r="L15" s="812"/>
      <c r="M15" s="812"/>
    </row>
    <row r="16" spans="2:13" s="805" customFormat="1" ht="28.5" customHeight="1">
      <c r="B16" s="800">
        <v>43817</v>
      </c>
      <c r="C16" s="801">
        <v>2321656</v>
      </c>
      <c r="D16" s="801">
        <v>1811487</v>
      </c>
      <c r="E16" s="802">
        <f>+Tabla63[[#This Row],[Afiliados Femeninos]]+Tabla63[[#This Row],[Afiliados Masculino]]</f>
        <v>4133143</v>
      </c>
      <c r="F16" s="801">
        <v>1041450</v>
      </c>
      <c r="G16" s="801">
        <v>883469</v>
      </c>
      <c r="H16" s="803">
        <f>+Tabla63[[#This Row],[Cotizantes Femenino ]]+Tabla63[[#This Row],[Cotizantes Masculinos]]</f>
        <v>1924919</v>
      </c>
      <c r="J16" s="812"/>
      <c r="K16" s="812"/>
      <c r="L16" s="812"/>
      <c r="M16" s="812"/>
    </row>
    <row r="17" spans="2:13" s="805" customFormat="1" ht="28.5" customHeight="1">
      <c r="B17" s="800">
        <v>44183</v>
      </c>
      <c r="C17" s="801">
        <v>2404153</v>
      </c>
      <c r="D17" s="801">
        <v>1891266</v>
      </c>
      <c r="E17" s="802">
        <f>+Tabla63[[#This Row],[Afiliados Femeninos]]+Tabla63[[#This Row],[Afiliados Masculino]]</f>
        <v>4295419</v>
      </c>
      <c r="F17" s="801">
        <v>927727</v>
      </c>
      <c r="G17" s="801">
        <v>819713</v>
      </c>
      <c r="H17" s="803">
        <f>+Tabla63[[#This Row],[Cotizantes Femenino ]]+Tabla63[[#This Row],[Cotizantes Masculinos]]</f>
        <v>1747440</v>
      </c>
      <c r="J17" s="812"/>
      <c r="K17" s="812"/>
      <c r="L17" s="812"/>
      <c r="M17" s="812"/>
    </row>
    <row r="18" spans="2:13" s="805" customFormat="1" ht="28.5" customHeight="1">
      <c r="B18" s="800">
        <v>44548</v>
      </c>
      <c r="C18" s="801">
        <v>2502520</v>
      </c>
      <c r="D18" s="801">
        <v>2009454</v>
      </c>
      <c r="E18" s="802">
        <f>+Tabla63[[#This Row],[Afiliados Femeninos]]+Tabla63[[#This Row],[Afiliados Masculino]]</f>
        <v>4511974</v>
      </c>
      <c r="F18" s="801">
        <v>927727</v>
      </c>
      <c r="G18" s="801">
        <v>819713</v>
      </c>
      <c r="H18" s="803">
        <f>+Tabla63[[#This Row],[Cotizantes Femenino ]]+Tabla63[[#This Row],[Cotizantes Masculinos]]</f>
        <v>1747440</v>
      </c>
      <c r="L18" s="812"/>
      <c r="M18" s="812"/>
    </row>
    <row r="19" spans="2:13" s="805" customFormat="1" ht="28.5" customHeight="1">
      <c r="B19" s="806">
        <v>44913</v>
      </c>
      <c r="C19" s="807">
        <v>2631139</v>
      </c>
      <c r="D19" s="807">
        <v>2157720</v>
      </c>
      <c r="E19" s="802">
        <f>+Tabla63[[#This Row],[Afiliados Femeninos]]+Tabla63[[#This Row],[Afiliados Masculino]]</f>
        <v>4788859</v>
      </c>
      <c r="F19" s="807">
        <v>1055375</v>
      </c>
      <c r="G19" s="807">
        <v>965622</v>
      </c>
      <c r="H19" s="808">
        <v>2020997</v>
      </c>
      <c r="J19" s="812"/>
      <c r="K19" s="812"/>
      <c r="L19" s="812"/>
      <c r="M19" s="812"/>
    </row>
    <row r="20" spans="2:13" s="805" customFormat="1" ht="28.5" customHeight="1">
      <c r="B20" s="806">
        <v>45278</v>
      </c>
      <c r="C20" s="807">
        <v>2755873</v>
      </c>
      <c r="D20" s="807">
        <v>2282259</v>
      </c>
      <c r="E20" s="802">
        <f>+Tabla63[[#This Row],[Afiliados Femeninos]]+Tabla63[[#This Row],[Afiliados Masculino]]</f>
        <v>5038132</v>
      </c>
      <c r="F20" s="807">
        <v>1072372</v>
      </c>
      <c r="G20" s="807">
        <v>977894</v>
      </c>
      <c r="H20" s="808">
        <f>+Tabla63[[#This Row],[Cotizantes Femenino ]]+Tabla63[[#This Row],[Cotizantes Masculinos]]</f>
        <v>2050266</v>
      </c>
      <c r="J20" s="812"/>
      <c r="K20" s="812"/>
      <c r="L20" s="812"/>
      <c r="M20" s="812"/>
    </row>
    <row r="21" spans="2:13" s="805" customFormat="1" ht="28.5" customHeight="1">
      <c r="B21" s="806">
        <v>45644</v>
      </c>
      <c r="C21" s="807">
        <v>2892776</v>
      </c>
      <c r="D21" s="807">
        <v>2417770</v>
      </c>
      <c r="E21" s="802">
        <f>+Tabla63[[#This Row],[Afiliados Femeninos]]+Tabla63[[#This Row],[Afiliados Masculino]]</f>
        <v>5310546</v>
      </c>
      <c r="F21" s="807">
        <v>1146760</v>
      </c>
      <c r="G21" s="807">
        <v>1072739</v>
      </c>
      <c r="H21" s="808">
        <f>+Tabla63[[#This Row],[Cotizantes Femenino ]]+Tabla63[[#This Row],[Cotizantes Masculinos]]</f>
        <v>2219499</v>
      </c>
      <c r="J21" s="812"/>
      <c r="K21" s="812"/>
      <c r="L21" s="812"/>
      <c r="M21" s="812"/>
    </row>
    <row r="22" spans="2:13" s="805" customFormat="1" ht="28.5" customHeight="1">
      <c r="B22" s="1121" t="str">
        <f>+'Resumen '!O5</f>
        <v>Jul.25</v>
      </c>
      <c r="C22" s="807">
        <f>+'Resumen '!B43</f>
        <v>2969366</v>
      </c>
      <c r="D22" s="807">
        <f>+'Resumen '!B44</f>
        <v>2494064</v>
      </c>
      <c r="E22" s="802">
        <f>+Tabla63[[#This Row],[Afiliados Femeninos]]+Tabla63[[#This Row],[Afiliados Masculino]]</f>
        <v>5463430</v>
      </c>
      <c r="F22" s="807">
        <f>+'Resumen '!D43</f>
        <v>1162787</v>
      </c>
      <c r="G22" s="807">
        <f>+'Resumen '!D44</f>
        <v>1098139</v>
      </c>
      <c r="H22" s="808">
        <f>+Tabla63[[#This Row],[Cotizantes Femenino ]]+Tabla63[[#This Row],[Cotizantes Masculinos]]</f>
        <v>2260926</v>
      </c>
      <c r="I22" s="809"/>
      <c r="J22" s="878"/>
      <c r="K22" s="878"/>
      <c r="L22" s="812"/>
      <c r="M22" s="812"/>
    </row>
    <row r="23" spans="2:13" ht="24.75" customHeight="1">
      <c r="B23" s="256" t="s">
        <v>592</v>
      </c>
      <c r="I23" s="262"/>
      <c r="J23" s="813"/>
      <c r="K23" s="813"/>
    </row>
    <row r="24" spans="2:13">
      <c r="B24" s="263"/>
      <c r="C24" s="263"/>
      <c r="D24" s="263"/>
      <c r="E24" s="263"/>
      <c r="F24" s="263"/>
      <c r="G24" s="263"/>
      <c r="H24" s="263"/>
      <c r="I24" s="262"/>
      <c r="J24" s="813"/>
      <c r="K24" s="813"/>
      <c r="L24" s="813"/>
      <c r="M24" s="813"/>
    </row>
    <row r="25" spans="2:13" s="263" customFormat="1">
      <c r="B25" s="369"/>
      <c r="J25" s="814"/>
      <c r="K25" s="814"/>
      <c r="L25" s="814"/>
      <c r="M25" s="814"/>
    </row>
    <row r="26" spans="2:13" s="262" customFormat="1">
      <c r="B26" s="369"/>
      <c r="C26" s="404"/>
      <c r="D26" s="404"/>
      <c r="E26" s="404"/>
      <c r="F26" s="404"/>
      <c r="G26" s="263"/>
      <c r="H26" s="263"/>
      <c r="J26" s="813"/>
      <c r="K26" s="813"/>
      <c r="L26" s="813"/>
      <c r="M26" s="813"/>
    </row>
    <row r="27" spans="2:13" s="262" customFormat="1">
      <c r="J27" s="813"/>
      <c r="K27" s="813"/>
      <c r="L27" s="813"/>
      <c r="M27" s="813"/>
    </row>
    <row r="28" spans="2:13" s="262" customFormat="1">
      <c r="J28" s="813"/>
      <c r="K28" s="813"/>
      <c r="L28" s="813"/>
      <c r="M28" s="813"/>
    </row>
    <row r="29" spans="2:13" s="262" customFormat="1">
      <c r="J29" s="813"/>
      <c r="K29" s="813"/>
      <c r="L29" s="813"/>
      <c r="M29" s="813"/>
    </row>
    <row r="30" spans="2:13" s="262" customFormat="1">
      <c r="J30" s="813"/>
      <c r="K30" s="813"/>
      <c r="L30" s="813"/>
      <c r="M30" s="813"/>
    </row>
    <row r="31" spans="2:13" s="262" customFormat="1">
      <c r="J31" s="813"/>
      <c r="K31" s="813"/>
      <c r="L31" s="813"/>
      <c r="M31" s="813"/>
    </row>
    <row r="32" spans="2:13" s="262" customFormat="1">
      <c r="J32" s="813"/>
      <c r="K32" s="813"/>
      <c r="L32" s="813"/>
      <c r="M32" s="813"/>
    </row>
    <row r="33" spans="2:13" s="262" customFormat="1">
      <c r="J33" s="813"/>
      <c r="K33" s="813"/>
      <c r="L33" s="813"/>
      <c r="M33" s="813"/>
    </row>
    <row r="34" spans="2:13" s="262" customFormat="1">
      <c r="J34" s="813"/>
      <c r="K34" s="813"/>
      <c r="L34" s="813"/>
      <c r="M34" s="813"/>
    </row>
    <row r="35" spans="2:13" s="262" customFormat="1">
      <c r="J35" s="813"/>
      <c r="K35" s="813"/>
      <c r="L35" s="813"/>
      <c r="M35" s="813"/>
    </row>
    <row r="36" spans="2:13" s="262" customFormat="1">
      <c r="J36" s="813"/>
      <c r="K36" s="813"/>
      <c r="L36" s="813"/>
      <c r="M36" s="813"/>
    </row>
    <row r="37" spans="2:13" s="262" customFormat="1">
      <c r="J37" s="813"/>
      <c r="K37" s="813"/>
      <c r="L37" s="813"/>
      <c r="M37" s="813"/>
    </row>
    <row r="38" spans="2:13" s="262" customFormat="1">
      <c r="J38" s="813"/>
      <c r="K38" s="813"/>
      <c r="L38" s="813"/>
      <c r="M38" s="813"/>
    </row>
    <row r="39" spans="2:13" s="262" customFormat="1">
      <c r="J39" s="813"/>
      <c r="K39" s="813"/>
      <c r="L39" s="813"/>
      <c r="M39" s="813"/>
    </row>
    <row r="40" spans="2:13" s="262" customFormat="1">
      <c r="J40" s="813"/>
      <c r="K40" s="813"/>
      <c r="L40" s="813"/>
      <c r="M40" s="813"/>
    </row>
    <row r="41" spans="2:13" s="262" customFormat="1">
      <c r="J41" s="813"/>
      <c r="K41" s="813"/>
      <c r="L41" s="813"/>
      <c r="M41" s="813"/>
    </row>
    <row r="42" spans="2:13" s="262" customFormat="1">
      <c r="J42" s="813"/>
      <c r="K42" s="813"/>
      <c r="L42" s="813"/>
      <c r="M42" s="813"/>
    </row>
    <row r="43" spans="2:13" s="262" customFormat="1">
      <c r="J43" s="813"/>
      <c r="K43" s="813"/>
      <c r="L43" s="813"/>
      <c r="M43" s="813"/>
    </row>
    <row r="44" spans="2:13" s="262" customFormat="1">
      <c r="J44" s="813"/>
      <c r="K44" s="813"/>
      <c r="L44" s="813"/>
      <c r="M44" s="813"/>
    </row>
    <row r="45" spans="2:13" s="262" customFormat="1">
      <c r="J45" s="813"/>
      <c r="K45" s="813"/>
      <c r="L45" s="813"/>
      <c r="M45" s="813"/>
    </row>
    <row r="46" spans="2:13" ht="9.75" customHeight="1">
      <c r="B46" s="262"/>
      <c r="C46" s="262"/>
      <c r="D46" s="262"/>
    </row>
    <row r="47" spans="2:13" hidden="1">
      <c r="B47" s="262"/>
      <c r="C47" s="262"/>
      <c r="D47" s="262"/>
    </row>
    <row r="48" spans="2:13" ht="63" customHeight="1">
      <c r="B48" s="262"/>
      <c r="C48" s="262"/>
      <c r="D48" s="262"/>
    </row>
    <row r="49" spans="2:13">
      <c r="B49" s="262"/>
      <c r="C49" s="262"/>
      <c r="D49" s="262"/>
    </row>
    <row r="50" spans="2:13">
      <c r="B50" s="262"/>
      <c r="C50" s="262"/>
      <c r="D50" s="262"/>
    </row>
    <row r="51" spans="2:13">
      <c r="B51" s="262"/>
      <c r="C51" s="262"/>
      <c r="D51" s="262"/>
    </row>
    <row r="52" spans="2:13">
      <c r="B52" s="369"/>
      <c r="C52" s="263"/>
      <c r="D52" s="263"/>
      <c r="E52" s="263"/>
      <c r="F52" s="263"/>
      <c r="G52" s="263"/>
      <c r="H52" s="263"/>
      <c r="I52" s="262"/>
      <c r="J52" s="813"/>
      <c r="K52" s="813"/>
      <c r="L52" s="813"/>
      <c r="M52" s="813"/>
    </row>
    <row r="53" spans="2:13">
      <c r="B53" s="369"/>
      <c r="C53" s="263"/>
      <c r="D53" s="263"/>
      <c r="E53" s="263"/>
      <c r="F53" s="263"/>
      <c r="G53" s="263"/>
      <c r="H53" s="263"/>
      <c r="I53" s="262"/>
      <c r="J53" s="813"/>
      <c r="K53" s="813"/>
      <c r="L53" s="813"/>
      <c r="M53" s="813"/>
    </row>
    <row r="54" spans="2:13">
      <c r="B54" s="369"/>
      <c r="C54" s="263"/>
      <c r="D54" s="263"/>
      <c r="E54" s="263"/>
      <c r="F54" s="263"/>
      <c r="G54" s="263"/>
      <c r="H54" s="263"/>
    </row>
    <row r="55" spans="2:13">
      <c r="B55" s="263"/>
      <c r="C55" s="263"/>
      <c r="D55" s="263"/>
      <c r="E55" s="263"/>
      <c r="F55" s="263"/>
      <c r="G55" s="263"/>
      <c r="H55" s="263"/>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61">
    <tabColor rgb="FF0070C0"/>
    <pageSetUpPr fitToPage="1"/>
  </sheetPr>
  <dimension ref="A1:U46"/>
  <sheetViews>
    <sheetView showGridLines="0" view="pageBreakPreview" zoomScale="40" zoomScaleNormal="78" zoomScaleSheetLayoutView="40" workbookViewId="0">
      <selection activeCell="U13" sqref="U13"/>
    </sheetView>
  </sheetViews>
  <sheetFormatPr defaultColWidth="11.42578125" defaultRowHeight="14.25"/>
  <cols>
    <col min="1" max="1" width="36" style="247" customWidth="1"/>
    <col min="2" max="2" width="37.140625" style="247" customWidth="1"/>
    <col min="3" max="3" width="31.42578125" style="247" customWidth="1"/>
    <col min="4" max="4" width="19.42578125" style="247" bestFit="1" customWidth="1"/>
    <col min="5" max="5" width="17.5703125" style="247" customWidth="1"/>
    <col min="6" max="6" width="10.42578125" style="247" customWidth="1"/>
    <col min="7" max="7" width="11.7109375" style="247" customWidth="1"/>
    <col min="8" max="8" width="10.42578125" style="247" customWidth="1"/>
    <col min="9" max="9" width="16.140625" style="247" customWidth="1"/>
    <col min="10" max="10" width="11.140625" style="247" customWidth="1"/>
    <col min="11" max="11" width="12.5703125" style="247" customWidth="1"/>
    <col min="12" max="12" width="11.140625" style="247" customWidth="1"/>
    <col min="13" max="13" width="25.28515625" style="247" customWidth="1"/>
    <col min="14" max="14" width="18.28515625" style="247" customWidth="1"/>
    <col min="15" max="15" width="22" style="247" customWidth="1"/>
    <col min="16" max="16" width="27.7109375" style="247" customWidth="1"/>
    <col min="17" max="17" width="16.7109375" style="247" customWidth="1"/>
    <col min="18" max="18" width="15.28515625" style="247" customWidth="1"/>
    <col min="19" max="19" width="12.5703125" style="247" bestFit="1" customWidth="1"/>
    <col min="20" max="20" width="58.5703125" style="247" customWidth="1"/>
    <col min="21" max="21" width="15.42578125" style="247" bestFit="1" customWidth="1"/>
    <col min="22" max="16384" width="11.42578125" style="247"/>
  </cols>
  <sheetData>
    <row r="1" spans="1:20" s="413" customFormat="1" ht="113.25" customHeight="1">
      <c r="A1" s="1379" t="s">
        <v>614</v>
      </c>
      <c r="B1" s="1379"/>
      <c r="C1" s="1379"/>
      <c r="D1" s="1379"/>
      <c r="E1" s="1379"/>
      <c r="F1" s="1379"/>
      <c r="G1" s="1379"/>
      <c r="H1" s="1379"/>
      <c r="I1" s="1379"/>
      <c r="J1" s="1379"/>
      <c r="K1" s="1379"/>
      <c r="L1" s="1379"/>
      <c r="M1" s="1379"/>
      <c r="N1" s="1379"/>
      <c r="O1" s="1379"/>
      <c r="P1" s="1379"/>
      <c r="Q1" s="1379"/>
    </row>
    <row r="2" spans="1:20" s="413" customFormat="1" ht="43.5" customHeight="1">
      <c r="A2" s="1380" t="str">
        <f>+'Resumen '!O7</f>
        <v>Período:  Diciembre 2010 - Julio 2025</v>
      </c>
      <c r="B2" s="1380"/>
      <c r="C2" s="1380"/>
      <c r="D2" s="1380"/>
      <c r="E2" s="1380"/>
      <c r="F2" s="1380"/>
      <c r="G2" s="1380"/>
      <c r="H2" s="1380"/>
      <c r="I2" s="1380"/>
      <c r="J2" s="1380"/>
      <c r="K2" s="1380"/>
      <c r="L2" s="1380"/>
      <c r="M2" s="1380"/>
      <c r="N2" s="1380"/>
      <c r="O2" s="1380"/>
      <c r="P2" s="1380"/>
      <c r="Q2" s="1380"/>
      <c r="R2" s="414"/>
      <c r="S2" s="414"/>
    </row>
    <row r="3" spans="1:20" ht="18" customHeight="1">
      <c r="A3" s="261"/>
      <c r="B3" s="261"/>
      <c r="C3" s="261"/>
      <c r="D3" s="261"/>
      <c r="E3" s="261"/>
      <c r="F3" s="261"/>
      <c r="G3" s="261"/>
      <c r="H3" s="261"/>
      <c r="I3" s="261"/>
      <c r="J3" s="261"/>
      <c r="K3" s="261"/>
      <c r="L3" s="261"/>
      <c r="M3" s="261"/>
      <c r="N3" s="261"/>
      <c r="O3" s="261"/>
      <c r="P3" s="261"/>
      <c r="Q3" s="261"/>
      <c r="R3" s="261"/>
      <c r="S3" s="261"/>
    </row>
    <row r="4" spans="1:20" ht="10.5" customHeight="1">
      <c r="D4" s="261"/>
    </row>
    <row r="5" spans="1:20" ht="39" customHeight="1">
      <c r="A5" s="1381" t="s">
        <v>280</v>
      </c>
      <c r="B5" s="1382"/>
    </row>
    <row r="6" spans="1:20" ht="59.25" customHeight="1">
      <c r="A6" s="647" t="s">
        <v>615</v>
      </c>
      <c r="B6" s="647" t="s">
        <v>616</v>
      </c>
    </row>
    <row r="7" spans="1:20" ht="30.75">
      <c r="A7" s="648" t="s">
        <v>446</v>
      </c>
      <c r="B7" s="1083">
        <v>10644</v>
      </c>
    </row>
    <row r="8" spans="1:20" ht="30.75">
      <c r="A8" s="648" t="s">
        <v>447</v>
      </c>
      <c r="B8" s="1083">
        <v>6268</v>
      </c>
    </row>
    <row r="9" spans="1:20" ht="30.75">
      <c r="A9" s="648" t="s">
        <v>448</v>
      </c>
      <c r="B9" s="1083">
        <v>10046</v>
      </c>
    </row>
    <row r="10" spans="1:20" ht="30.75">
      <c r="A10" s="648" t="s">
        <v>449</v>
      </c>
      <c r="B10" s="1083">
        <v>15740</v>
      </c>
      <c r="T10" s="256"/>
    </row>
    <row r="11" spans="1:20" ht="30.75">
      <c r="A11" s="648" t="s">
        <v>450</v>
      </c>
      <c r="B11" s="1083">
        <v>32365</v>
      </c>
      <c r="F11" s="256"/>
    </row>
    <row r="12" spans="1:20" ht="30.75">
      <c r="A12" s="648" t="s">
        <v>451</v>
      </c>
      <c r="B12" s="1083">
        <v>42590</v>
      </c>
    </row>
    <row r="13" spans="1:20" ht="30.75">
      <c r="A13" s="648" t="s">
        <v>452</v>
      </c>
      <c r="B13" s="1083">
        <v>65077</v>
      </c>
    </row>
    <row r="14" spans="1:20" ht="30.75">
      <c r="A14" s="648" t="s">
        <v>453</v>
      </c>
      <c r="B14" s="1083">
        <v>80517</v>
      </c>
    </row>
    <row r="15" spans="1:20" ht="30.75">
      <c r="A15" s="648" t="s">
        <v>573</v>
      </c>
      <c r="B15" s="1083">
        <v>82712</v>
      </c>
    </row>
    <row r="16" spans="1:20" ht="30.75">
      <c r="A16" s="648" t="s">
        <v>574</v>
      </c>
      <c r="B16" s="1083">
        <v>88025</v>
      </c>
    </row>
    <row r="17" spans="1:17" ht="30.75">
      <c r="A17" s="648" t="s">
        <v>503</v>
      </c>
      <c r="B17" s="1083">
        <v>23483</v>
      </c>
    </row>
    <row r="18" spans="1:17" ht="30.75">
      <c r="A18" s="648" t="s">
        <v>457</v>
      </c>
      <c r="B18" s="1083">
        <v>35307</v>
      </c>
    </row>
    <row r="19" spans="1:17" ht="30.75">
      <c r="A19" s="648" t="s">
        <v>458</v>
      </c>
      <c r="B19" s="1083">
        <v>62389</v>
      </c>
    </row>
    <row r="20" spans="1:17" ht="30.75">
      <c r="A20" s="648" t="s">
        <v>459</v>
      </c>
      <c r="B20" s="1083">
        <v>81636</v>
      </c>
    </row>
    <row r="21" spans="1:17" ht="30.75">
      <c r="A21" s="648" t="s">
        <v>460</v>
      </c>
      <c r="B21" s="1083">
        <v>91014</v>
      </c>
    </row>
    <row r="22" spans="1:17" ht="30.75">
      <c r="A22" s="648" t="str">
        <f>+'Resumen '!O6</f>
        <v>Jul.2025</v>
      </c>
      <c r="B22" s="1083">
        <f>+'III.5.9.Trasp. recibidos'!O21</f>
        <v>57017</v>
      </c>
    </row>
    <row r="23" spans="1:17" ht="30.75">
      <c r="A23" s="648" t="s">
        <v>185</v>
      </c>
      <c r="B23" s="649">
        <f>SUM(B7:B22)</f>
        <v>784830</v>
      </c>
      <c r="F23" s="262"/>
      <c r="H23" s="262"/>
      <c r="O23" s="262"/>
    </row>
    <row r="24" spans="1:17" ht="27">
      <c r="A24" s="344"/>
      <c r="B24" s="344"/>
      <c r="G24" s="262"/>
      <c r="I24" s="262"/>
      <c r="M24" s="262"/>
      <c r="P24" s="262"/>
      <c r="Q24" s="262"/>
    </row>
    <row r="25" spans="1:17">
      <c r="I25" s="262"/>
      <c r="K25" s="262"/>
      <c r="L25" s="262"/>
    </row>
    <row r="26" spans="1:17">
      <c r="I26" s="262"/>
      <c r="M26" s="262"/>
      <c r="Q26" s="262"/>
    </row>
    <row r="27" spans="1:17">
      <c r="G27" s="262"/>
      <c r="I27" s="262"/>
      <c r="M27" s="262"/>
      <c r="Q27" s="262"/>
    </row>
    <row r="28" spans="1:17">
      <c r="D28" s="265"/>
      <c r="E28" s="265"/>
      <c r="F28" s="265"/>
      <c r="G28" s="266"/>
      <c r="H28" s="265"/>
      <c r="I28" s="266"/>
      <c r="J28" s="265"/>
      <c r="K28" s="266"/>
      <c r="L28" s="266"/>
      <c r="M28" s="266"/>
      <c r="N28" s="265"/>
      <c r="O28" s="265"/>
      <c r="P28" s="265"/>
      <c r="Q28" s="265"/>
    </row>
    <row r="29" spans="1:17">
      <c r="G29" s="262"/>
      <c r="I29" s="262"/>
      <c r="M29" s="262"/>
      <c r="P29" s="262"/>
      <c r="Q29" s="262"/>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67"/>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62">
    <tabColor rgb="FF0070C0"/>
    <pageSetUpPr fitToPage="1"/>
  </sheetPr>
  <dimension ref="A1:R38"/>
  <sheetViews>
    <sheetView showGridLines="0" view="pageBreakPreview" zoomScale="40" zoomScaleNormal="78" zoomScaleSheetLayoutView="40" workbookViewId="0">
      <pane xSplit="1" ySplit="5" topLeftCell="B9" activePane="bottomRight" state="frozen"/>
      <selection pane="bottomRight" activeCell="R40" sqref="R40"/>
      <selection pane="bottomLeft" activeCell="G9" sqref="G9"/>
      <selection pane="topRight" activeCell="G9" sqref="G9"/>
    </sheetView>
  </sheetViews>
  <sheetFormatPr defaultColWidth="11.42578125" defaultRowHeight="14.25"/>
  <cols>
    <col min="1" max="1" width="28.42578125" style="247" customWidth="1"/>
    <col min="2" max="2" width="17.85546875" style="260" customWidth="1"/>
    <col min="3" max="3" width="17.7109375" style="260" customWidth="1"/>
    <col min="4" max="4" width="21" style="260" customWidth="1"/>
    <col min="5" max="5" width="18.42578125" style="260" bestFit="1" customWidth="1"/>
    <col min="6" max="6" width="21.5703125" style="260" bestFit="1" customWidth="1"/>
    <col min="7" max="7" width="17.140625" style="260" customWidth="1"/>
    <col min="8" max="8" width="19.42578125" style="260" bestFit="1" customWidth="1"/>
    <col min="9" max="9" width="22.85546875" style="247" customWidth="1"/>
    <col min="10" max="10" width="27.140625" style="247" customWidth="1"/>
    <col min="11" max="11" width="27" style="247" customWidth="1"/>
    <col min="12" max="12" width="30.85546875" style="247" customWidth="1"/>
    <col min="13" max="13" width="24" style="247" customWidth="1"/>
    <col min="14" max="14" width="30.85546875" style="247" bestFit="1" customWidth="1"/>
    <col min="15" max="15" width="21.140625" style="247" customWidth="1"/>
    <col min="16" max="16" width="20.28515625" style="247" customWidth="1"/>
    <col min="17" max="16384" width="11.42578125" style="247"/>
  </cols>
  <sheetData>
    <row r="1" spans="1:18" s="413" customFormat="1" ht="79.5" customHeight="1">
      <c r="A1" s="1335" t="s">
        <v>617</v>
      </c>
      <c r="B1" s="1335"/>
      <c r="C1" s="1335"/>
      <c r="D1" s="1335"/>
      <c r="E1" s="1335"/>
      <c r="F1" s="1335"/>
      <c r="G1" s="1335"/>
      <c r="H1" s="1335"/>
      <c r="I1" s="1335"/>
      <c r="J1" s="1335"/>
      <c r="K1" s="1335"/>
      <c r="L1" s="1335"/>
      <c r="M1" s="1335"/>
      <c r="N1" s="1335"/>
      <c r="O1" s="1335"/>
    </row>
    <row r="2" spans="1:18" s="413" customFormat="1" ht="39" customHeight="1">
      <c r="A2" s="1383" t="str">
        <f>+'Resumen '!O7</f>
        <v>Período:  Diciembre 2010 - Julio 2025</v>
      </c>
      <c r="B2" s="1383"/>
      <c r="C2" s="1383"/>
      <c r="D2" s="1383"/>
      <c r="E2" s="1383"/>
      <c r="F2" s="1383"/>
      <c r="G2" s="1383"/>
      <c r="H2" s="1383"/>
      <c r="I2" s="1383"/>
      <c r="J2" s="1383"/>
      <c r="K2" s="1383"/>
      <c r="L2" s="1383"/>
      <c r="M2" s="1383"/>
      <c r="N2" s="1383"/>
      <c r="O2" s="1383"/>
    </row>
    <row r="3" spans="1:18" ht="6" customHeight="1">
      <c r="B3" s="247"/>
      <c r="C3" s="247"/>
      <c r="D3" s="247"/>
      <c r="E3" s="247"/>
      <c r="F3" s="247"/>
      <c r="G3" s="247"/>
      <c r="H3" s="247"/>
    </row>
    <row r="4" spans="1:18" ht="39" customHeight="1">
      <c r="A4" s="1384" t="s">
        <v>618</v>
      </c>
      <c r="B4" s="1385"/>
      <c r="C4" s="1385"/>
      <c r="D4" s="1385"/>
      <c r="E4" s="1385"/>
      <c r="F4" s="1385"/>
      <c r="G4" s="1385"/>
      <c r="H4" s="1385"/>
      <c r="I4" s="1385"/>
      <c r="J4" s="1385"/>
      <c r="K4" s="1385"/>
      <c r="L4" s="1385"/>
      <c r="M4" s="1385"/>
      <c r="N4" s="1385"/>
      <c r="O4" s="1386"/>
    </row>
    <row r="5" spans="1:18" s="449" customFormat="1" ht="85.5" customHeight="1">
      <c r="A5" s="870" t="s">
        <v>506</v>
      </c>
      <c r="B5" s="566" t="s">
        <v>619</v>
      </c>
      <c r="C5" s="566" t="s">
        <v>620</v>
      </c>
      <c r="D5" s="566" t="s">
        <v>621</v>
      </c>
      <c r="E5" s="566" t="s">
        <v>622</v>
      </c>
      <c r="F5" s="566" t="s">
        <v>369</v>
      </c>
      <c r="G5" s="566" t="s">
        <v>623</v>
      </c>
      <c r="H5" s="566" t="s">
        <v>624</v>
      </c>
      <c r="I5" s="566" t="s">
        <v>185</v>
      </c>
      <c r="J5" s="566" t="s">
        <v>344</v>
      </c>
      <c r="K5" s="566" t="s">
        <v>625</v>
      </c>
      <c r="L5" s="566" t="s">
        <v>626</v>
      </c>
      <c r="M5" s="566" t="s">
        <v>627</v>
      </c>
      <c r="N5" s="566" t="s">
        <v>628</v>
      </c>
      <c r="O5" s="785" t="s">
        <v>629</v>
      </c>
      <c r="P5" s="268"/>
    </row>
    <row r="6" spans="1:18" s="252" customFormat="1" ht="23.25">
      <c r="A6" s="650" t="s">
        <v>446</v>
      </c>
      <c r="B6" s="894">
        <v>0</v>
      </c>
      <c r="C6" s="894">
        <v>116</v>
      </c>
      <c r="D6" s="894">
        <v>0</v>
      </c>
      <c r="E6" s="894">
        <v>505</v>
      </c>
      <c r="F6" s="894">
        <v>2471</v>
      </c>
      <c r="G6" s="894">
        <v>2</v>
      </c>
      <c r="H6" s="894">
        <v>125</v>
      </c>
      <c r="I6" s="895">
        <f t="shared" ref="I6:I17" si="0">SUM(B6:H6)</f>
        <v>3219</v>
      </c>
      <c r="J6" s="894">
        <v>4114</v>
      </c>
      <c r="K6" s="894">
        <v>0</v>
      </c>
      <c r="L6" s="894">
        <v>1</v>
      </c>
      <c r="M6" s="894">
        <v>3310</v>
      </c>
      <c r="N6" s="896">
        <f t="shared" ref="N6:N17" si="1">+M6+L6+K6+J6</f>
        <v>7425</v>
      </c>
      <c r="O6" s="897">
        <f>+N6+I6</f>
        <v>10644</v>
      </c>
      <c r="P6" s="269"/>
      <c r="Q6" s="269"/>
      <c r="R6" s="269"/>
    </row>
    <row r="7" spans="1:18" s="252" customFormat="1" ht="23.25">
      <c r="A7" s="650" t="s">
        <v>447</v>
      </c>
      <c r="B7" s="894">
        <v>0</v>
      </c>
      <c r="C7" s="894">
        <v>306</v>
      </c>
      <c r="D7" s="894">
        <v>0</v>
      </c>
      <c r="E7" s="894">
        <v>572</v>
      </c>
      <c r="F7" s="894">
        <v>3158</v>
      </c>
      <c r="G7" s="894">
        <v>8</v>
      </c>
      <c r="H7" s="894">
        <v>247</v>
      </c>
      <c r="I7" s="895">
        <f t="shared" si="0"/>
        <v>4291</v>
      </c>
      <c r="J7" s="894">
        <v>199</v>
      </c>
      <c r="K7" s="894">
        <v>0</v>
      </c>
      <c r="L7" s="894">
        <v>0</v>
      </c>
      <c r="M7" s="894">
        <v>1778</v>
      </c>
      <c r="N7" s="896">
        <f t="shared" si="1"/>
        <v>1977</v>
      </c>
      <c r="O7" s="897">
        <f t="shared" ref="O7:O12" si="2">+N7+I7</f>
        <v>6268</v>
      </c>
      <c r="P7" s="269"/>
      <c r="Q7" s="269"/>
      <c r="R7" s="269"/>
    </row>
    <row r="8" spans="1:18" s="252" customFormat="1" ht="23.25">
      <c r="A8" s="650" t="s">
        <v>448</v>
      </c>
      <c r="B8" s="894">
        <v>0</v>
      </c>
      <c r="C8" s="894">
        <v>1022</v>
      </c>
      <c r="D8" s="894">
        <v>0</v>
      </c>
      <c r="E8" s="894">
        <v>1014</v>
      </c>
      <c r="F8" s="894">
        <v>3741</v>
      </c>
      <c r="G8" s="894">
        <v>11</v>
      </c>
      <c r="H8" s="894">
        <v>783</v>
      </c>
      <c r="I8" s="895">
        <f t="shared" si="0"/>
        <v>6571</v>
      </c>
      <c r="J8" s="894">
        <v>17</v>
      </c>
      <c r="K8" s="894">
        <v>0</v>
      </c>
      <c r="L8" s="894">
        <v>1</v>
      </c>
      <c r="M8" s="894">
        <v>3457</v>
      </c>
      <c r="N8" s="896">
        <f t="shared" si="1"/>
        <v>3475</v>
      </c>
      <c r="O8" s="897">
        <f t="shared" si="2"/>
        <v>10046</v>
      </c>
      <c r="P8" s="269"/>
      <c r="Q8" s="269"/>
      <c r="R8" s="269"/>
    </row>
    <row r="9" spans="1:18" s="252" customFormat="1" ht="23.25">
      <c r="A9" s="650" t="s">
        <v>449</v>
      </c>
      <c r="B9" s="894">
        <v>0</v>
      </c>
      <c r="C9" s="894">
        <v>1578</v>
      </c>
      <c r="D9" s="894">
        <v>0</v>
      </c>
      <c r="E9" s="894">
        <v>1482</v>
      </c>
      <c r="F9" s="894">
        <v>7614</v>
      </c>
      <c r="G9" s="894">
        <v>7</v>
      </c>
      <c r="H9" s="894">
        <v>1278</v>
      </c>
      <c r="I9" s="895">
        <f t="shared" si="0"/>
        <v>11959</v>
      </c>
      <c r="J9" s="894">
        <v>1532</v>
      </c>
      <c r="K9" s="894">
        <v>0</v>
      </c>
      <c r="L9" s="894">
        <v>0</v>
      </c>
      <c r="M9" s="894">
        <v>2249</v>
      </c>
      <c r="N9" s="896">
        <f t="shared" si="1"/>
        <v>3781</v>
      </c>
      <c r="O9" s="897">
        <f t="shared" si="2"/>
        <v>15740</v>
      </c>
      <c r="P9" s="269"/>
      <c r="Q9" s="269"/>
      <c r="R9" s="269"/>
    </row>
    <row r="10" spans="1:18" s="252" customFormat="1" ht="23.25">
      <c r="A10" s="650" t="s">
        <v>450</v>
      </c>
      <c r="B10" s="894">
        <v>0</v>
      </c>
      <c r="C10" s="894">
        <v>4313</v>
      </c>
      <c r="D10" s="894">
        <v>0</v>
      </c>
      <c r="E10" s="894">
        <v>2468</v>
      </c>
      <c r="F10" s="894">
        <v>14806</v>
      </c>
      <c r="G10" s="894">
        <v>768</v>
      </c>
      <c r="H10" s="894">
        <v>2513</v>
      </c>
      <c r="I10" s="895">
        <f t="shared" si="0"/>
        <v>24868</v>
      </c>
      <c r="J10" s="894">
        <v>462</v>
      </c>
      <c r="K10" s="894">
        <v>0</v>
      </c>
      <c r="L10" s="894">
        <v>0</v>
      </c>
      <c r="M10" s="894">
        <v>7035</v>
      </c>
      <c r="N10" s="896">
        <f t="shared" si="1"/>
        <v>7497</v>
      </c>
      <c r="O10" s="897">
        <f t="shared" si="2"/>
        <v>32365</v>
      </c>
      <c r="P10" s="269"/>
      <c r="Q10" s="269"/>
      <c r="R10" s="269"/>
    </row>
    <row r="11" spans="1:18" s="252" customFormat="1" ht="23.25">
      <c r="A11" s="650" t="s">
        <v>451</v>
      </c>
      <c r="B11" s="894">
        <v>0</v>
      </c>
      <c r="C11" s="894">
        <v>5871</v>
      </c>
      <c r="D11" s="894">
        <v>0</v>
      </c>
      <c r="E11" s="894">
        <v>4978</v>
      </c>
      <c r="F11" s="894">
        <v>20426</v>
      </c>
      <c r="G11" s="894">
        <v>1042</v>
      </c>
      <c r="H11" s="894">
        <v>4287</v>
      </c>
      <c r="I11" s="895">
        <f t="shared" si="0"/>
        <v>36604</v>
      </c>
      <c r="J11" s="894">
        <v>426</v>
      </c>
      <c r="K11" s="894">
        <v>0</v>
      </c>
      <c r="L11" s="894">
        <v>11</v>
      </c>
      <c r="M11" s="894">
        <v>5549</v>
      </c>
      <c r="N11" s="896">
        <f t="shared" si="1"/>
        <v>5986</v>
      </c>
      <c r="O11" s="897">
        <f t="shared" si="2"/>
        <v>42590</v>
      </c>
      <c r="P11" s="269"/>
      <c r="Q11" s="269"/>
      <c r="R11" s="269"/>
    </row>
    <row r="12" spans="1:18" s="252" customFormat="1" ht="23.25">
      <c r="A12" s="650" t="s">
        <v>452</v>
      </c>
      <c r="B12" s="894">
        <v>11383</v>
      </c>
      <c r="C12" s="894">
        <v>10015</v>
      </c>
      <c r="D12" s="894">
        <v>0</v>
      </c>
      <c r="E12" s="894">
        <v>10052</v>
      </c>
      <c r="F12" s="894">
        <v>22261</v>
      </c>
      <c r="G12" s="894">
        <v>740</v>
      </c>
      <c r="H12" s="894">
        <v>7745</v>
      </c>
      <c r="I12" s="895">
        <f t="shared" si="0"/>
        <v>62196</v>
      </c>
      <c r="J12" s="894">
        <v>725</v>
      </c>
      <c r="K12" s="894">
        <v>0</v>
      </c>
      <c r="L12" s="894">
        <v>0</v>
      </c>
      <c r="M12" s="894">
        <v>2156</v>
      </c>
      <c r="N12" s="896">
        <f t="shared" si="1"/>
        <v>2881</v>
      </c>
      <c r="O12" s="897">
        <f t="shared" si="2"/>
        <v>65077</v>
      </c>
      <c r="P12" s="269"/>
      <c r="Q12" s="269"/>
      <c r="R12" s="269"/>
    </row>
    <row r="13" spans="1:18" s="270" customFormat="1" ht="23.25">
      <c r="A13" s="650" t="s">
        <v>453</v>
      </c>
      <c r="B13" s="898">
        <v>13678</v>
      </c>
      <c r="C13" s="894">
        <v>10088</v>
      </c>
      <c r="D13" s="894">
        <v>287</v>
      </c>
      <c r="E13" s="894">
        <v>18702</v>
      </c>
      <c r="F13" s="894">
        <v>19380</v>
      </c>
      <c r="G13" s="894">
        <v>1053</v>
      </c>
      <c r="H13" s="894">
        <v>10735</v>
      </c>
      <c r="I13" s="895">
        <f t="shared" si="0"/>
        <v>73923</v>
      </c>
      <c r="J13" s="894">
        <v>872</v>
      </c>
      <c r="K13" s="894">
        <v>0</v>
      </c>
      <c r="L13" s="894">
        <v>0</v>
      </c>
      <c r="M13" s="894">
        <v>5722</v>
      </c>
      <c r="N13" s="896">
        <f t="shared" si="1"/>
        <v>6594</v>
      </c>
      <c r="O13" s="897">
        <f>+N13+I13</f>
        <v>80517</v>
      </c>
      <c r="P13" s="269"/>
      <c r="Q13" s="269"/>
      <c r="R13" s="269"/>
    </row>
    <row r="14" spans="1:18" s="270" customFormat="1" ht="23.25">
      <c r="A14" s="650" t="s">
        <v>454</v>
      </c>
      <c r="B14" s="898">
        <v>4664</v>
      </c>
      <c r="C14" s="894">
        <v>14487</v>
      </c>
      <c r="D14" s="894">
        <v>2547</v>
      </c>
      <c r="E14" s="894">
        <v>26449</v>
      </c>
      <c r="F14" s="894">
        <v>21853</v>
      </c>
      <c r="G14" s="894">
        <v>665</v>
      </c>
      <c r="H14" s="894">
        <v>9985</v>
      </c>
      <c r="I14" s="895">
        <f t="shared" si="0"/>
        <v>80650</v>
      </c>
      <c r="J14" s="894">
        <v>204</v>
      </c>
      <c r="K14" s="894">
        <v>0</v>
      </c>
      <c r="L14" s="894">
        <v>0</v>
      </c>
      <c r="M14" s="894">
        <v>1858</v>
      </c>
      <c r="N14" s="896">
        <f t="shared" si="1"/>
        <v>2062</v>
      </c>
      <c r="O14" s="897">
        <f>+N14+I14</f>
        <v>82712</v>
      </c>
      <c r="P14" s="269"/>
      <c r="Q14" s="269"/>
      <c r="R14" s="269"/>
    </row>
    <row r="15" spans="1:18" s="270" customFormat="1" ht="23.25">
      <c r="A15" s="650" t="s">
        <v>455</v>
      </c>
      <c r="B15" s="894">
        <v>5794</v>
      </c>
      <c r="C15" s="894">
        <v>24336</v>
      </c>
      <c r="D15" s="894">
        <v>3249</v>
      </c>
      <c r="E15" s="894">
        <v>18892</v>
      </c>
      <c r="F15" s="894">
        <v>19821</v>
      </c>
      <c r="G15" s="894">
        <v>396</v>
      </c>
      <c r="H15" s="894">
        <v>10586</v>
      </c>
      <c r="I15" s="895">
        <f t="shared" si="0"/>
        <v>83074</v>
      </c>
      <c r="J15" s="894">
        <v>316</v>
      </c>
      <c r="K15" s="894">
        <v>0</v>
      </c>
      <c r="L15" s="894">
        <v>0</v>
      </c>
      <c r="M15" s="894">
        <v>4635</v>
      </c>
      <c r="N15" s="896">
        <f t="shared" si="1"/>
        <v>4951</v>
      </c>
      <c r="O15" s="897">
        <f>+N15+I15</f>
        <v>88025</v>
      </c>
      <c r="P15" s="269"/>
      <c r="Q15" s="269"/>
      <c r="R15" s="269"/>
    </row>
    <row r="16" spans="1:18" s="270" customFormat="1" ht="23.25">
      <c r="A16" s="650" t="s">
        <v>503</v>
      </c>
      <c r="B16" s="894">
        <v>4302</v>
      </c>
      <c r="C16" s="894">
        <v>6423</v>
      </c>
      <c r="D16" s="894">
        <v>777</v>
      </c>
      <c r="E16" s="894">
        <v>3046</v>
      </c>
      <c r="F16" s="894">
        <v>6734</v>
      </c>
      <c r="G16" s="894">
        <v>97</v>
      </c>
      <c r="H16" s="894">
        <v>1553</v>
      </c>
      <c r="I16" s="895">
        <f t="shared" si="0"/>
        <v>22932</v>
      </c>
      <c r="J16" s="894">
        <v>461</v>
      </c>
      <c r="K16" s="894">
        <v>0</v>
      </c>
      <c r="L16" s="894">
        <v>0</v>
      </c>
      <c r="M16" s="894">
        <v>90</v>
      </c>
      <c r="N16" s="896">
        <f t="shared" si="1"/>
        <v>551</v>
      </c>
      <c r="O16" s="897">
        <f>+N16+I16</f>
        <v>23483</v>
      </c>
      <c r="P16" s="269"/>
      <c r="Q16" s="269"/>
      <c r="R16" s="269"/>
    </row>
    <row r="17" spans="1:18" s="270" customFormat="1" ht="23.25">
      <c r="A17" s="651" t="s">
        <v>630</v>
      </c>
      <c r="B17" s="944">
        <v>4168</v>
      </c>
      <c r="C17" s="944">
        <v>9156</v>
      </c>
      <c r="D17" s="944">
        <v>1668</v>
      </c>
      <c r="E17" s="944">
        <v>5713</v>
      </c>
      <c r="F17" s="944">
        <v>8222</v>
      </c>
      <c r="G17" s="944">
        <v>577</v>
      </c>
      <c r="H17" s="944">
        <v>4639</v>
      </c>
      <c r="I17" s="945">
        <f t="shared" si="0"/>
        <v>34143</v>
      </c>
      <c r="J17" s="944">
        <v>942</v>
      </c>
      <c r="K17" s="944">
        <v>0</v>
      </c>
      <c r="L17" s="944">
        <v>0</v>
      </c>
      <c r="M17" s="944">
        <v>232</v>
      </c>
      <c r="N17" s="946">
        <f t="shared" si="1"/>
        <v>1174</v>
      </c>
      <c r="O17" s="947">
        <f>+N17+I17</f>
        <v>35317</v>
      </c>
      <c r="P17" s="269"/>
      <c r="Q17" s="269"/>
      <c r="R17" s="269"/>
    </row>
    <row r="18" spans="1:18" s="270" customFormat="1" ht="23.25">
      <c r="A18" s="651" t="s">
        <v>527</v>
      </c>
      <c r="B18" s="944">
        <v>4342</v>
      </c>
      <c r="C18" s="944">
        <v>10949</v>
      </c>
      <c r="D18" s="944">
        <v>2442</v>
      </c>
      <c r="E18" s="944">
        <v>7812</v>
      </c>
      <c r="F18" s="944">
        <v>7363</v>
      </c>
      <c r="G18" s="944">
        <v>320</v>
      </c>
      <c r="H18" s="944">
        <v>6675</v>
      </c>
      <c r="I18" s="945">
        <v>39903</v>
      </c>
      <c r="J18" s="944">
        <v>1157</v>
      </c>
      <c r="K18" s="944">
        <v>0</v>
      </c>
      <c r="L18" s="944">
        <v>0</v>
      </c>
      <c r="M18" s="944">
        <v>21329</v>
      </c>
      <c r="N18" s="946">
        <v>22486</v>
      </c>
      <c r="O18" s="947">
        <v>62389</v>
      </c>
      <c r="P18" s="269"/>
      <c r="Q18" s="269"/>
      <c r="R18" s="269"/>
    </row>
    <row r="19" spans="1:18" s="270" customFormat="1" ht="23.25">
      <c r="A19" s="651" t="s">
        <v>528</v>
      </c>
      <c r="B19" s="944">
        <v>7908</v>
      </c>
      <c r="C19" s="944">
        <v>15328</v>
      </c>
      <c r="D19" s="944">
        <v>3775</v>
      </c>
      <c r="E19" s="944">
        <v>17661</v>
      </c>
      <c r="F19" s="944">
        <v>14013</v>
      </c>
      <c r="G19" s="944">
        <v>241</v>
      </c>
      <c r="H19" s="944">
        <v>11925</v>
      </c>
      <c r="I19" s="945">
        <v>70851</v>
      </c>
      <c r="J19" s="944">
        <v>856</v>
      </c>
      <c r="K19" s="944">
        <v>0</v>
      </c>
      <c r="L19" s="944">
        <v>1</v>
      </c>
      <c r="M19" s="944">
        <v>9928</v>
      </c>
      <c r="N19" s="946">
        <v>10785</v>
      </c>
      <c r="O19" s="947">
        <v>81636</v>
      </c>
      <c r="P19" s="269"/>
      <c r="Q19" s="269"/>
      <c r="R19" s="269"/>
    </row>
    <row r="20" spans="1:18" s="270" customFormat="1" ht="23.25">
      <c r="A20" s="651" t="s">
        <v>460</v>
      </c>
      <c r="B20" s="944">
        <v>8589</v>
      </c>
      <c r="C20" s="944">
        <v>19900</v>
      </c>
      <c r="D20" s="944">
        <v>2496</v>
      </c>
      <c r="E20" s="944">
        <v>12655</v>
      </c>
      <c r="F20" s="944">
        <v>22272</v>
      </c>
      <c r="G20" s="944">
        <v>283</v>
      </c>
      <c r="H20" s="944">
        <v>14909</v>
      </c>
      <c r="I20" s="945">
        <v>81104</v>
      </c>
      <c r="J20" s="944">
        <v>2476</v>
      </c>
      <c r="K20" s="944"/>
      <c r="L20" s="944">
        <v>0</v>
      </c>
      <c r="M20" s="944">
        <v>7434</v>
      </c>
      <c r="N20" s="946">
        <v>9910</v>
      </c>
      <c r="O20" s="947">
        <v>91014</v>
      </c>
      <c r="P20" s="269"/>
      <c r="Q20" s="269"/>
      <c r="R20" s="269"/>
    </row>
    <row r="21" spans="1:18" s="252" customFormat="1" ht="23.25">
      <c r="A21" s="650" t="str">
        <f>+'Resumen '!O6</f>
        <v>Jul.2025</v>
      </c>
      <c r="B21" s="894">
        <v>3193</v>
      </c>
      <c r="C21" s="894">
        <v>13106</v>
      </c>
      <c r="D21" s="894">
        <v>3546</v>
      </c>
      <c r="E21" s="894">
        <v>9463</v>
      </c>
      <c r="F21" s="894">
        <v>15482</v>
      </c>
      <c r="G21" s="894">
        <v>94</v>
      </c>
      <c r="H21" s="894">
        <v>9608</v>
      </c>
      <c r="I21" s="895">
        <f>SUM(B21:H21)</f>
        <v>54492</v>
      </c>
      <c r="J21" s="894">
        <v>1106</v>
      </c>
      <c r="K21" s="894"/>
      <c r="L21" s="894">
        <v>0</v>
      </c>
      <c r="M21" s="894">
        <v>1419</v>
      </c>
      <c r="N21" s="896">
        <f>+M21+L21+K21+J21</f>
        <v>2525</v>
      </c>
      <c r="O21" s="897">
        <f>+N21+I21</f>
        <v>57017</v>
      </c>
      <c r="P21" s="271"/>
      <c r="Q21" s="271"/>
    </row>
    <row r="22" spans="1:18" ht="23.25">
      <c r="A22" s="941" t="s">
        <v>185</v>
      </c>
      <c r="B22" s="942">
        <f t="shared" ref="B22:O22" si="3">SUM(B6:B21)</f>
        <v>68021</v>
      </c>
      <c r="C22" s="942">
        <f t="shared" si="3"/>
        <v>146994</v>
      </c>
      <c r="D22" s="942">
        <f t="shared" si="3"/>
        <v>20787</v>
      </c>
      <c r="E22" s="942">
        <f t="shared" si="3"/>
        <v>141464</v>
      </c>
      <c r="F22" s="942">
        <f t="shared" si="3"/>
        <v>209617</v>
      </c>
      <c r="G22" s="942">
        <f t="shared" si="3"/>
        <v>6304</v>
      </c>
      <c r="H22" s="942">
        <f t="shared" si="3"/>
        <v>97593</v>
      </c>
      <c r="I22" s="942">
        <f t="shared" si="3"/>
        <v>690780</v>
      </c>
      <c r="J22" s="942">
        <f t="shared" si="3"/>
        <v>15865</v>
      </c>
      <c r="K22" s="942">
        <f t="shared" si="3"/>
        <v>0</v>
      </c>
      <c r="L22" s="942">
        <f>SUM(L6:L21)</f>
        <v>14</v>
      </c>
      <c r="M22" s="942">
        <f t="shared" si="3"/>
        <v>78181</v>
      </c>
      <c r="N22" s="942">
        <f>SUM(N6:N21)</f>
        <v>94060</v>
      </c>
      <c r="O22" s="943">
        <f t="shared" si="3"/>
        <v>784840</v>
      </c>
      <c r="P22" s="260"/>
      <c r="Q22" s="260"/>
    </row>
    <row r="23" spans="1:18" ht="20.25">
      <c r="A23" s="888" t="s">
        <v>592</v>
      </c>
      <c r="J23" s="247" t="s">
        <v>606</v>
      </c>
      <c r="P23" s="260"/>
      <c r="Q23" s="260"/>
    </row>
    <row r="24" spans="1:18" ht="23.25">
      <c r="A24" s="887" t="s">
        <v>631</v>
      </c>
      <c r="D24" s="854"/>
      <c r="E24" s="852"/>
      <c r="F24" s="853"/>
      <c r="G24" s="271"/>
      <c r="P24" s="260"/>
      <c r="Q24" s="260"/>
    </row>
    <row r="25" spans="1:18" s="292" customFormat="1" ht="18">
      <c r="A25" s="889" t="s">
        <v>632</v>
      </c>
      <c r="B25" s="852"/>
      <c r="C25" s="852"/>
      <c r="D25" s="852"/>
      <c r="E25" s="852"/>
      <c r="F25" s="852"/>
      <c r="G25" s="852"/>
      <c r="H25" s="852"/>
      <c r="P25" s="852"/>
      <c r="Q25" s="852"/>
    </row>
    <row r="26" spans="1:18" s="292" customFormat="1" ht="18">
      <c r="A26" s="889" t="s">
        <v>633</v>
      </c>
      <c r="B26" s="852"/>
      <c r="C26" s="852"/>
      <c r="D26" s="852"/>
      <c r="E26" s="852"/>
      <c r="F26" s="852"/>
      <c r="G26" s="852"/>
      <c r="H26" s="852"/>
      <c r="P26" s="852"/>
      <c r="Q26" s="852"/>
    </row>
    <row r="27" spans="1:18" s="292" customFormat="1" ht="18">
      <c r="A27" s="889" t="s">
        <v>634</v>
      </c>
      <c r="B27" s="852"/>
      <c r="C27" s="852"/>
      <c r="D27" s="852"/>
      <c r="E27" s="852"/>
      <c r="F27" s="852"/>
      <c r="G27" s="852"/>
      <c r="H27" s="852"/>
    </row>
    <row r="28" spans="1:18" s="292" customFormat="1" ht="18">
      <c r="A28" s="889" t="s">
        <v>635</v>
      </c>
      <c r="B28" s="852"/>
      <c r="C28" s="852"/>
      <c r="D28" s="852"/>
      <c r="E28" s="890"/>
      <c r="F28" s="890"/>
      <c r="G28" s="852"/>
      <c r="H28" s="852"/>
      <c r="N28" s="891"/>
      <c r="O28" s="892"/>
    </row>
    <row r="29" spans="1:18">
      <c r="A29" s="272"/>
      <c r="E29" s="273"/>
      <c r="F29" s="273"/>
      <c r="N29" s="262"/>
      <c r="O29" s="264"/>
    </row>
    <row r="30" spans="1:18">
      <c r="E30" s="273"/>
      <c r="F30" s="273"/>
      <c r="K30" s="262"/>
    </row>
    <row r="31" spans="1:18">
      <c r="E31" s="273"/>
      <c r="F31" s="273"/>
      <c r="K31" s="262"/>
    </row>
    <row r="32" spans="1:18">
      <c r="E32" s="273"/>
      <c r="F32" s="273"/>
      <c r="N32" s="262"/>
    </row>
    <row r="33" spans="5:15">
      <c r="E33" s="273"/>
      <c r="F33" s="273"/>
      <c r="K33" s="262"/>
      <c r="N33" s="262"/>
      <c r="O33" s="262"/>
    </row>
    <row r="34" spans="5:15">
      <c r="F34" s="273"/>
      <c r="I34" s="262"/>
      <c r="J34" s="262"/>
    </row>
    <row r="35" spans="5:15">
      <c r="F35" s="273"/>
      <c r="K35" s="262"/>
      <c r="O35" s="262"/>
    </row>
    <row r="36" spans="5:15">
      <c r="E36" s="273"/>
      <c r="F36" s="273"/>
      <c r="K36" s="262"/>
      <c r="O36" s="262"/>
    </row>
    <row r="37" spans="5:15">
      <c r="E37" s="274"/>
      <c r="F37" s="274"/>
      <c r="G37" s="275"/>
      <c r="H37" s="275"/>
      <c r="I37" s="266"/>
      <c r="J37" s="266"/>
      <c r="K37" s="266"/>
      <c r="L37" s="265"/>
      <c r="M37" s="265"/>
      <c r="N37" s="265"/>
      <c r="O37" s="265"/>
    </row>
    <row r="38" spans="5:15">
      <c r="E38" s="273"/>
      <c r="F38" s="273"/>
      <c r="K38" s="262"/>
      <c r="N38" s="262"/>
      <c r="O38" s="262"/>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58"/>
  <sheetViews>
    <sheetView showGridLines="0" view="pageBreakPreview" zoomScale="85" zoomScaleNormal="100" zoomScaleSheetLayoutView="85" workbookViewId="0">
      <pane ySplit="3" topLeftCell="A10" activePane="bottomLeft" state="frozen"/>
      <selection pane="bottomLeft" activeCell="D15" sqref="D15"/>
      <selection activeCell="A6" sqref="A6:J27"/>
    </sheetView>
  </sheetViews>
  <sheetFormatPr defaultColWidth="11.42578125" defaultRowHeight="12.75"/>
  <cols>
    <col min="1" max="1" width="137.42578125" style="346" customWidth="1"/>
    <col min="2" max="2" width="13" style="346" customWidth="1"/>
    <col min="3" max="16384" width="11.42578125" style="346"/>
  </cols>
  <sheetData>
    <row r="1" spans="1:1">
      <c r="A1" s="345" t="s">
        <v>50</v>
      </c>
    </row>
    <row r="2" spans="1:1" ht="24" customHeight="1"/>
    <row r="5" spans="1:1">
      <c r="A5" s="347" t="s">
        <v>51</v>
      </c>
    </row>
    <row r="6" spans="1:1">
      <c r="A6" s="347"/>
    </row>
    <row r="7" spans="1:1">
      <c r="A7" s="348" t="s">
        <v>52</v>
      </c>
    </row>
    <row r="8" spans="1:1">
      <c r="A8" s="348" t="s">
        <v>53</v>
      </c>
    </row>
    <row r="9" spans="1:1">
      <c r="A9" s="348" t="s">
        <v>54</v>
      </c>
    </row>
    <row r="10" spans="1:1">
      <c r="A10" s="348" t="s">
        <v>55</v>
      </c>
    </row>
    <row r="11" spans="1:1" collapsed="1"/>
    <row r="12" spans="1:1">
      <c r="A12" s="349" t="s">
        <v>56</v>
      </c>
    </row>
    <row r="13" spans="1:1">
      <c r="A13" s="348" t="s">
        <v>57</v>
      </c>
    </row>
    <row r="14" spans="1:1">
      <c r="A14" s="348" t="s">
        <v>58</v>
      </c>
    </row>
    <row r="15" spans="1:1">
      <c r="A15" s="348" t="s">
        <v>59</v>
      </c>
    </row>
    <row r="16" spans="1:1">
      <c r="A16" s="348" t="s">
        <v>60</v>
      </c>
    </row>
    <row r="17" spans="1:8">
      <c r="A17" s="348" t="s">
        <v>61</v>
      </c>
    </row>
    <row r="18" spans="1:8" collapsed="1">
      <c r="A18" s="348" t="s">
        <v>62</v>
      </c>
    </row>
    <row r="19" spans="1:8" ht="4.5" customHeight="1">
      <c r="A19" s="350"/>
    </row>
    <row r="20" spans="1:8">
      <c r="A20" s="349" t="s">
        <v>63</v>
      </c>
    </row>
    <row r="21" spans="1:8" ht="3.75" customHeight="1">
      <c r="A21" s="349"/>
    </row>
    <row r="22" spans="1:8">
      <c r="A22" s="351" t="s">
        <v>64</v>
      </c>
    </row>
    <row r="23" spans="1:8" ht="6" customHeight="1">
      <c r="A23" s="351"/>
    </row>
    <row r="24" spans="1:8">
      <c r="A24" s="352" t="s">
        <v>65</v>
      </c>
    </row>
    <row r="25" spans="1:8">
      <c r="A25" s="352" t="s">
        <v>66</v>
      </c>
      <c r="H25" s="346" t="s">
        <v>1</v>
      </c>
    </row>
    <row r="26" spans="1:8">
      <c r="A26" s="352" t="s">
        <v>67</v>
      </c>
    </row>
    <row r="27" spans="1:8">
      <c r="A27" s="352" t="s">
        <v>68</v>
      </c>
    </row>
    <row r="28" spans="1:8">
      <c r="A28" s="352" t="s">
        <v>69</v>
      </c>
    </row>
    <row r="29" spans="1:8">
      <c r="A29" s="352" t="s">
        <v>70</v>
      </c>
    </row>
    <row r="30" spans="1:8" ht="6.75" customHeight="1"/>
    <row r="31" spans="1:8">
      <c r="A31" s="351" t="s">
        <v>71</v>
      </c>
    </row>
    <row r="32" spans="1:8" ht="3.75" customHeight="1"/>
    <row r="33" spans="1:1" s="353" customFormat="1">
      <c r="A33" s="352" t="s">
        <v>72</v>
      </c>
    </row>
    <row r="34" spans="1:1">
      <c r="A34" s="352" t="s">
        <v>73</v>
      </c>
    </row>
    <row r="35" spans="1:1">
      <c r="A35" s="352" t="s">
        <v>74</v>
      </c>
    </row>
    <row r="36" spans="1:1">
      <c r="A36" s="352" t="s">
        <v>75</v>
      </c>
    </row>
    <row r="37" spans="1:1">
      <c r="A37" s="352" t="s">
        <v>76</v>
      </c>
    </row>
    <row r="38" spans="1:1">
      <c r="A38" s="352" t="s">
        <v>77</v>
      </c>
    </row>
    <row r="39" spans="1:1" ht="7.5" customHeight="1">
      <c r="A39" s="354"/>
    </row>
    <row r="40" spans="1:1">
      <c r="A40" s="351" t="s">
        <v>78</v>
      </c>
    </row>
    <row r="41" spans="1:1" ht="6" customHeight="1"/>
    <row r="42" spans="1:1">
      <c r="A42" s="352" t="s">
        <v>79</v>
      </c>
    </row>
    <row r="43" spans="1:1">
      <c r="A43" s="352" t="s">
        <v>80</v>
      </c>
    </row>
    <row r="44" spans="1:1">
      <c r="A44" s="352" t="s">
        <v>81</v>
      </c>
    </row>
    <row r="45" spans="1:1">
      <c r="A45" s="352" t="s">
        <v>82</v>
      </c>
    </row>
    <row r="46" spans="1:1">
      <c r="A46" s="352" t="s">
        <v>83</v>
      </c>
    </row>
    <row r="47" spans="1:1">
      <c r="A47" s="352" t="s">
        <v>84</v>
      </c>
    </row>
    <row r="48" spans="1:1" ht="6.75" customHeight="1"/>
    <row r="49" spans="1:1" ht="21.75" customHeight="1">
      <c r="A49" s="351" t="s">
        <v>85</v>
      </c>
    </row>
    <row r="50" spans="1:1" ht="6.75" customHeight="1"/>
    <row r="51" spans="1:1">
      <c r="A51" s="352" t="s">
        <v>86</v>
      </c>
    </row>
    <row r="52" spans="1:1">
      <c r="A52" s="352" t="s">
        <v>87</v>
      </c>
    </row>
    <row r="53" spans="1:1">
      <c r="A53" s="352" t="s">
        <v>88</v>
      </c>
    </row>
    <row r="54" spans="1:1">
      <c r="A54" s="352" t="s">
        <v>89</v>
      </c>
    </row>
    <row r="56" spans="1:1">
      <c r="A56" s="351" t="s">
        <v>90</v>
      </c>
    </row>
    <row r="57" spans="1:1" ht="14.25" customHeight="1"/>
    <row r="58" spans="1:1">
      <c r="A58" s="352" t="s">
        <v>91</v>
      </c>
    </row>
    <row r="59" spans="1:1">
      <c r="A59" s="352" t="s">
        <v>92</v>
      </c>
    </row>
    <row r="60" spans="1:1">
      <c r="A60" s="352" t="s">
        <v>93</v>
      </c>
    </row>
    <row r="61" spans="1:1">
      <c r="A61" s="352" t="s">
        <v>94</v>
      </c>
    </row>
    <row r="62" spans="1:1">
      <c r="A62" s="352" t="s">
        <v>95</v>
      </c>
    </row>
    <row r="63" spans="1:1">
      <c r="A63" s="352" t="s">
        <v>96</v>
      </c>
    </row>
    <row r="64" spans="1:1">
      <c r="A64" s="352" t="s">
        <v>97</v>
      </c>
    </row>
    <row r="65" spans="1:1">
      <c r="A65" s="352" t="s">
        <v>98</v>
      </c>
    </row>
    <row r="66" spans="1:1">
      <c r="A66" s="352" t="s">
        <v>99</v>
      </c>
    </row>
    <row r="67" spans="1:1">
      <c r="A67" s="352" t="s">
        <v>100</v>
      </c>
    </row>
    <row r="68" spans="1:1" s="356" customFormat="1">
      <c r="A68" s="355" t="s">
        <v>101</v>
      </c>
    </row>
    <row r="69" spans="1:1">
      <c r="A69" s="352" t="s">
        <v>102</v>
      </c>
    </row>
    <row r="70" spans="1:1">
      <c r="A70" s="352" t="s">
        <v>103</v>
      </c>
    </row>
    <row r="71" spans="1:1">
      <c r="A71" s="352" t="s">
        <v>104</v>
      </c>
    </row>
    <row r="72" spans="1:1">
      <c r="A72" s="352" t="s">
        <v>105</v>
      </c>
    </row>
    <row r="73" spans="1:1" ht="3.75" customHeight="1"/>
    <row r="74" spans="1:1">
      <c r="A74" s="351" t="s">
        <v>106</v>
      </c>
    </row>
    <row r="75" spans="1:1" ht="7.5" customHeight="1"/>
    <row r="76" spans="1:1">
      <c r="A76" s="352" t="s">
        <v>107</v>
      </c>
    </row>
    <row r="77" spans="1:1">
      <c r="A77" s="352" t="s">
        <v>108</v>
      </c>
    </row>
    <row r="78" spans="1:1">
      <c r="A78" s="352" t="s">
        <v>109</v>
      </c>
    </row>
    <row r="79" spans="1:1">
      <c r="A79" s="352" t="s">
        <v>110</v>
      </c>
    </row>
    <row r="80" spans="1:1">
      <c r="A80" s="352" t="s">
        <v>111</v>
      </c>
    </row>
    <row r="81" spans="1:16384" ht="14.25" customHeight="1">
      <c r="A81" s="352" t="s">
        <v>112</v>
      </c>
    </row>
    <row r="82" spans="1:16384" ht="9" customHeight="1">
      <c r="A82" s="354"/>
    </row>
    <row r="83" spans="1:16384">
      <c r="A83" s="349" t="s">
        <v>113</v>
      </c>
    </row>
    <row r="84" spans="1:16384" ht="6" customHeight="1">
      <c r="A84" s="349"/>
    </row>
    <row r="85" spans="1:16384">
      <c r="A85" s="351" t="s">
        <v>114</v>
      </c>
    </row>
    <row r="86" spans="1:16384" ht="21" customHeight="1">
      <c r="A86" s="352" t="s">
        <v>115</v>
      </c>
    </row>
    <row r="87" spans="1:16384">
      <c r="A87" s="352" t="s">
        <v>116</v>
      </c>
    </row>
    <row r="88" spans="1:16384">
      <c r="A88" s="352" t="s">
        <v>117</v>
      </c>
    </row>
    <row r="89" spans="1:16384">
      <c r="A89" s="352" t="s">
        <v>118</v>
      </c>
    </row>
    <row r="90" spans="1:16384">
      <c r="A90" s="354"/>
    </row>
    <row r="91" spans="1:16384">
      <c r="A91" s="351" t="s">
        <v>119</v>
      </c>
    </row>
    <row r="92" spans="1:16384" ht="6" customHeight="1"/>
    <row r="93" spans="1:16384" s="354" customFormat="1" ht="13.5" customHeight="1">
      <c r="A93" s="352" t="s">
        <v>120</v>
      </c>
      <c r="R93" s="354" t="s">
        <v>116</v>
      </c>
      <c r="S93" s="354" t="s">
        <v>116</v>
      </c>
      <c r="T93" s="354" t="s">
        <v>116</v>
      </c>
      <c r="U93" s="354" t="s">
        <v>116</v>
      </c>
      <c r="V93" s="354" t="s">
        <v>116</v>
      </c>
      <c r="W93" s="354" t="s">
        <v>116</v>
      </c>
      <c r="X93" s="354" t="s">
        <v>116</v>
      </c>
      <c r="Y93" s="354" t="s">
        <v>116</v>
      </c>
      <c r="Z93" s="354" t="s">
        <v>116</v>
      </c>
      <c r="AA93" s="354" t="s">
        <v>116</v>
      </c>
      <c r="AB93" s="354" t="s">
        <v>116</v>
      </c>
      <c r="AC93" s="354" t="s">
        <v>116</v>
      </c>
      <c r="AD93" s="354" t="s">
        <v>116</v>
      </c>
      <c r="AE93" s="354" t="s">
        <v>116</v>
      </c>
      <c r="AF93" s="354" t="s">
        <v>116</v>
      </c>
      <c r="AG93" s="354" t="s">
        <v>116</v>
      </c>
      <c r="AH93" s="354" t="s">
        <v>116</v>
      </c>
      <c r="AI93" s="354" t="s">
        <v>116</v>
      </c>
      <c r="AJ93" s="354" t="s">
        <v>116</v>
      </c>
      <c r="AK93" s="354" t="s">
        <v>116</v>
      </c>
      <c r="AL93" s="354" t="s">
        <v>116</v>
      </c>
      <c r="AM93" s="354" t="s">
        <v>116</v>
      </c>
      <c r="AN93" s="354" t="s">
        <v>116</v>
      </c>
      <c r="AO93" s="354" t="s">
        <v>116</v>
      </c>
      <c r="AP93" s="354" t="s">
        <v>116</v>
      </c>
      <c r="AQ93" s="354" t="s">
        <v>116</v>
      </c>
      <c r="AR93" s="354" t="s">
        <v>116</v>
      </c>
      <c r="AS93" s="354" t="s">
        <v>116</v>
      </c>
      <c r="AT93" s="354" t="s">
        <v>116</v>
      </c>
      <c r="AU93" s="354" t="s">
        <v>116</v>
      </c>
      <c r="AV93" s="354" t="s">
        <v>116</v>
      </c>
      <c r="AW93" s="354" t="s">
        <v>116</v>
      </c>
      <c r="AX93" s="354" t="s">
        <v>116</v>
      </c>
      <c r="AY93" s="354" t="s">
        <v>116</v>
      </c>
      <c r="AZ93" s="354" t="s">
        <v>116</v>
      </c>
      <c r="BA93" s="354" t="s">
        <v>116</v>
      </c>
      <c r="BB93" s="354" t="s">
        <v>116</v>
      </c>
      <c r="BC93" s="354" t="s">
        <v>116</v>
      </c>
      <c r="BD93" s="354" t="s">
        <v>116</v>
      </c>
      <c r="BE93" s="354" t="s">
        <v>116</v>
      </c>
      <c r="BF93" s="354" t="s">
        <v>116</v>
      </c>
      <c r="BG93" s="354" t="s">
        <v>116</v>
      </c>
      <c r="BH93" s="354" t="s">
        <v>116</v>
      </c>
      <c r="BI93" s="354" t="s">
        <v>116</v>
      </c>
      <c r="BJ93" s="354" t="s">
        <v>116</v>
      </c>
      <c r="BK93" s="354" t="s">
        <v>116</v>
      </c>
      <c r="BL93" s="354" t="s">
        <v>116</v>
      </c>
      <c r="BM93" s="354" t="s">
        <v>116</v>
      </c>
      <c r="BN93" s="354" t="s">
        <v>116</v>
      </c>
      <c r="BO93" s="354" t="s">
        <v>116</v>
      </c>
      <c r="BP93" s="354" t="s">
        <v>116</v>
      </c>
      <c r="BQ93" s="354" t="s">
        <v>116</v>
      </c>
      <c r="BR93" s="354" t="s">
        <v>116</v>
      </c>
      <c r="BS93" s="354" t="s">
        <v>116</v>
      </c>
      <c r="BT93" s="354" t="s">
        <v>116</v>
      </c>
      <c r="BU93" s="354" t="s">
        <v>116</v>
      </c>
      <c r="BV93" s="354" t="s">
        <v>116</v>
      </c>
      <c r="BW93" s="354" t="s">
        <v>116</v>
      </c>
      <c r="BX93" s="354" t="s">
        <v>116</v>
      </c>
      <c r="BY93" s="354" t="s">
        <v>116</v>
      </c>
      <c r="BZ93" s="354" t="s">
        <v>116</v>
      </c>
      <c r="CA93" s="354" t="s">
        <v>116</v>
      </c>
      <c r="CB93" s="354" t="s">
        <v>116</v>
      </c>
      <c r="CC93" s="354" t="s">
        <v>116</v>
      </c>
      <c r="CD93" s="354" t="s">
        <v>116</v>
      </c>
      <c r="CE93" s="354" t="s">
        <v>116</v>
      </c>
      <c r="CF93" s="354" t="s">
        <v>116</v>
      </c>
      <c r="CG93" s="354" t="s">
        <v>116</v>
      </c>
      <c r="CH93" s="354" t="s">
        <v>116</v>
      </c>
      <c r="CI93" s="354" t="s">
        <v>116</v>
      </c>
      <c r="CJ93" s="354" t="s">
        <v>116</v>
      </c>
      <c r="CK93" s="354" t="s">
        <v>116</v>
      </c>
      <c r="CL93" s="354" t="s">
        <v>116</v>
      </c>
      <c r="CM93" s="354" t="s">
        <v>116</v>
      </c>
      <c r="CN93" s="354" t="s">
        <v>116</v>
      </c>
      <c r="CO93" s="354" t="s">
        <v>116</v>
      </c>
      <c r="CP93" s="354" t="s">
        <v>116</v>
      </c>
      <c r="CQ93" s="354" t="s">
        <v>116</v>
      </c>
      <c r="CR93" s="354" t="s">
        <v>116</v>
      </c>
      <c r="CS93" s="354" t="s">
        <v>116</v>
      </c>
      <c r="CT93" s="354" t="s">
        <v>116</v>
      </c>
      <c r="CU93" s="354" t="s">
        <v>116</v>
      </c>
      <c r="CV93" s="354" t="s">
        <v>116</v>
      </c>
      <c r="CW93" s="354" t="s">
        <v>116</v>
      </c>
      <c r="CX93" s="354" t="s">
        <v>116</v>
      </c>
      <c r="CY93" s="354" t="s">
        <v>116</v>
      </c>
      <c r="CZ93" s="354" t="s">
        <v>116</v>
      </c>
      <c r="DA93" s="354" t="s">
        <v>116</v>
      </c>
      <c r="DB93" s="354" t="s">
        <v>116</v>
      </c>
      <c r="DC93" s="354" t="s">
        <v>116</v>
      </c>
      <c r="DD93" s="354" t="s">
        <v>116</v>
      </c>
      <c r="DE93" s="354" t="s">
        <v>116</v>
      </c>
      <c r="DF93" s="354" t="s">
        <v>116</v>
      </c>
      <c r="DG93" s="354" t="s">
        <v>116</v>
      </c>
      <c r="DH93" s="354" t="s">
        <v>116</v>
      </c>
      <c r="DI93" s="354" t="s">
        <v>116</v>
      </c>
      <c r="DJ93" s="354" t="s">
        <v>116</v>
      </c>
      <c r="DK93" s="354" t="s">
        <v>116</v>
      </c>
      <c r="DL93" s="354" t="s">
        <v>116</v>
      </c>
      <c r="DM93" s="354" t="s">
        <v>116</v>
      </c>
      <c r="DN93" s="354" t="s">
        <v>116</v>
      </c>
      <c r="DO93" s="354" t="s">
        <v>116</v>
      </c>
      <c r="DP93" s="354" t="s">
        <v>116</v>
      </c>
      <c r="DQ93" s="354" t="s">
        <v>116</v>
      </c>
      <c r="DR93" s="354" t="s">
        <v>116</v>
      </c>
      <c r="DS93" s="354" t="s">
        <v>116</v>
      </c>
      <c r="DT93" s="354" t="s">
        <v>116</v>
      </c>
      <c r="DU93" s="354" t="s">
        <v>116</v>
      </c>
      <c r="DV93" s="354" t="s">
        <v>116</v>
      </c>
      <c r="DW93" s="354" t="s">
        <v>116</v>
      </c>
      <c r="DX93" s="354" t="s">
        <v>116</v>
      </c>
      <c r="DY93" s="354" t="s">
        <v>116</v>
      </c>
      <c r="DZ93" s="354" t="s">
        <v>116</v>
      </c>
      <c r="EA93" s="354" t="s">
        <v>116</v>
      </c>
      <c r="EB93" s="354" t="s">
        <v>116</v>
      </c>
      <c r="EC93" s="354" t="s">
        <v>116</v>
      </c>
      <c r="ED93" s="354" t="s">
        <v>116</v>
      </c>
      <c r="EE93" s="354" t="s">
        <v>116</v>
      </c>
      <c r="EF93" s="354" t="s">
        <v>116</v>
      </c>
      <c r="EG93" s="354" t="s">
        <v>116</v>
      </c>
      <c r="EH93" s="354" t="s">
        <v>116</v>
      </c>
      <c r="EI93" s="354" t="s">
        <v>116</v>
      </c>
      <c r="EJ93" s="354" t="s">
        <v>116</v>
      </c>
      <c r="EK93" s="354" t="s">
        <v>116</v>
      </c>
      <c r="EL93" s="354" t="s">
        <v>116</v>
      </c>
      <c r="EM93" s="354" t="s">
        <v>116</v>
      </c>
      <c r="EN93" s="354" t="s">
        <v>116</v>
      </c>
      <c r="EO93" s="354" t="s">
        <v>116</v>
      </c>
      <c r="EP93" s="354" t="s">
        <v>116</v>
      </c>
      <c r="EQ93" s="354" t="s">
        <v>116</v>
      </c>
      <c r="ER93" s="354" t="s">
        <v>116</v>
      </c>
      <c r="ES93" s="354" t="s">
        <v>116</v>
      </c>
      <c r="ET93" s="354" t="s">
        <v>116</v>
      </c>
      <c r="EU93" s="354" t="s">
        <v>116</v>
      </c>
      <c r="EV93" s="354" t="s">
        <v>116</v>
      </c>
      <c r="EW93" s="354" t="s">
        <v>116</v>
      </c>
      <c r="EX93" s="354" t="s">
        <v>116</v>
      </c>
      <c r="EY93" s="354" t="s">
        <v>116</v>
      </c>
      <c r="EZ93" s="354" t="s">
        <v>116</v>
      </c>
      <c r="FA93" s="354" t="s">
        <v>116</v>
      </c>
      <c r="FB93" s="354" t="s">
        <v>116</v>
      </c>
      <c r="FC93" s="354" t="s">
        <v>116</v>
      </c>
      <c r="FD93" s="354" t="s">
        <v>116</v>
      </c>
      <c r="FE93" s="354" t="s">
        <v>116</v>
      </c>
      <c r="FF93" s="354" t="s">
        <v>116</v>
      </c>
      <c r="FG93" s="354" t="s">
        <v>116</v>
      </c>
      <c r="FH93" s="354" t="s">
        <v>116</v>
      </c>
      <c r="FI93" s="354" t="s">
        <v>116</v>
      </c>
      <c r="FJ93" s="354" t="s">
        <v>116</v>
      </c>
      <c r="FK93" s="354" t="s">
        <v>116</v>
      </c>
      <c r="FL93" s="354" t="s">
        <v>116</v>
      </c>
      <c r="FM93" s="354" t="s">
        <v>116</v>
      </c>
      <c r="FN93" s="354" t="s">
        <v>116</v>
      </c>
      <c r="FO93" s="354" t="s">
        <v>116</v>
      </c>
      <c r="FP93" s="354" t="s">
        <v>116</v>
      </c>
      <c r="FQ93" s="354" t="s">
        <v>116</v>
      </c>
      <c r="FR93" s="354" t="s">
        <v>116</v>
      </c>
      <c r="FS93" s="354" t="s">
        <v>116</v>
      </c>
      <c r="FT93" s="354" t="s">
        <v>116</v>
      </c>
      <c r="FU93" s="354" t="s">
        <v>116</v>
      </c>
      <c r="FV93" s="354" t="s">
        <v>116</v>
      </c>
      <c r="FW93" s="354" t="s">
        <v>116</v>
      </c>
      <c r="FX93" s="354" t="s">
        <v>116</v>
      </c>
      <c r="FY93" s="354" t="s">
        <v>116</v>
      </c>
      <c r="FZ93" s="354" t="s">
        <v>116</v>
      </c>
      <c r="GA93" s="354" t="s">
        <v>116</v>
      </c>
      <c r="GB93" s="354" t="s">
        <v>116</v>
      </c>
      <c r="GC93" s="354" t="s">
        <v>116</v>
      </c>
      <c r="GD93" s="354" t="s">
        <v>116</v>
      </c>
      <c r="GE93" s="354" t="s">
        <v>116</v>
      </c>
      <c r="GF93" s="354" t="s">
        <v>116</v>
      </c>
      <c r="GG93" s="354" t="s">
        <v>116</v>
      </c>
      <c r="GH93" s="354" t="s">
        <v>116</v>
      </c>
      <c r="GI93" s="354" t="s">
        <v>116</v>
      </c>
      <c r="GJ93" s="354" t="s">
        <v>116</v>
      </c>
      <c r="GK93" s="354" t="s">
        <v>116</v>
      </c>
      <c r="GL93" s="354" t="s">
        <v>116</v>
      </c>
      <c r="GM93" s="354" t="s">
        <v>116</v>
      </c>
      <c r="GN93" s="354" t="s">
        <v>116</v>
      </c>
      <c r="GO93" s="354" t="s">
        <v>116</v>
      </c>
      <c r="GP93" s="354" t="s">
        <v>116</v>
      </c>
      <c r="GQ93" s="354" t="s">
        <v>116</v>
      </c>
      <c r="GR93" s="354" t="s">
        <v>116</v>
      </c>
      <c r="GS93" s="354" t="s">
        <v>116</v>
      </c>
      <c r="GT93" s="354" t="s">
        <v>116</v>
      </c>
      <c r="GU93" s="354" t="s">
        <v>116</v>
      </c>
      <c r="GV93" s="354" t="s">
        <v>116</v>
      </c>
      <c r="GW93" s="354" t="s">
        <v>116</v>
      </c>
      <c r="GX93" s="354" t="s">
        <v>116</v>
      </c>
      <c r="GY93" s="354" t="s">
        <v>116</v>
      </c>
      <c r="GZ93" s="354" t="s">
        <v>116</v>
      </c>
      <c r="HA93" s="354" t="s">
        <v>116</v>
      </c>
      <c r="HB93" s="354" t="s">
        <v>116</v>
      </c>
      <c r="HC93" s="354" t="s">
        <v>116</v>
      </c>
      <c r="HD93" s="354" t="s">
        <v>116</v>
      </c>
      <c r="HE93" s="354" t="s">
        <v>116</v>
      </c>
      <c r="HF93" s="354" t="s">
        <v>116</v>
      </c>
      <c r="HG93" s="354" t="s">
        <v>116</v>
      </c>
      <c r="HH93" s="354" t="s">
        <v>116</v>
      </c>
      <c r="HI93" s="354" t="s">
        <v>116</v>
      </c>
      <c r="HJ93" s="354" t="s">
        <v>116</v>
      </c>
      <c r="HK93" s="354" t="s">
        <v>116</v>
      </c>
      <c r="HL93" s="354" t="s">
        <v>116</v>
      </c>
      <c r="HM93" s="354" t="s">
        <v>116</v>
      </c>
      <c r="HN93" s="354" t="s">
        <v>116</v>
      </c>
      <c r="HO93" s="354" t="s">
        <v>116</v>
      </c>
      <c r="HP93" s="354" t="s">
        <v>116</v>
      </c>
      <c r="HQ93" s="354" t="s">
        <v>116</v>
      </c>
      <c r="HR93" s="354" t="s">
        <v>116</v>
      </c>
      <c r="HS93" s="354" t="s">
        <v>116</v>
      </c>
      <c r="HT93" s="354" t="s">
        <v>116</v>
      </c>
      <c r="HU93" s="354" t="s">
        <v>116</v>
      </c>
      <c r="HV93" s="354" t="s">
        <v>116</v>
      </c>
      <c r="HW93" s="354" t="s">
        <v>116</v>
      </c>
      <c r="HX93" s="354" t="s">
        <v>116</v>
      </c>
      <c r="HY93" s="354" t="s">
        <v>116</v>
      </c>
      <c r="HZ93" s="354" t="s">
        <v>116</v>
      </c>
      <c r="IA93" s="354" t="s">
        <v>116</v>
      </c>
      <c r="IB93" s="354" t="s">
        <v>116</v>
      </c>
      <c r="IC93" s="354" t="s">
        <v>116</v>
      </c>
      <c r="ID93" s="354" t="s">
        <v>116</v>
      </c>
      <c r="IE93" s="354" t="s">
        <v>116</v>
      </c>
      <c r="IF93" s="354" t="s">
        <v>116</v>
      </c>
      <c r="IG93" s="354" t="s">
        <v>116</v>
      </c>
      <c r="IH93" s="354" t="s">
        <v>116</v>
      </c>
      <c r="II93" s="354" t="s">
        <v>116</v>
      </c>
      <c r="IJ93" s="354" t="s">
        <v>116</v>
      </c>
      <c r="IK93" s="354" t="s">
        <v>116</v>
      </c>
      <c r="IL93" s="354" t="s">
        <v>116</v>
      </c>
      <c r="IM93" s="354" t="s">
        <v>116</v>
      </c>
      <c r="IN93" s="354" t="s">
        <v>116</v>
      </c>
      <c r="IO93" s="354" t="s">
        <v>116</v>
      </c>
      <c r="IP93" s="354" t="s">
        <v>116</v>
      </c>
      <c r="IQ93" s="354" t="s">
        <v>116</v>
      </c>
      <c r="IR93" s="354" t="s">
        <v>116</v>
      </c>
      <c r="IS93" s="354" t="s">
        <v>116</v>
      </c>
      <c r="IT93" s="354" t="s">
        <v>116</v>
      </c>
      <c r="IU93" s="354" t="s">
        <v>116</v>
      </c>
      <c r="IV93" s="354" t="s">
        <v>116</v>
      </c>
      <c r="IW93" s="354" t="s">
        <v>116</v>
      </c>
      <c r="IX93" s="354" t="s">
        <v>116</v>
      </c>
      <c r="IY93" s="354" t="s">
        <v>116</v>
      </c>
      <c r="IZ93" s="354" t="s">
        <v>116</v>
      </c>
      <c r="JA93" s="354" t="s">
        <v>116</v>
      </c>
      <c r="JB93" s="354" t="s">
        <v>116</v>
      </c>
      <c r="JC93" s="354" t="s">
        <v>116</v>
      </c>
      <c r="JD93" s="354" t="s">
        <v>116</v>
      </c>
      <c r="JE93" s="354" t="s">
        <v>116</v>
      </c>
      <c r="JF93" s="354" t="s">
        <v>116</v>
      </c>
      <c r="JG93" s="354" t="s">
        <v>116</v>
      </c>
      <c r="JH93" s="354" t="s">
        <v>116</v>
      </c>
      <c r="JI93" s="354" t="s">
        <v>116</v>
      </c>
      <c r="JJ93" s="354" t="s">
        <v>116</v>
      </c>
      <c r="JK93" s="354" t="s">
        <v>116</v>
      </c>
      <c r="JL93" s="354" t="s">
        <v>116</v>
      </c>
      <c r="JM93" s="354" t="s">
        <v>116</v>
      </c>
      <c r="JN93" s="354" t="s">
        <v>116</v>
      </c>
      <c r="JO93" s="354" t="s">
        <v>116</v>
      </c>
      <c r="JP93" s="354" t="s">
        <v>116</v>
      </c>
      <c r="JQ93" s="354" t="s">
        <v>116</v>
      </c>
      <c r="JR93" s="354" t="s">
        <v>116</v>
      </c>
      <c r="JS93" s="354" t="s">
        <v>116</v>
      </c>
      <c r="JT93" s="354" t="s">
        <v>116</v>
      </c>
      <c r="JU93" s="354" t="s">
        <v>116</v>
      </c>
      <c r="JV93" s="354" t="s">
        <v>116</v>
      </c>
      <c r="JW93" s="354" t="s">
        <v>116</v>
      </c>
      <c r="JX93" s="354" t="s">
        <v>116</v>
      </c>
      <c r="JY93" s="354" t="s">
        <v>116</v>
      </c>
      <c r="JZ93" s="354" t="s">
        <v>116</v>
      </c>
      <c r="KA93" s="354" t="s">
        <v>116</v>
      </c>
      <c r="KB93" s="354" t="s">
        <v>116</v>
      </c>
      <c r="KC93" s="354" t="s">
        <v>116</v>
      </c>
      <c r="KD93" s="354" t="s">
        <v>116</v>
      </c>
      <c r="KE93" s="354" t="s">
        <v>116</v>
      </c>
      <c r="KF93" s="354" t="s">
        <v>116</v>
      </c>
      <c r="KG93" s="354" t="s">
        <v>116</v>
      </c>
      <c r="KH93" s="354" t="s">
        <v>116</v>
      </c>
      <c r="KI93" s="354" t="s">
        <v>116</v>
      </c>
      <c r="KJ93" s="354" t="s">
        <v>116</v>
      </c>
      <c r="KK93" s="354" t="s">
        <v>116</v>
      </c>
      <c r="KL93" s="354" t="s">
        <v>116</v>
      </c>
      <c r="KM93" s="354" t="s">
        <v>116</v>
      </c>
      <c r="KN93" s="354" t="s">
        <v>116</v>
      </c>
      <c r="KO93" s="354" t="s">
        <v>116</v>
      </c>
      <c r="KP93" s="354" t="s">
        <v>116</v>
      </c>
      <c r="KQ93" s="354" t="s">
        <v>116</v>
      </c>
      <c r="KR93" s="354" t="s">
        <v>116</v>
      </c>
      <c r="KS93" s="354" t="s">
        <v>116</v>
      </c>
      <c r="KT93" s="354" t="s">
        <v>116</v>
      </c>
      <c r="KU93" s="354" t="s">
        <v>116</v>
      </c>
      <c r="KV93" s="354" t="s">
        <v>116</v>
      </c>
      <c r="KW93" s="354" t="s">
        <v>116</v>
      </c>
      <c r="KX93" s="354" t="s">
        <v>116</v>
      </c>
      <c r="KY93" s="354" t="s">
        <v>116</v>
      </c>
      <c r="KZ93" s="354" t="s">
        <v>116</v>
      </c>
      <c r="LA93" s="354" t="s">
        <v>116</v>
      </c>
      <c r="LB93" s="354" t="s">
        <v>116</v>
      </c>
      <c r="LC93" s="354" t="s">
        <v>116</v>
      </c>
      <c r="LD93" s="354" t="s">
        <v>116</v>
      </c>
      <c r="LE93" s="354" t="s">
        <v>116</v>
      </c>
      <c r="LF93" s="354" t="s">
        <v>116</v>
      </c>
      <c r="LG93" s="354" t="s">
        <v>116</v>
      </c>
      <c r="LH93" s="354" t="s">
        <v>116</v>
      </c>
      <c r="LI93" s="354" t="s">
        <v>116</v>
      </c>
      <c r="LJ93" s="354" t="s">
        <v>116</v>
      </c>
      <c r="LK93" s="354" t="s">
        <v>116</v>
      </c>
      <c r="LL93" s="354" t="s">
        <v>116</v>
      </c>
      <c r="LM93" s="354" t="s">
        <v>116</v>
      </c>
      <c r="LN93" s="354" t="s">
        <v>116</v>
      </c>
      <c r="LO93" s="354" t="s">
        <v>116</v>
      </c>
      <c r="LP93" s="354" t="s">
        <v>116</v>
      </c>
      <c r="LQ93" s="354" t="s">
        <v>116</v>
      </c>
      <c r="LR93" s="354" t="s">
        <v>116</v>
      </c>
      <c r="LS93" s="354" t="s">
        <v>116</v>
      </c>
      <c r="LT93" s="354" t="s">
        <v>116</v>
      </c>
      <c r="LU93" s="354" t="s">
        <v>116</v>
      </c>
      <c r="LV93" s="354" t="s">
        <v>116</v>
      </c>
      <c r="LW93" s="354" t="s">
        <v>116</v>
      </c>
      <c r="LX93" s="354" t="s">
        <v>116</v>
      </c>
      <c r="LY93" s="354" t="s">
        <v>116</v>
      </c>
      <c r="LZ93" s="354" t="s">
        <v>116</v>
      </c>
      <c r="MA93" s="354" t="s">
        <v>116</v>
      </c>
      <c r="MB93" s="354" t="s">
        <v>116</v>
      </c>
      <c r="MC93" s="354" t="s">
        <v>116</v>
      </c>
      <c r="MD93" s="354" t="s">
        <v>116</v>
      </c>
      <c r="ME93" s="354" t="s">
        <v>116</v>
      </c>
      <c r="MF93" s="354" t="s">
        <v>116</v>
      </c>
      <c r="MG93" s="354" t="s">
        <v>116</v>
      </c>
      <c r="MH93" s="354" t="s">
        <v>116</v>
      </c>
      <c r="MI93" s="354" t="s">
        <v>116</v>
      </c>
      <c r="MJ93" s="354" t="s">
        <v>116</v>
      </c>
      <c r="MK93" s="354" t="s">
        <v>116</v>
      </c>
      <c r="ML93" s="354" t="s">
        <v>116</v>
      </c>
      <c r="MM93" s="354" t="s">
        <v>116</v>
      </c>
      <c r="MN93" s="354" t="s">
        <v>116</v>
      </c>
      <c r="MO93" s="354" t="s">
        <v>116</v>
      </c>
      <c r="MP93" s="354" t="s">
        <v>116</v>
      </c>
      <c r="MQ93" s="354" t="s">
        <v>116</v>
      </c>
      <c r="MR93" s="354" t="s">
        <v>116</v>
      </c>
      <c r="MS93" s="354" t="s">
        <v>116</v>
      </c>
      <c r="MT93" s="354" t="s">
        <v>116</v>
      </c>
      <c r="MU93" s="354" t="s">
        <v>116</v>
      </c>
      <c r="MV93" s="354" t="s">
        <v>116</v>
      </c>
      <c r="MW93" s="354" t="s">
        <v>116</v>
      </c>
      <c r="MX93" s="354" t="s">
        <v>116</v>
      </c>
      <c r="MY93" s="354" t="s">
        <v>116</v>
      </c>
      <c r="MZ93" s="354" t="s">
        <v>116</v>
      </c>
      <c r="NA93" s="354" t="s">
        <v>116</v>
      </c>
      <c r="NB93" s="354" t="s">
        <v>116</v>
      </c>
      <c r="NC93" s="354" t="s">
        <v>116</v>
      </c>
      <c r="ND93" s="354" t="s">
        <v>116</v>
      </c>
      <c r="NE93" s="354" t="s">
        <v>116</v>
      </c>
      <c r="NF93" s="354" t="s">
        <v>116</v>
      </c>
      <c r="NG93" s="354" t="s">
        <v>116</v>
      </c>
      <c r="NH93" s="354" t="s">
        <v>116</v>
      </c>
      <c r="NI93" s="354" t="s">
        <v>116</v>
      </c>
      <c r="NJ93" s="354" t="s">
        <v>116</v>
      </c>
      <c r="NK93" s="354" t="s">
        <v>116</v>
      </c>
      <c r="NL93" s="354" t="s">
        <v>116</v>
      </c>
      <c r="NM93" s="354" t="s">
        <v>116</v>
      </c>
      <c r="NN93" s="354" t="s">
        <v>116</v>
      </c>
      <c r="NO93" s="354" t="s">
        <v>116</v>
      </c>
      <c r="NP93" s="354" t="s">
        <v>116</v>
      </c>
      <c r="NQ93" s="354" t="s">
        <v>116</v>
      </c>
      <c r="NR93" s="354" t="s">
        <v>116</v>
      </c>
      <c r="NS93" s="354" t="s">
        <v>116</v>
      </c>
      <c r="NT93" s="354" t="s">
        <v>116</v>
      </c>
      <c r="NU93" s="354" t="s">
        <v>116</v>
      </c>
      <c r="NV93" s="354" t="s">
        <v>116</v>
      </c>
      <c r="NW93" s="354" t="s">
        <v>116</v>
      </c>
      <c r="NX93" s="354" t="s">
        <v>116</v>
      </c>
      <c r="NY93" s="354" t="s">
        <v>116</v>
      </c>
      <c r="NZ93" s="354" t="s">
        <v>116</v>
      </c>
      <c r="OA93" s="354" t="s">
        <v>116</v>
      </c>
      <c r="OB93" s="354" t="s">
        <v>116</v>
      </c>
      <c r="OC93" s="354" t="s">
        <v>116</v>
      </c>
      <c r="OD93" s="354" t="s">
        <v>116</v>
      </c>
      <c r="OE93" s="354" t="s">
        <v>116</v>
      </c>
      <c r="OF93" s="354" t="s">
        <v>116</v>
      </c>
      <c r="OG93" s="354" t="s">
        <v>116</v>
      </c>
      <c r="OH93" s="354" t="s">
        <v>116</v>
      </c>
      <c r="OI93" s="354" t="s">
        <v>116</v>
      </c>
      <c r="OJ93" s="354" t="s">
        <v>116</v>
      </c>
      <c r="OK93" s="354" t="s">
        <v>116</v>
      </c>
      <c r="OL93" s="354" t="s">
        <v>116</v>
      </c>
      <c r="OM93" s="354" t="s">
        <v>116</v>
      </c>
      <c r="ON93" s="354" t="s">
        <v>116</v>
      </c>
      <c r="OO93" s="354" t="s">
        <v>116</v>
      </c>
      <c r="OP93" s="354" t="s">
        <v>116</v>
      </c>
      <c r="OQ93" s="354" t="s">
        <v>116</v>
      </c>
      <c r="OR93" s="354" t="s">
        <v>116</v>
      </c>
      <c r="OS93" s="354" t="s">
        <v>116</v>
      </c>
      <c r="OT93" s="354" t="s">
        <v>116</v>
      </c>
      <c r="OU93" s="354" t="s">
        <v>116</v>
      </c>
      <c r="OV93" s="354" t="s">
        <v>116</v>
      </c>
      <c r="OW93" s="354" t="s">
        <v>116</v>
      </c>
      <c r="OX93" s="354" t="s">
        <v>116</v>
      </c>
      <c r="OY93" s="354" t="s">
        <v>116</v>
      </c>
      <c r="OZ93" s="354" t="s">
        <v>116</v>
      </c>
      <c r="PA93" s="354" t="s">
        <v>116</v>
      </c>
      <c r="PB93" s="354" t="s">
        <v>116</v>
      </c>
      <c r="PC93" s="354" t="s">
        <v>116</v>
      </c>
      <c r="PD93" s="354" t="s">
        <v>116</v>
      </c>
      <c r="PE93" s="354" t="s">
        <v>116</v>
      </c>
      <c r="PF93" s="354" t="s">
        <v>116</v>
      </c>
      <c r="PG93" s="354" t="s">
        <v>116</v>
      </c>
      <c r="PH93" s="354" t="s">
        <v>116</v>
      </c>
      <c r="PI93" s="354" t="s">
        <v>116</v>
      </c>
      <c r="PJ93" s="354" t="s">
        <v>116</v>
      </c>
      <c r="PK93" s="354" t="s">
        <v>116</v>
      </c>
      <c r="PL93" s="354" t="s">
        <v>116</v>
      </c>
      <c r="PM93" s="354" t="s">
        <v>116</v>
      </c>
      <c r="PN93" s="354" t="s">
        <v>116</v>
      </c>
      <c r="PO93" s="354" t="s">
        <v>116</v>
      </c>
      <c r="PP93" s="354" t="s">
        <v>116</v>
      </c>
      <c r="PQ93" s="354" t="s">
        <v>116</v>
      </c>
      <c r="PR93" s="354" t="s">
        <v>116</v>
      </c>
      <c r="PS93" s="354" t="s">
        <v>116</v>
      </c>
      <c r="PT93" s="354" t="s">
        <v>116</v>
      </c>
      <c r="PU93" s="354" t="s">
        <v>116</v>
      </c>
      <c r="PV93" s="354" t="s">
        <v>116</v>
      </c>
      <c r="PW93" s="354" t="s">
        <v>116</v>
      </c>
      <c r="PX93" s="354" t="s">
        <v>116</v>
      </c>
      <c r="PY93" s="354" t="s">
        <v>116</v>
      </c>
      <c r="PZ93" s="354" t="s">
        <v>116</v>
      </c>
      <c r="QA93" s="354" t="s">
        <v>116</v>
      </c>
      <c r="QB93" s="354" t="s">
        <v>116</v>
      </c>
      <c r="QC93" s="354" t="s">
        <v>116</v>
      </c>
      <c r="QD93" s="354" t="s">
        <v>116</v>
      </c>
      <c r="QE93" s="354" t="s">
        <v>116</v>
      </c>
      <c r="QF93" s="354" t="s">
        <v>116</v>
      </c>
      <c r="QG93" s="354" t="s">
        <v>116</v>
      </c>
      <c r="QH93" s="354" t="s">
        <v>116</v>
      </c>
      <c r="QI93" s="354" t="s">
        <v>116</v>
      </c>
      <c r="QJ93" s="354" t="s">
        <v>116</v>
      </c>
      <c r="QK93" s="354" t="s">
        <v>116</v>
      </c>
      <c r="QL93" s="354" t="s">
        <v>116</v>
      </c>
      <c r="QM93" s="354" t="s">
        <v>116</v>
      </c>
      <c r="QN93" s="354" t="s">
        <v>116</v>
      </c>
      <c r="QO93" s="354" t="s">
        <v>116</v>
      </c>
      <c r="QP93" s="354" t="s">
        <v>116</v>
      </c>
      <c r="QQ93" s="354" t="s">
        <v>116</v>
      </c>
      <c r="QR93" s="354" t="s">
        <v>116</v>
      </c>
      <c r="QS93" s="354" t="s">
        <v>116</v>
      </c>
      <c r="QT93" s="354" t="s">
        <v>116</v>
      </c>
      <c r="QU93" s="354" t="s">
        <v>116</v>
      </c>
      <c r="QV93" s="354" t="s">
        <v>116</v>
      </c>
      <c r="QW93" s="354" t="s">
        <v>116</v>
      </c>
      <c r="QX93" s="354" t="s">
        <v>116</v>
      </c>
      <c r="QY93" s="354" t="s">
        <v>116</v>
      </c>
      <c r="QZ93" s="354" t="s">
        <v>116</v>
      </c>
      <c r="RA93" s="354" t="s">
        <v>116</v>
      </c>
      <c r="RB93" s="354" t="s">
        <v>116</v>
      </c>
      <c r="RC93" s="354" t="s">
        <v>116</v>
      </c>
      <c r="RD93" s="354" t="s">
        <v>116</v>
      </c>
      <c r="RE93" s="354" t="s">
        <v>116</v>
      </c>
      <c r="RF93" s="354" t="s">
        <v>116</v>
      </c>
      <c r="RG93" s="354" t="s">
        <v>116</v>
      </c>
      <c r="RH93" s="354" t="s">
        <v>116</v>
      </c>
      <c r="RI93" s="354" t="s">
        <v>116</v>
      </c>
      <c r="RJ93" s="354" t="s">
        <v>116</v>
      </c>
      <c r="RK93" s="354" t="s">
        <v>116</v>
      </c>
      <c r="RL93" s="354" t="s">
        <v>116</v>
      </c>
      <c r="RM93" s="354" t="s">
        <v>116</v>
      </c>
      <c r="RN93" s="354" t="s">
        <v>116</v>
      </c>
      <c r="RO93" s="354" t="s">
        <v>116</v>
      </c>
      <c r="RP93" s="354" t="s">
        <v>116</v>
      </c>
      <c r="RQ93" s="354" t="s">
        <v>116</v>
      </c>
      <c r="RR93" s="354" t="s">
        <v>116</v>
      </c>
      <c r="RS93" s="354" t="s">
        <v>116</v>
      </c>
      <c r="RT93" s="354" t="s">
        <v>116</v>
      </c>
      <c r="RU93" s="354" t="s">
        <v>116</v>
      </c>
      <c r="RV93" s="354" t="s">
        <v>116</v>
      </c>
      <c r="RW93" s="354" t="s">
        <v>116</v>
      </c>
      <c r="RX93" s="354" t="s">
        <v>116</v>
      </c>
      <c r="RY93" s="354" t="s">
        <v>116</v>
      </c>
      <c r="RZ93" s="354" t="s">
        <v>116</v>
      </c>
      <c r="SA93" s="354" t="s">
        <v>116</v>
      </c>
      <c r="SB93" s="354" t="s">
        <v>116</v>
      </c>
      <c r="SC93" s="354" t="s">
        <v>116</v>
      </c>
      <c r="SD93" s="354" t="s">
        <v>116</v>
      </c>
      <c r="SE93" s="354" t="s">
        <v>116</v>
      </c>
      <c r="SF93" s="354" t="s">
        <v>116</v>
      </c>
      <c r="SG93" s="354" t="s">
        <v>116</v>
      </c>
      <c r="SH93" s="354" t="s">
        <v>116</v>
      </c>
      <c r="SI93" s="354" t="s">
        <v>116</v>
      </c>
      <c r="SJ93" s="354" t="s">
        <v>116</v>
      </c>
      <c r="SK93" s="354" t="s">
        <v>116</v>
      </c>
      <c r="SL93" s="354" t="s">
        <v>116</v>
      </c>
      <c r="SM93" s="354" t="s">
        <v>116</v>
      </c>
      <c r="SN93" s="354" t="s">
        <v>116</v>
      </c>
      <c r="SO93" s="354" t="s">
        <v>116</v>
      </c>
      <c r="SP93" s="354" t="s">
        <v>116</v>
      </c>
      <c r="SQ93" s="354" t="s">
        <v>116</v>
      </c>
      <c r="SR93" s="354" t="s">
        <v>116</v>
      </c>
      <c r="SS93" s="354" t="s">
        <v>116</v>
      </c>
      <c r="ST93" s="354" t="s">
        <v>116</v>
      </c>
      <c r="SU93" s="354" t="s">
        <v>116</v>
      </c>
      <c r="SV93" s="354" t="s">
        <v>116</v>
      </c>
      <c r="SW93" s="354" t="s">
        <v>116</v>
      </c>
      <c r="SX93" s="354" t="s">
        <v>116</v>
      </c>
      <c r="SY93" s="354" t="s">
        <v>116</v>
      </c>
      <c r="SZ93" s="354" t="s">
        <v>116</v>
      </c>
      <c r="TA93" s="354" t="s">
        <v>116</v>
      </c>
      <c r="TB93" s="354" t="s">
        <v>116</v>
      </c>
      <c r="TC93" s="354" t="s">
        <v>116</v>
      </c>
      <c r="TD93" s="354" t="s">
        <v>116</v>
      </c>
      <c r="TE93" s="354" t="s">
        <v>116</v>
      </c>
      <c r="TF93" s="354" t="s">
        <v>116</v>
      </c>
      <c r="TG93" s="354" t="s">
        <v>116</v>
      </c>
      <c r="TH93" s="354" t="s">
        <v>116</v>
      </c>
      <c r="TI93" s="354" t="s">
        <v>116</v>
      </c>
      <c r="TJ93" s="354" t="s">
        <v>116</v>
      </c>
      <c r="TK93" s="354" t="s">
        <v>116</v>
      </c>
      <c r="TL93" s="354" t="s">
        <v>116</v>
      </c>
      <c r="TM93" s="354" t="s">
        <v>116</v>
      </c>
      <c r="TN93" s="354" t="s">
        <v>116</v>
      </c>
      <c r="TO93" s="354" t="s">
        <v>116</v>
      </c>
      <c r="TP93" s="354" t="s">
        <v>116</v>
      </c>
      <c r="TQ93" s="354" t="s">
        <v>116</v>
      </c>
      <c r="TR93" s="354" t="s">
        <v>116</v>
      </c>
      <c r="TS93" s="354" t="s">
        <v>116</v>
      </c>
      <c r="TT93" s="354" t="s">
        <v>116</v>
      </c>
      <c r="TU93" s="354" t="s">
        <v>116</v>
      </c>
      <c r="TV93" s="354" t="s">
        <v>116</v>
      </c>
      <c r="TW93" s="354" t="s">
        <v>116</v>
      </c>
      <c r="TX93" s="354" t="s">
        <v>116</v>
      </c>
      <c r="TY93" s="354" t="s">
        <v>116</v>
      </c>
      <c r="TZ93" s="354" t="s">
        <v>116</v>
      </c>
      <c r="UA93" s="354" t="s">
        <v>116</v>
      </c>
      <c r="UB93" s="354" t="s">
        <v>116</v>
      </c>
      <c r="UC93" s="354" t="s">
        <v>116</v>
      </c>
      <c r="UD93" s="354" t="s">
        <v>116</v>
      </c>
      <c r="UE93" s="354" t="s">
        <v>116</v>
      </c>
      <c r="UF93" s="354" t="s">
        <v>116</v>
      </c>
      <c r="UG93" s="354" t="s">
        <v>116</v>
      </c>
      <c r="UH93" s="354" t="s">
        <v>116</v>
      </c>
      <c r="UI93" s="354" t="s">
        <v>116</v>
      </c>
      <c r="UJ93" s="354" t="s">
        <v>116</v>
      </c>
      <c r="UK93" s="354" t="s">
        <v>116</v>
      </c>
      <c r="UL93" s="354" t="s">
        <v>116</v>
      </c>
      <c r="UM93" s="354" t="s">
        <v>116</v>
      </c>
      <c r="UN93" s="354" t="s">
        <v>116</v>
      </c>
      <c r="UO93" s="354" t="s">
        <v>116</v>
      </c>
      <c r="UP93" s="354" t="s">
        <v>116</v>
      </c>
      <c r="UQ93" s="354" t="s">
        <v>116</v>
      </c>
      <c r="UR93" s="354" t="s">
        <v>116</v>
      </c>
      <c r="US93" s="354" t="s">
        <v>116</v>
      </c>
      <c r="UT93" s="354" t="s">
        <v>116</v>
      </c>
      <c r="UU93" s="354" t="s">
        <v>116</v>
      </c>
      <c r="UV93" s="354" t="s">
        <v>116</v>
      </c>
      <c r="UW93" s="354" t="s">
        <v>116</v>
      </c>
      <c r="UX93" s="354" t="s">
        <v>116</v>
      </c>
      <c r="UY93" s="354" t="s">
        <v>116</v>
      </c>
      <c r="UZ93" s="354" t="s">
        <v>116</v>
      </c>
      <c r="VA93" s="354" t="s">
        <v>116</v>
      </c>
      <c r="VB93" s="354" t="s">
        <v>116</v>
      </c>
      <c r="VC93" s="354" t="s">
        <v>116</v>
      </c>
      <c r="VD93" s="354" t="s">
        <v>116</v>
      </c>
      <c r="VE93" s="354" t="s">
        <v>116</v>
      </c>
      <c r="VF93" s="354" t="s">
        <v>116</v>
      </c>
      <c r="VG93" s="354" t="s">
        <v>116</v>
      </c>
      <c r="VH93" s="354" t="s">
        <v>116</v>
      </c>
      <c r="VI93" s="354" t="s">
        <v>116</v>
      </c>
      <c r="VJ93" s="354" t="s">
        <v>116</v>
      </c>
      <c r="VK93" s="354" t="s">
        <v>116</v>
      </c>
      <c r="VL93" s="354" t="s">
        <v>116</v>
      </c>
      <c r="VM93" s="354" t="s">
        <v>116</v>
      </c>
      <c r="VN93" s="354" t="s">
        <v>116</v>
      </c>
      <c r="VO93" s="354" t="s">
        <v>116</v>
      </c>
      <c r="VP93" s="354" t="s">
        <v>116</v>
      </c>
      <c r="VQ93" s="354" t="s">
        <v>116</v>
      </c>
      <c r="VR93" s="354" t="s">
        <v>116</v>
      </c>
      <c r="VS93" s="354" t="s">
        <v>116</v>
      </c>
      <c r="VT93" s="354" t="s">
        <v>116</v>
      </c>
      <c r="VU93" s="354" t="s">
        <v>116</v>
      </c>
      <c r="VV93" s="354" t="s">
        <v>116</v>
      </c>
      <c r="VW93" s="354" t="s">
        <v>116</v>
      </c>
      <c r="VX93" s="354" t="s">
        <v>116</v>
      </c>
      <c r="VY93" s="354" t="s">
        <v>116</v>
      </c>
      <c r="VZ93" s="354" t="s">
        <v>116</v>
      </c>
      <c r="WA93" s="354" t="s">
        <v>116</v>
      </c>
      <c r="WB93" s="354" t="s">
        <v>116</v>
      </c>
      <c r="WC93" s="354" t="s">
        <v>116</v>
      </c>
      <c r="WD93" s="354" t="s">
        <v>116</v>
      </c>
      <c r="WE93" s="354" t="s">
        <v>116</v>
      </c>
      <c r="WF93" s="354" t="s">
        <v>116</v>
      </c>
      <c r="WG93" s="354" t="s">
        <v>116</v>
      </c>
      <c r="WH93" s="354" t="s">
        <v>116</v>
      </c>
      <c r="WI93" s="354" t="s">
        <v>116</v>
      </c>
      <c r="WJ93" s="354" t="s">
        <v>116</v>
      </c>
      <c r="WK93" s="354" t="s">
        <v>116</v>
      </c>
      <c r="WL93" s="354" t="s">
        <v>116</v>
      </c>
      <c r="WM93" s="354" t="s">
        <v>116</v>
      </c>
      <c r="WN93" s="354" t="s">
        <v>116</v>
      </c>
      <c r="WO93" s="354" t="s">
        <v>116</v>
      </c>
      <c r="WP93" s="354" t="s">
        <v>116</v>
      </c>
      <c r="WQ93" s="354" t="s">
        <v>116</v>
      </c>
      <c r="WR93" s="354" t="s">
        <v>116</v>
      </c>
      <c r="WS93" s="354" t="s">
        <v>116</v>
      </c>
      <c r="WT93" s="354" t="s">
        <v>116</v>
      </c>
      <c r="WU93" s="354" t="s">
        <v>116</v>
      </c>
      <c r="WV93" s="354" t="s">
        <v>116</v>
      </c>
      <c r="WW93" s="354" t="s">
        <v>116</v>
      </c>
      <c r="WX93" s="354" t="s">
        <v>116</v>
      </c>
      <c r="WY93" s="354" t="s">
        <v>116</v>
      </c>
      <c r="WZ93" s="354" t="s">
        <v>116</v>
      </c>
      <c r="XA93" s="354" t="s">
        <v>116</v>
      </c>
      <c r="XB93" s="354" t="s">
        <v>116</v>
      </c>
      <c r="XC93" s="354" t="s">
        <v>116</v>
      </c>
      <c r="XD93" s="354" t="s">
        <v>116</v>
      </c>
      <c r="XE93" s="354" t="s">
        <v>116</v>
      </c>
      <c r="XF93" s="354" t="s">
        <v>116</v>
      </c>
      <c r="XG93" s="354" t="s">
        <v>116</v>
      </c>
      <c r="XH93" s="354" t="s">
        <v>116</v>
      </c>
      <c r="XI93" s="354" t="s">
        <v>116</v>
      </c>
      <c r="XJ93" s="354" t="s">
        <v>116</v>
      </c>
      <c r="XK93" s="354" t="s">
        <v>116</v>
      </c>
      <c r="XL93" s="354" t="s">
        <v>116</v>
      </c>
      <c r="XM93" s="354" t="s">
        <v>116</v>
      </c>
      <c r="XN93" s="354" t="s">
        <v>116</v>
      </c>
      <c r="XO93" s="354" t="s">
        <v>116</v>
      </c>
      <c r="XP93" s="354" t="s">
        <v>116</v>
      </c>
      <c r="XQ93" s="354" t="s">
        <v>116</v>
      </c>
      <c r="XR93" s="354" t="s">
        <v>116</v>
      </c>
      <c r="XS93" s="354" t="s">
        <v>116</v>
      </c>
      <c r="XT93" s="354" t="s">
        <v>116</v>
      </c>
      <c r="XU93" s="354" t="s">
        <v>116</v>
      </c>
      <c r="XV93" s="354" t="s">
        <v>116</v>
      </c>
      <c r="XW93" s="354" t="s">
        <v>116</v>
      </c>
      <c r="XX93" s="354" t="s">
        <v>116</v>
      </c>
      <c r="XY93" s="354" t="s">
        <v>116</v>
      </c>
      <c r="XZ93" s="354" t="s">
        <v>116</v>
      </c>
      <c r="YA93" s="354" t="s">
        <v>116</v>
      </c>
      <c r="YB93" s="354" t="s">
        <v>116</v>
      </c>
      <c r="YC93" s="354" t="s">
        <v>116</v>
      </c>
      <c r="YD93" s="354" t="s">
        <v>116</v>
      </c>
      <c r="YE93" s="354" t="s">
        <v>116</v>
      </c>
      <c r="YF93" s="354" t="s">
        <v>116</v>
      </c>
      <c r="YG93" s="354" t="s">
        <v>116</v>
      </c>
      <c r="YH93" s="354" t="s">
        <v>116</v>
      </c>
      <c r="YI93" s="354" t="s">
        <v>116</v>
      </c>
      <c r="YJ93" s="354" t="s">
        <v>116</v>
      </c>
      <c r="YK93" s="354" t="s">
        <v>116</v>
      </c>
      <c r="YL93" s="354" t="s">
        <v>116</v>
      </c>
      <c r="YM93" s="354" t="s">
        <v>116</v>
      </c>
      <c r="YN93" s="354" t="s">
        <v>116</v>
      </c>
      <c r="YO93" s="354" t="s">
        <v>116</v>
      </c>
      <c r="YP93" s="354" t="s">
        <v>116</v>
      </c>
      <c r="YQ93" s="354" t="s">
        <v>116</v>
      </c>
      <c r="YR93" s="354" t="s">
        <v>116</v>
      </c>
      <c r="YS93" s="354" t="s">
        <v>116</v>
      </c>
      <c r="YT93" s="354" t="s">
        <v>116</v>
      </c>
      <c r="YU93" s="354" t="s">
        <v>116</v>
      </c>
      <c r="YV93" s="354" t="s">
        <v>116</v>
      </c>
      <c r="YW93" s="354" t="s">
        <v>116</v>
      </c>
      <c r="YX93" s="354" t="s">
        <v>116</v>
      </c>
      <c r="YY93" s="354" t="s">
        <v>116</v>
      </c>
      <c r="YZ93" s="354" t="s">
        <v>116</v>
      </c>
      <c r="ZA93" s="354" t="s">
        <v>116</v>
      </c>
      <c r="ZB93" s="354" t="s">
        <v>116</v>
      </c>
      <c r="ZC93" s="354" t="s">
        <v>116</v>
      </c>
      <c r="ZD93" s="354" t="s">
        <v>116</v>
      </c>
      <c r="ZE93" s="354" t="s">
        <v>116</v>
      </c>
      <c r="ZF93" s="354" t="s">
        <v>116</v>
      </c>
      <c r="ZG93" s="354" t="s">
        <v>116</v>
      </c>
      <c r="ZH93" s="354" t="s">
        <v>116</v>
      </c>
      <c r="ZI93" s="354" t="s">
        <v>116</v>
      </c>
      <c r="ZJ93" s="354" t="s">
        <v>116</v>
      </c>
      <c r="ZK93" s="354" t="s">
        <v>116</v>
      </c>
      <c r="ZL93" s="354" t="s">
        <v>116</v>
      </c>
      <c r="ZM93" s="354" t="s">
        <v>116</v>
      </c>
      <c r="ZN93" s="354" t="s">
        <v>116</v>
      </c>
      <c r="ZO93" s="354" t="s">
        <v>116</v>
      </c>
      <c r="ZP93" s="354" t="s">
        <v>116</v>
      </c>
      <c r="ZQ93" s="354" t="s">
        <v>116</v>
      </c>
      <c r="ZR93" s="354" t="s">
        <v>116</v>
      </c>
      <c r="ZS93" s="354" t="s">
        <v>116</v>
      </c>
      <c r="ZT93" s="354" t="s">
        <v>116</v>
      </c>
      <c r="ZU93" s="354" t="s">
        <v>116</v>
      </c>
      <c r="ZV93" s="354" t="s">
        <v>116</v>
      </c>
      <c r="ZW93" s="354" t="s">
        <v>116</v>
      </c>
      <c r="ZX93" s="354" t="s">
        <v>116</v>
      </c>
      <c r="ZY93" s="354" t="s">
        <v>116</v>
      </c>
      <c r="ZZ93" s="354" t="s">
        <v>116</v>
      </c>
      <c r="AAA93" s="354" t="s">
        <v>116</v>
      </c>
      <c r="AAB93" s="354" t="s">
        <v>116</v>
      </c>
      <c r="AAC93" s="354" t="s">
        <v>116</v>
      </c>
      <c r="AAD93" s="354" t="s">
        <v>116</v>
      </c>
      <c r="AAE93" s="354" t="s">
        <v>116</v>
      </c>
      <c r="AAF93" s="354" t="s">
        <v>116</v>
      </c>
      <c r="AAG93" s="354" t="s">
        <v>116</v>
      </c>
      <c r="AAH93" s="354" t="s">
        <v>116</v>
      </c>
      <c r="AAI93" s="354" t="s">
        <v>116</v>
      </c>
      <c r="AAJ93" s="354" t="s">
        <v>116</v>
      </c>
      <c r="AAK93" s="354" t="s">
        <v>116</v>
      </c>
      <c r="AAL93" s="354" t="s">
        <v>116</v>
      </c>
      <c r="AAM93" s="354" t="s">
        <v>116</v>
      </c>
      <c r="AAN93" s="354" t="s">
        <v>116</v>
      </c>
      <c r="AAO93" s="354" t="s">
        <v>116</v>
      </c>
      <c r="AAP93" s="354" t="s">
        <v>116</v>
      </c>
      <c r="AAQ93" s="354" t="s">
        <v>116</v>
      </c>
      <c r="AAR93" s="354" t="s">
        <v>116</v>
      </c>
      <c r="AAS93" s="354" t="s">
        <v>116</v>
      </c>
      <c r="AAT93" s="354" t="s">
        <v>116</v>
      </c>
      <c r="AAU93" s="354" t="s">
        <v>116</v>
      </c>
      <c r="AAV93" s="354" t="s">
        <v>116</v>
      </c>
      <c r="AAW93" s="354" t="s">
        <v>116</v>
      </c>
      <c r="AAX93" s="354" t="s">
        <v>116</v>
      </c>
      <c r="AAY93" s="354" t="s">
        <v>116</v>
      </c>
      <c r="AAZ93" s="354" t="s">
        <v>116</v>
      </c>
      <c r="ABA93" s="354" t="s">
        <v>116</v>
      </c>
      <c r="ABB93" s="354" t="s">
        <v>116</v>
      </c>
      <c r="ABC93" s="354" t="s">
        <v>116</v>
      </c>
      <c r="ABD93" s="354" t="s">
        <v>116</v>
      </c>
      <c r="ABE93" s="354" t="s">
        <v>116</v>
      </c>
      <c r="ABF93" s="354" t="s">
        <v>116</v>
      </c>
      <c r="ABG93" s="354" t="s">
        <v>116</v>
      </c>
      <c r="ABH93" s="354" t="s">
        <v>116</v>
      </c>
      <c r="ABI93" s="354" t="s">
        <v>116</v>
      </c>
      <c r="ABJ93" s="354" t="s">
        <v>116</v>
      </c>
      <c r="ABK93" s="354" t="s">
        <v>116</v>
      </c>
      <c r="ABL93" s="354" t="s">
        <v>116</v>
      </c>
      <c r="ABM93" s="354" t="s">
        <v>116</v>
      </c>
      <c r="ABN93" s="354" t="s">
        <v>116</v>
      </c>
      <c r="ABO93" s="354" t="s">
        <v>116</v>
      </c>
      <c r="ABP93" s="354" t="s">
        <v>116</v>
      </c>
      <c r="ABQ93" s="354" t="s">
        <v>116</v>
      </c>
      <c r="ABR93" s="354" t="s">
        <v>116</v>
      </c>
      <c r="ABS93" s="354" t="s">
        <v>116</v>
      </c>
      <c r="ABT93" s="354" t="s">
        <v>116</v>
      </c>
      <c r="ABU93" s="354" t="s">
        <v>116</v>
      </c>
      <c r="ABV93" s="354" t="s">
        <v>116</v>
      </c>
      <c r="ABW93" s="354" t="s">
        <v>116</v>
      </c>
      <c r="ABX93" s="354" t="s">
        <v>116</v>
      </c>
      <c r="ABY93" s="354" t="s">
        <v>116</v>
      </c>
      <c r="ABZ93" s="354" t="s">
        <v>116</v>
      </c>
      <c r="ACA93" s="354" t="s">
        <v>116</v>
      </c>
      <c r="ACB93" s="354" t="s">
        <v>116</v>
      </c>
      <c r="ACC93" s="354" t="s">
        <v>116</v>
      </c>
      <c r="ACD93" s="354" t="s">
        <v>116</v>
      </c>
      <c r="ACE93" s="354" t="s">
        <v>116</v>
      </c>
      <c r="ACF93" s="354" t="s">
        <v>116</v>
      </c>
      <c r="ACG93" s="354" t="s">
        <v>116</v>
      </c>
      <c r="ACH93" s="354" t="s">
        <v>116</v>
      </c>
      <c r="ACI93" s="354" t="s">
        <v>116</v>
      </c>
      <c r="ACJ93" s="354" t="s">
        <v>116</v>
      </c>
      <c r="ACK93" s="354" t="s">
        <v>116</v>
      </c>
      <c r="ACL93" s="354" t="s">
        <v>116</v>
      </c>
      <c r="ACM93" s="354" t="s">
        <v>116</v>
      </c>
      <c r="ACN93" s="354" t="s">
        <v>116</v>
      </c>
      <c r="ACO93" s="354" t="s">
        <v>116</v>
      </c>
      <c r="ACP93" s="354" t="s">
        <v>116</v>
      </c>
      <c r="ACQ93" s="354" t="s">
        <v>116</v>
      </c>
      <c r="ACR93" s="354" t="s">
        <v>116</v>
      </c>
      <c r="ACS93" s="354" t="s">
        <v>116</v>
      </c>
      <c r="ACT93" s="354" t="s">
        <v>116</v>
      </c>
      <c r="ACU93" s="354" t="s">
        <v>116</v>
      </c>
      <c r="ACV93" s="354" t="s">
        <v>116</v>
      </c>
      <c r="ACW93" s="354" t="s">
        <v>116</v>
      </c>
      <c r="ACX93" s="354" t="s">
        <v>116</v>
      </c>
      <c r="ACY93" s="354" t="s">
        <v>116</v>
      </c>
      <c r="ACZ93" s="354" t="s">
        <v>116</v>
      </c>
      <c r="ADA93" s="354" t="s">
        <v>116</v>
      </c>
      <c r="ADB93" s="354" t="s">
        <v>116</v>
      </c>
      <c r="ADC93" s="354" t="s">
        <v>116</v>
      </c>
      <c r="ADD93" s="354" t="s">
        <v>116</v>
      </c>
      <c r="ADE93" s="354" t="s">
        <v>116</v>
      </c>
      <c r="ADF93" s="354" t="s">
        <v>116</v>
      </c>
      <c r="ADG93" s="354" t="s">
        <v>116</v>
      </c>
      <c r="ADH93" s="354" t="s">
        <v>116</v>
      </c>
      <c r="ADI93" s="354" t="s">
        <v>116</v>
      </c>
      <c r="ADJ93" s="354" t="s">
        <v>116</v>
      </c>
      <c r="ADK93" s="354" t="s">
        <v>116</v>
      </c>
      <c r="ADL93" s="354" t="s">
        <v>116</v>
      </c>
      <c r="ADM93" s="354" t="s">
        <v>116</v>
      </c>
      <c r="ADN93" s="354" t="s">
        <v>116</v>
      </c>
      <c r="ADO93" s="354" t="s">
        <v>116</v>
      </c>
      <c r="ADP93" s="354" t="s">
        <v>116</v>
      </c>
      <c r="ADQ93" s="354" t="s">
        <v>116</v>
      </c>
      <c r="ADR93" s="354" t="s">
        <v>116</v>
      </c>
      <c r="ADS93" s="354" t="s">
        <v>116</v>
      </c>
      <c r="ADT93" s="354" t="s">
        <v>116</v>
      </c>
      <c r="ADU93" s="354" t="s">
        <v>116</v>
      </c>
      <c r="ADV93" s="354" t="s">
        <v>116</v>
      </c>
      <c r="ADW93" s="354" t="s">
        <v>116</v>
      </c>
      <c r="ADX93" s="354" t="s">
        <v>116</v>
      </c>
      <c r="ADY93" s="354" t="s">
        <v>116</v>
      </c>
      <c r="ADZ93" s="354" t="s">
        <v>116</v>
      </c>
      <c r="AEA93" s="354" t="s">
        <v>116</v>
      </c>
      <c r="AEB93" s="354" t="s">
        <v>116</v>
      </c>
      <c r="AEC93" s="354" t="s">
        <v>116</v>
      </c>
      <c r="AED93" s="354" t="s">
        <v>116</v>
      </c>
      <c r="AEE93" s="354" t="s">
        <v>116</v>
      </c>
      <c r="AEF93" s="354" t="s">
        <v>116</v>
      </c>
      <c r="AEG93" s="354" t="s">
        <v>116</v>
      </c>
      <c r="AEH93" s="354" t="s">
        <v>116</v>
      </c>
      <c r="AEI93" s="354" t="s">
        <v>116</v>
      </c>
      <c r="AEJ93" s="354" t="s">
        <v>116</v>
      </c>
      <c r="AEK93" s="354" t="s">
        <v>116</v>
      </c>
      <c r="AEL93" s="354" t="s">
        <v>116</v>
      </c>
      <c r="AEM93" s="354" t="s">
        <v>116</v>
      </c>
      <c r="AEN93" s="354" t="s">
        <v>116</v>
      </c>
      <c r="AEO93" s="354" t="s">
        <v>116</v>
      </c>
      <c r="AEP93" s="354" t="s">
        <v>116</v>
      </c>
      <c r="AEQ93" s="354" t="s">
        <v>116</v>
      </c>
      <c r="AER93" s="354" t="s">
        <v>116</v>
      </c>
      <c r="AES93" s="354" t="s">
        <v>116</v>
      </c>
      <c r="AET93" s="354" t="s">
        <v>116</v>
      </c>
      <c r="AEU93" s="354" t="s">
        <v>116</v>
      </c>
      <c r="AEV93" s="354" t="s">
        <v>116</v>
      </c>
      <c r="AEW93" s="354" t="s">
        <v>116</v>
      </c>
      <c r="AEX93" s="354" t="s">
        <v>116</v>
      </c>
      <c r="AEY93" s="354" t="s">
        <v>116</v>
      </c>
      <c r="AEZ93" s="354" t="s">
        <v>116</v>
      </c>
      <c r="AFA93" s="354" t="s">
        <v>116</v>
      </c>
      <c r="AFB93" s="354" t="s">
        <v>116</v>
      </c>
      <c r="AFC93" s="354" t="s">
        <v>116</v>
      </c>
      <c r="AFD93" s="354" t="s">
        <v>116</v>
      </c>
      <c r="AFE93" s="354" t="s">
        <v>116</v>
      </c>
      <c r="AFF93" s="354" t="s">
        <v>116</v>
      </c>
      <c r="AFG93" s="354" t="s">
        <v>116</v>
      </c>
      <c r="AFH93" s="354" t="s">
        <v>116</v>
      </c>
      <c r="AFI93" s="354" t="s">
        <v>116</v>
      </c>
      <c r="AFJ93" s="354" t="s">
        <v>116</v>
      </c>
      <c r="AFK93" s="354" t="s">
        <v>116</v>
      </c>
      <c r="AFL93" s="354" t="s">
        <v>116</v>
      </c>
      <c r="AFM93" s="354" t="s">
        <v>116</v>
      </c>
      <c r="AFN93" s="354" t="s">
        <v>116</v>
      </c>
      <c r="AFO93" s="354" t="s">
        <v>116</v>
      </c>
      <c r="AFP93" s="354" t="s">
        <v>116</v>
      </c>
      <c r="AFQ93" s="354" t="s">
        <v>116</v>
      </c>
      <c r="AFR93" s="354" t="s">
        <v>116</v>
      </c>
      <c r="AFS93" s="354" t="s">
        <v>116</v>
      </c>
      <c r="AFT93" s="354" t="s">
        <v>116</v>
      </c>
      <c r="AFU93" s="354" t="s">
        <v>116</v>
      </c>
      <c r="AFV93" s="354" t="s">
        <v>116</v>
      </c>
      <c r="AFW93" s="354" t="s">
        <v>116</v>
      </c>
      <c r="AFX93" s="354" t="s">
        <v>116</v>
      </c>
      <c r="AFY93" s="354" t="s">
        <v>116</v>
      </c>
      <c r="AFZ93" s="354" t="s">
        <v>116</v>
      </c>
      <c r="AGA93" s="354" t="s">
        <v>116</v>
      </c>
      <c r="AGB93" s="354" t="s">
        <v>116</v>
      </c>
      <c r="AGC93" s="354" t="s">
        <v>116</v>
      </c>
      <c r="AGD93" s="354" t="s">
        <v>116</v>
      </c>
      <c r="AGE93" s="354" t="s">
        <v>116</v>
      </c>
      <c r="AGF93" s="354" t="s">
        <v>116</v>
      </c>
      <c r="AGG93" s="354" t="s">
        <v>116</v>
      </c>
      <c r="AGH93" s="354" t="s">
        <v>116</v>
      </c>
      <c r="AGI93" s="354" t="s">
        <v>116</v>
      </c>
      <c r="AGJ93" s="354" t="s">
        <v>116</v>
      </c>
      <c r="AGK93" s="354" t="s">
        <v>116</v>
      </c>
      <c r="AGL93" s="354" t="s">
        <v>116</v>
      </c>
      <c r="AGM93" s="354" t="s">
        <v>116</v>
      </c>
      <c r="AGN93" s="354" t="s">
        <v>116</v>
      </c>
      <c r="AGO93" s="354" t="s">
        <v>116</v>
      </c>
      <c r="AGP93" s="354" t="s">
        <v>116</v>
      </c>
      <c r="AGQ93" s="354" t="s">
        <v>116</v>
      </c>
      <c r="AGR93" s="354" t="s">
        <v>116</v>
      </c>
      <c r="AGS93" s="354" t="s">
        <v>116</v>
      </c>
      <c r="AGT93" s="354" t="s">
        <v>116</v>
      </c>
      <c r="AGU93" s="354" t="s">
        <v>116</v>
      </c>
      <c r="AGV93" s="354" t="s">
        <v>116</v>
      </c>
      <c r="AGW93" s="354" t="s">
        <v>116</v>
      </c>
      <c r="AGX93" s="354" t="s">
        <v>116</v>
      </c>
      <c r="AGY93" s="354" t="s">
        <v>116</v>
      </c>
      <c r="AGZ93" s="354" t="s">
        <v>116</v>
      </c>
      <c r="AHA93" s="354" t="s">
        <v>116</v>
      </c>
      <c r="AHB93" s="354" t="s">
        <v>116</v>
      </c>
      <c r="AHC93" s="354" t="s">
        <v>116</v>
      </c>
      <c r="AHD93" s="354" t="s">
        <v>116</v>
      </c>
      <c r="AHE93" s="354" t="s">
        <v>116</v>
      </c>
      <c r="AHF93" s="354" t="s">
        <v>116</v>
      </c>
      <c r="AHG93" s="354" t="s">
        <v>116</v>
      </c>
      <c r="AHH93" s="354" t="s">
        <v>116</v>
      </c>
      <c r="AHI93" s="354" t="s">
        <v>116</v>
      </c>
      <c r="AHJ93" s="354" t="s">
        <v>116</v>
      </c>
      <c r="AHK93" s="354" t="s">
        <v>116</v>
      </c>
      <c r="AHL93" s="354" t="s">
        <v>116</v>
      </c>
      <c r="AHM93" s="354" t="s">
        <v>116</v>
      </c>
      <c r="AHN93" s="354" t="s">
        <v>116</v>
      </c>
      <c r="AHO93" s="354" t="s">
        <v>116</v>
      </c>
      <c r="AHP93" s="354" t="s">
        <v>116</v>
      </c>
      <c r="AHQ93" s="354" t="s">
        <v>116</v>
      </c>
      <c r="AHR93" s="354" t="s">
        <v>116</v>
      </c>
      <c r="AHS93" s="354" t="s">
        <v>116</v>
      </c>
      <c r="AHT93" s="354" t="s">
        <v>116</v>
      </c>
      <c r="AHU93" s="354" t="s">
        <v>116</v>
      </c>
      <c r="AHV93" s="354" t="s">
        <v>116</v>
      </c>
      <c r="AHW93" s="354" t="s">
        <v>116</v>
      </c>
      <c r="AHX93" s="354" t="s">
        <v>116</v>
      </c>
      <c r="AHY93" s="354" t="s">
        <v>116</v>
      </c>
      <c r="AHZ93" s="354" t="s">
        <v>116</v>
      </c>
      <c r="AIA93" s="354" t="s">
        <v>116</v>
      </c>
      <c r="AIB93" s="354" t="s">
        <v>116</v>
      </c>
      <c r="AIC93" s="354" t="s">
        <v>116</v>
      </c>
      <c r="AID93" s="354" t="s">
        <v>116</v>
      </c>
      <c r="AIE93" s="354" t="s">
        <v>116</v>
      </c>
      <c r="AIF93" s="354" t="s">
        <v>116</v>
      </c>
      <c r="AIG93" s="354" t="s">
        <v>116</v>
      </c>
      <c r="AIH93" s="354" t="s">
        <v>116</v>
      </c>
      <c r="AII93" s="354" t="s">
        <v>116</v>
      </c>
      <c r="AIJ93" s="354" t="s">
        <v>116</v>
      </c>
      <c r="AIK93" s="354" t="s">
        <v>116</v>
      </c>
      <c r="AIL93" s="354" t="s">
        <v>116</v>
      </c>
      <c r="AIM93" s="354" t="s">
        <v>116</v>
      </c>
      <c r="AIN93" s="354" t="s">
        <v>116</v>
      </c>
      <c r="AIO93" s="354" t="s">
        <v>116</v>
      </c>
      <c r="AIP93" s="354" t="s">
        <v>116</v>
      </c>
      <c r="AIQ93" s="354" t="s">
        <v>116</v>
      </c>
      <c r="AIR93" s="354" t="s">
        <v>116</v>
      </c>
      <c r="AIS93" s="354" t="s">
        <v>116</v>
      </c>
      <c r="AIT93" s="354" t="s">
        <v>116</v>
      </c>
      <c r="AIU93" s="354" t="s">
        <v>116</v>
      </c>
      <c r="AIV93" s="354" t="s">
        <v>116</v>
      </c>
      <c r="AIW93" s="354" t="s">
        <v>116</v>
      </c>
      <c r="AIX93" s="354" t="s">
        <v>116</v>
      </c>
      <c r="AIY93" s="354" t="s">
        <v>116</v>
      </c>
      <c r="AIZ93" s="354" t="s">
        <v>116</v>
      </c>
      <c r="AJA93" s="354" t="s">
        <v>116</v>
      </c>
      <c r="AJB93" s="354" t="s">
        <v>116</v>
      </c>
      <c r="AJC93" s="354" t="s">
        <v>116</v>
      </c>
      <c r="AJD93" s="354" t="s">
        <v>116</v>
      </c>
      <c r="AJE93" s="354" t="s">
        <v>116</v>
      </c>
      <c r="AJF93" s="354" t="s">
        <v>116</v>
      </c>
      <c r="AJG93" s="354" t="s">
        <v>116</v>
      </c>
      <c r="AJH93" s="354" t="s">
        <v>116</v>
      </c>
      <c r="AJI93" s="354" t="s">
        <v>116</v>
      </c>
      <c r="AJJ93" s="354" t="s">
        <v>116</v>
      </c>
      <c r="AJK93" s="354" t="s">
        <v>116</v>
      </c>
      <c r="AJL93" s="354" t="s">
        <v>116</v>
      </c>
      <c r="AJM93" s="354" t="s">
        <v>116</v>
      </c>
      <c r="AJN93" s="354" t="s">
        <v>116</v>
      </c>
      <c r="AJO93" s="354" t="s">
        <v>116</v>
      </c>
      <c r="AJP93" s="354" t="s">
        <v>116</v>
      </c>
      <c r="AJQ93" s="354" t="s">
        <v>116</v>
      </c>
      <c r="AJR93" s="354" t="s">
        <v>116</v>
      </c>
      <c r="AJS93" s="354" t="s">
        <v>116</v>
      </c>
      <c r="AJT93" s="354" t="s">
        <v>116</v>
      </c>
      <c r="AJU93" s="354" t="s">
        <v>116</v>
      </c>
      <c r="AJV93" s="354" t="s">
        <v>116</v>
      </c>
      <c r="AJW93" s="354" t="s">
        <v>116</v>
      </c>
      <c r="AJX93" s="354" t="s">
        <v>116</v>
      </c>
      <c r="AJY93" s="354" t="s">
        <v>116</v>
      </c>
      <c r="AJZ93" s="354" t="s">
        <v>116</v>
      </c>
      <c r="AKA93" s="354" t="s">
        <v>116</v>
      </c>
      <c r="AKB93" s="354" t="s">
        <v>116</v>
      </c>
      <c r="AKC93" s="354" t="s">
        <v>116</v>
      </c>
      <c r="AKD93" s="354" t="s">
        <v>116</v>
      </c>
      <c r="AKE93" s="354" t="s">
        <v>116</v>
      </c>
      <c r="AKF93" s="354" t="s">
        <v>116</v>
      </c>
      <c r="AKG93" s="354" t="s">
        <v>116</v>
      </c>
      <c r="AKH93" s="354" t="s">
        <v>116</v>
      </c>
      <c r="AKI93" s="354" t="s">
        <v>116</v>
      </c>
      <c r="AKJ93" s="354" t="s">
        <v>116</v>
      </c>
      <c r="AKK93" s="354" t="s">
        <v>116</v>
      </c>
      <c r="AKL93" s="354" t="s">
        <v>116</v>
      </c>
      <c r="AKM93" s="354" t="s">
        <v>116</v>
      </c>
      <c r="AKN93" s="354" t="s">
        <v>116</v>
      </c>
      <c r="AKO93" s="354" t="s">
        <v>116</v>
      </c>
      <c r="AKP93" s="354" t="s">
        <v>116</v>
      </c>
      <c r="AKQ93" s="354" t="s">
        <v>116</v>
      </c>
      <c r="AKR93" s="354" t="s">
        <v>116</v>
      </c>
      <c r="AKS93" s="354" t="s">
        <v>116</v>
      </c>
      <c r="AKT93" s="354" t="s">
        <v>116</v>
      </c>
      <c r="AKU93" s="354" t="s">
        <v>116</v>
      </c>
      <c r="AKV93" s="354" t="s">
        <v>116</v>
      </c>
      <c r="AKW93" s="354" t="s">
        <v>116</v>
      </c>
      <c r="AKX93" s="354" t="s">
        <v>116</v>
      </c>
      <c r="AKY93" s="354" t="s">
        <v>116</v>
      </c>
      <c r="AKZ93" s="354" t="s">
        <v>116</v>
      </c>
      <c r="ALA93" s="354" t="s">
        <v>116</v>
      </c>
      <c r="ALB93" s="354" t="s">
        <v>116</v>
      </c>
      <c r="ALC93" s="354" t="s">
        <v>116</v>
      </c>
      <c r="ALD93" s="354" t="s">
        <v>116</v>
      </c>
      <c r="ALE93" s="354" t="s">
        <v>116</v>
      </c>
      <c r="ALF93" s="354" t="s">
        <v>116</v>
      </c>
      <c r="ALG93" s="354" t="s">
        <v>116</v>
      </c>
      <c r="ALH93" s="354" t="s">
        <v>116</v>
      </c>
      <c r="ALI93" s="354" t="s">
        <v>116</v>
      </c>
      <c r="ALJ93" s="354" t="s">
        <v>116</v>
      </c>
      <c r="ALK93" s="354" t="s">
        <v>116</v>
      </c>
      <c r="ALL93" s="354" t="s">
        <v>116</v>
      </c>
      <c r="ALM93" s="354" t="s">
        <v>116</v>
      </c>
      <c r="ALN93" s="354" t="s">
        <v>116</v>
      </c>
      <c r="ALO93" s="354" t="s">
        <v>116</v>
      </c>
      <c r="ALP93" s="354" t="s">
        <v>116</v>
      </c>
      <c r="ALQ93" s="354" t="s">
        <v>116</v>
      </c>
      <c r="ALR93" s="354" t="s">
        <v>116</v>
      </c>
      <c r="ALS93" s="354" t="s">
        <v>116</v>
      </c>
      <c r="ALT93" s="354" t="s">
        <v>116</v>
      </c>
      <c r="ALU93" s="354" t="s">
        <v>116</v>
      </c>
      <c r="ALV93" s="354" t="s">
        <v>116</v>
      </c>
      <c r="ALW93" s="354" t="s">
        <v>116</v>
      </c>
      <c r="ALX93" s="354" t="s">
        <v>116</v>
      </c>
      <c r="ALY93" s="354" t="s">
        <v>116</v>
      </c>
      <c r="ALZ93" s="354" t="s">
        <v>116</v>
      </c>
      <c r="AMA93" s="354" t="s">
        <v>116</v>
      </c>
      <c r="AMB93" s="354" t="s">
        <v>116</v>
      </c>
      <c r="AMC93" s="354" t="s">
        <v>116</v>
      </c>
      <c r="AMD93" s="354" t="s">
        <v>116</v>
      </c>
      <c r="AME93" s="354" t="s">
        <v>116</v>
      </c>
      <c r="AMF93" s="354" t="s">
        <v>116</v>
      </c>
      <c r="AMG93" s="354" t="s">
        <v>116</v>
      </c>
      <c r="AMH93" s="354" t="s">
        <v>116</v>
      </c>
      <c r="AMI93" s="354" t="s">
        <v>116</v>
      </c>
      <c r="AMJ93" s="354" t="s">
        <v>116</v>
      </c>
      <c r="AMK93" s="354" t="s">
        <v>116</v>
      </c>
      <c r="AML93" s="354" t="s">
        <v>116</v>
      </c>
      <c r="AMM93" s="354" t="s">
        <v>116</v>
      </c>
      <c r="AMN93" s="354" t="s">
        <v>116</v>
      </c>
      <c r="AMO93" s="354" t="s">
        <v>116</v>
      </c>
      <c r="AMP93" s="354" t="s">
        <v>116</v>
      </c>
      <c r="AMQ93" s="354" t="s">
        <v>116</v>
      </c>
      <c r="AMR93" s="354" t="s">
        <v>116</v>
      </c>
      <c r="AMS93" s="354" t="s">
        <v>116</v>
      </c>
      <c r="AMT93" s="354" t="s">
        <v>116</v>
      </c>
      <c r="AMU93" s="354" t="s">
        <v>116</v>
      </c>
      <c r="AMV93" s="354" t="s">
        <v>116</v>
      </c>
      <c r="AMW93" s="354" t="s">
        <v>116</v>
      </c>
      <c r="AMX93" s="354" t="s">
        <v>116</v>
      </c>
      <c r="AMY93" s="354" t="s">
        <v>116</v>
      </c>
      <c r="AMZ93" s="354" t="s">
        <v>116</v>
      </c>
      <c r="ANA93" s="354" t="s">
        <v>116</v>
      </c>
      <c r="ANB93" s="354" t="s">
        <v>116</v>
      </c>
      <c r="ANC93" s="354" t="s">
        <v>116</v>
      </c>
      <c r="AND93" s="354" t="s">
        <v>116</v>
      </c>
      <c r="ANE93" s="354" t="s">
        <v>116</v>
      </c>
      <c r="ANF93" s="354" t="s">
        <v>116</v>
      </c>
      <c r="ANG93" s="354" t="s">
        <v>116</v>
      </c>
      <c r="ANH93" s="354" t="s">
        <v>116</v>
      </c>
      <c r="ANI93" s="354" t="s">
        <v>116</v>
      </c>
      <c r="ANJ93" s="354" t="s">
        <v>116</v>
      </c>
      <c r="ANK93" s="354" t="s">
        <v>116</v>
      </c>
      <c r="ANL93" s="354" t="s">
        <v>116</v>
      </c>
      <c r="ANM93" s="354" t="s">
        <v>116</v>
      </c>
      <c r="ANN93" s="354" t="s">
        <v>116</v>
      </c>
      <c r="ANO93" s="354" t="s">
        <v>116</v>
      </c>
      <c r="ANP93" s="354" t="s">
        <v>116</v>
      </c>
      <c r="ANQ93" s="354" t="s">
        <v>116</v>
      </c>
      <c r="ANR93" s="354" t="s">
        <v>116</v>
      </c>
      <c r="ANS93" s="354" t="s">
        <v>116</v>
      </c>
      <c r="ANT93" s="354" t="s">
        <v>116</v>
      </c>
      <c r="ANU93" s="354" t="s">
        <v>116</v>
      </c>
      <c r="ANV93" s="354" t="s">
        <v>116</v>
      </c>
      <c r="ANW93" s="354" t="s">
        <v>116</v>
      </c>
      <c r="ANX93" s="354" t="s">
        <v>116</v>
      </c>
      <c r="ANY93" s="354" t="s">
        <v>116</v>
      </c>
      <c r="ANZ93" s="354" t="s">
        <v>116</v>
      </c>
      <c r="AOA93" s="354" t="s">
        <v>116</v>
      </c>
      <c r="AOB93" s="354" t="s">
        <v>116</v>
      </c>
      <c r="AOC93" s="354" t="s">
        <v>116</v>
      </c>
      <c r="AOD93" s="354" t="s">
        <v>116</v>
      </c>
      <c r="AOE93" s="354" t="s">
        <v>116</v>
      </c>
      <c r="AOF93" s="354" t="s">
        <v>116</v>
      </c>
      <c r="AOG93" s="354" t="s">
        <v>116</v>
      </c>
      <c r="AOH93" s="354" t="s">
        <v>116</v>
      </c>
      <c r="AOI93" s="354" t="s">
        <v>116</v>
      </c>
      <c r="AOJ93" s="354" t="s">
        <v>116</v>
      </c>
      <c r="AOK93" s="354" t="s">
        <v>116</v>
      </c>
      <c r="AOL93" s="354" t="s">
        <v>116</v>
      </c>
      <c r="AOM93" s="354" t="s">
        <v>116</v>
      </c>
      <c r="AON93" s="354" t="s">
        <v>116</v>
      </c>
      <c r="AOO93" s="354" t="s">
        <v>116</v>
      </c>
      <c r="AOP93" s="354" t="s">
        <v>116</v>
      </c>
      <c r="AOQ93" s="354" t="s">
        <v>116</v>
      </c>
      <c r="AOR93" s="354" t="s">
        <v>116</v>
      </c>
      <c r="AOS93" s="354" t="s">
        <v>116</v>
      </c>
      <c r="AOT93" s="354" t="s">
        <v>116</v>
      </c>
      <c r="AOU93" s="354" t="s">
        <v>116</v>
      </c>
      <c r="AOV93" s="354" t="s">
        <v>116</v>
      </c>
      <c r="AOW93" s="354" t="s">
        <v>116</v>
      </c>
      <c r="AOX93" s="354" t="s">
        <v>116</v>
      </c>
      <c r="AOY93" s="354" t="s">
        <v>116</v>
      </c>
      <c r="AOZ93" s="354" t="s">
        <v>116</v>
      </c>
      <c r="APA93" s="354" t="s">
        <v>116</v>
      </c>
      <c r="APB93" s="354" t="s">
        <v>116</v>
      </c>
      <c r="APC93" s="354" t="s">
        <v>116</v>
      </c>
      <c r="APD93" s="354" t="s">
        <v>116</v>
      </c>
      <c r="APE93" s="354" t="s">
        <v>116</v>
      </c>
      <c r="APF93" s="354" t="s">
        <v>116</v>
      </c>
      <c r="APG93" s="354" t="s">
        <v>116</v>
      </c>
      <c r="APH93" s="354" t="s">
        <v>116</v>
      </c>
      <c r="API93" s="354" t="s">
        <v>116</v>
      </c>
      <c r="APJ93" s="354" t="s">
        <v>116</v>
      </c>
      <c r="APK93" s="354" t="s">
        <v>116</v>
      </c>
      <c r="APL93" s="354" t="s">
        <v>116</v>
      </c>
      <c r="APM93" s="354" t="s">
        <v>116</v>
      </c>
      <c r="APN93" s="354" t="s">
        <v>116</v>
      </c>
      <c r="APO93" s="354" t="s">
        <v>116</v>
      </c>
      <c r="APP93" s="354" t="s">
        <v>116</v>
      </c>
      <c r="APQ93" s="354" t="s">
        <v>116</v>
      </c>
      <c r="APR93" s="354" t="s">
        <v>116</v>
      </c>
      <c r="APS93" s="354" t="s">
        <v>116</v>
      </c>
      <c r="APT93" s="354" t="s">
        <v>116</v>
      </c>
      <c r="APU93" s="354" t="s">
        <v>116</v>
      </c>
      <c r="APV93" s="354" t="s">
        <v>116</v>
      </c>
      <c r="APW93" s="354" t="s">
        <v>116</v>
      </c>
      <c r="APX93" s="354" t="s">
        <v>116</v>
      </c>
      <c r="APY93" s="354" t="s">
        <v>116</v>
      </c>
      <c r="APZ93" s="354" t="s">
        <v>116</v>
      </c>
      <c r="AQA93" s="354" t="s">
        <v>116</v>
      </c>
      <c r="AQB93" s="354" t="s">
        <v>116</v>
      </c>
      <c r="AQC93" s="354" t="s">
        <v>116</v>
      </c>
      <c r="AQD93" s="354" t="s">
        <v>116</v>
      </c>
      <c r="AQE93" s="354" t="s">
        <v>116</v>
      </c>
      <c r="AQF93" s="354" t="s">
        <v>116</v>
      </c>
      <c r="AQG93" s="354" t="s">
        <v>116</v>
      </c>
      <c r="AQH93" s="354" t="s">
        <v>116</v>
      </c>
      <c r="AQI93" s="354" t="s">
        <v>116</v>
      </c>
      <c r="AQJ93" s="354" t="s">
        <v>116</v>
      </c>
      <c r="AQK93" s="354" t="s">
        <v>116</v>
      </c>
      <c r="AQL93" s="354" t="s">
        <v>116</v>
      </c>
      <c r="AQM93" s="354" t="s">
        <v>116</v>
      </c>
      <c r="AQN93" s="354" t="s">
        <v>116</v>
      </c>
      <c r="AQO93" s="354" t="s">
        <v>116</v>
      </c>
      <c r="AQP93" s="354" t="s">
        <v>116</v>
      </c>
      <c r="AQQ93" s="354" t="s">
        <v>116</v>
      </c>
      <c r="AQR93" s="354" t="s">
        <v>116</v>
      </c>
      <c r="AQS93" s="354" t="s">
        <v>116</v>
      </c>
      <c r="AQT93" s="354" t="s">
        <v>116</v>
      </c>
      <c r="AQU93" s="354" t="s">
        <v>116</v>
      </c>
      <c r="AQV93" s="354" t="s">
        <v>116</v>
      </c>
      <c r="AQW93" s="354" t="s">
        <v>116</v>
      </c>
      <c r="AQX93" s="354" t="s">
        <v>116</v>
      </c>
      <c r="AQY93" s="354" t="s">
        <v>116</v>
      </c>
      <c r="AQZ93" s="354" t="s">
        <v>116</v>
      </c>
      <c r="ARA93" s="354" t="s">
        <v>116</v>
      </c>
      <c r="ARB93" s="354" t="s">
        <v>116</v>
      </c>
      <c r="ARC93" s="354" t="s">
        <v>116</v>
      </c>
      <c r="ARD93" s="354" t="s">
        <v>116</v>
      </c>
      <c r="ARE93" s="354" t="s">
        <v>116</v>
      </c>
      <c r="ARF93" s="354" t="s">
        <v>116</v>
      </c>
      <c r="ARG93" s="354" t="s">
        <v>116</v>
      </c>
      <c r="ARH93" s="354" t="s">
        <v>116</v>
      </c>
      <c r="ARI93" s="354" t="s">
        <v>116</v>
      </c>
      <c r="ARJ93" s="354" t="s">
        <v>116</v>
      </c>
      <c r="ARK93" s="354" t="s">
        <v>116</v>
      </c>
      <c r="ARL93" s="354" t="s">
        <v>116</v>
      </c>
      <c r="ARM93" s="354" t="s">
        <v>116</v>
      </c>
      <c r="ARN93" s="354" t="s">
        <v>116</v>
      </c>
      <c r="ARO93" s="354" t="s">
        <v>116</v>
      </c>
      <c r="ARP93" s="354" t="s">
        <v>116</v>
      </c>
      <c r="ARQ93" s="354" t="s">
        <v>116</v>
      </c>
      <c r="ARR93" s="354" t="s">
        <v>116</v>
      </c>
      <c r="ARS93" s="354" t="s">
        <v>116</v>
      </c>
      <c r="ART93" s="354" t="s">
        <v>116</v>
      </c>
      <c r="ARU93" s="354" t="s">
        <v>116</v>
      </c>
      <c r="ARV93" s="354" t="s">
        <v>116</v>
      </c>
      <c r="ARW93" s="354" t="s">
        <v>116</v>
      </c>
      <c r="ARX93" s="354" t="s">
        <v>116</v>
      </c>
      <c r="ARY93" s="354" t="s">
        <v>116</v>
      </c>
      <c r="ARZ93" s="354" t="s">
        <v>116</v>
      </c>
      <c r="ASA93" s="354" t="s">
        <v>116</v>
      </c>
      <c r="ASB93" s="354" t="s">
        <v>116</v>
      </c>
      <c r="ASC93" s="354" t="s">
        <v>116</v>
      </c>
      <c r="ASD93" s="354" t="s">
        <v>116</v>
      </c>
      <c r="ASE93" s="354" t="s">
        <v>116</v>
      </c>
      <c r="ASF93" s="354" t="s">
        <v>116</v>
      </c>
      <c r="ASG93" s="354" t="s">
        <v>116</v>
      </c>
      <c r="ASH93" s="354" t="s">
        <v>116</v>
      </c>
      <c r="ASI93" s="354" t="s">
        <v>116</v>
      </c>
      <c r="ASJ93" s="354" t="s">
        <v>116</v>
      </c>
      <c r="ASK93" s="354" t="s">
        <v>116</v>
      </c>
      <c r="ASL93" s="354" t="s">
        <v>116</v>
      </c>
      <c r="ASM93" s="354" t="s">
        <v>116</v>
      </c>
      <c r="ASN93" s="354" t="s">
        <v>116</v>
      </c>
      <c r="ASO93" s="354" t="s">
        <v>116</v>
      </c>
      <c r="ASP93" s="354" t="s">
        <v>116</v>
      </c>
      <c r="ASQ93" s="354" t="s">
        <v>116</v>
      </c>
      <c r="ASR93" s="354" t="s">
        <v>116</v>
      </c>
      <c r="ASS93" s="354" t="s">
        <v>116</v>
      </c>
      <c r="AST93" s="354" t="s">
        <v>116</v>
      </c>
      <c r="ASU93" s="354" t="s">
        <v>116</v>
      </c>
      <c r="ASV93" s="354" t="s">
        <v>116</v>
      </c>
      <c r="ASW93" s="354" t="s">
        <v>116</v>
      </c>
      <c r="ASX93" s="354" t="s">
        <v>116</v>
      </c>
      <c r="ASY93" s="354" t="s">
        <v>116</v>
      </c>
      <c r="ASZ93" s="354" t="s">
        <v>116</v>
      </c>
      <c r="ATA93" s="354" t="s">
        <v>116</v>
      </c>
      <c r="ATB93" s="354" t="s">
        <v>116</v>
      </c>
      <c r="ATC93" s="354" t="s">
        <v>116</v>
      </c>
      <c r="ATD93" s="354" t="s">
        <v>116</v>
      </c>
      <c r="ATE93" s="354" t="s">
        <v>116</v>
      </c>
      <c r="ATF93" s="354" t="s">
        <v>116</v>
      </c>
      <c r="ATG93" s="354" t="s">
        <v>116</v>
      </c>
      <c r="ATH93" s="354" t="s">
        <v>116</v>
      </c>
      <c r="ATI93" s="354" t="s">
        <v>116</v>
      </c>
      <c r="ATJ93" s="354" t="s">
        <v>116</v>
      </c>
      <c r="ATK93" s="354" t="s">
        <v>116</v>
      </c>
      <c r="ATL93" s="354" t="s">
        <v>116</v>
      </c>
      <c r="ATM93" s="354" t="s">
        <v>116</v>
      </c>
      <c r="ATN93" s="354" t="s">
        <v>116</v>
      </c>
      <c r="ATO93" s="354" t="s">
        <v>116</v>
      </c>
      <c r="ATP93" s="354" t="s">
        <v>116</v>
      </c>
      <c r="ATQ93" s="354" t="s">
        <v>116</v>
      </c>
      <c r="ATR93" s="354" t="s">
        <v>116</v>
      </c>
      <c r="ATS93" s="354" t="s">
        <v>116</v>
      </c>
      <c r="ATT93" s="354" t="s">
        <v>116</v>
      </c>
      <c r="ATU93" s="354" t="s">
        <v>116</v>
      </c>
      <c r="ATV93" s="354" t="s">
        <v>116</v>
      </c>
      <c r="ATW93" s="354" t="s">
        <v>116</v>
      </c>
      <c r="ATX93" s="354" t="s">
        <v>116</v>
      </c>
      <c r="ATY93" s="354" t="s">
        <v>116</v>
      </c>
      <c r="ATZ93" s="354" t="s">
        <v>116</v>
      </c>
      <c r="AUA93" s="354" t="s">
        <v>116</v>
      </c>
      <c r="AUB93" s="354" t="s">
        <v>116</v>
      </c>
      <c r="AUC93" s="354" t="s">
        <v>116</v>
      </c>
      <c r="AUD93" s="354" t="s">
        <v>116</v>
      </c>
      <c r="AUE93" s="354" t="s">
        <v>116</v>
      </c>
      <c r="AUF93" s="354" t="s">
        <v>116</v>
      </c>
      <c r="AUG93" s="354" t="s">
        <v>116</v>
      </c>
      <c r="AUH93" s="354" t="s">
        <v>116</v>
      </c>
      <c r="AUI93" s="354" t="s">
        <v>116</v>
      </c>
      <c r="AUJ93" s="354" t="s">
        <v>116</v>
      </c>
      <c r="AUK93" s="354" t="s">
        <v>116</v>
      </c>
      <c r="AUL93" s="354" t="s">
        <v>116</v>
      </c>
      <c r="AUM93" s="354" t="s">
        <v>116</v>
      </c>
      <c r="AUN93" s="354" t="s">
        <v>116</v>
      </c>
      <c r="AUO93" s="354" t="s">
        <v>116</v>
      </c>
      <c r="AUP93" s="354" t="s">
        <v>116</v>
      </c>
      <c r="AUQ93" s="354" t="s">
        <v>116</v>
      </c>
      <c r="AUR93" s="354" t="s">
        <v>116</v>
      </c>
      <c r="AUS93" s="354" t="s">
        <v>116</v>
      </c>
      <c r="AUT93" s="354" t="s">
        <v>116</v>
      </c>
      <c r="AUU93" s="354" t="s">
        <v>116</v>
      </c>
      <c r="AUV93" s="354" t="s">
        <v>116</v>
      </c>
      <c r="AUW93" s="354" t="s">
        <v>116</v>
      </c>
      <c r="AUX93" s="354" t="s">
        <v>116</v>
      </c>
      <c r="AUY93" s="354" t="s">
        <v>116</v>
      </c>
      <c r="AUZ93" s="354" t="s">
        <v>116</v>
      </c>
      <c r="AVA93" s="354" t="s">
        <v>116</v>
      </c>
      <c r="AVB93" s="354" t="s">
        <v>116</v>
      </c>
      <c r="AVC93" s="354" t="s">
        <v>116</v>
      </c>
      <c r="AVD93" s="354" t="s">
        <v>116</v>
      </c>
      <c r="AVE93" s="354" t="s">
        <v>116</v>
      </c>
      <c r="AVF93" s="354" t="s">
        <v>116</v>
      </c>
      <c r="AVG93" s="354" t="s">
        <v>116</v>
      </c>
      <c r="AVH93" s="354" t="s">
        <v>116</v>
      </c>
      <c r="AVI93" s="354" t="s">
        <v>116</v>
      </c>
      <c r="AVJ93" s="354" t="s">
        <v>116</v>
      </c>
      <c r="AVK93" s="354" t="s">
        <v>116</v>
      </c>
      <c r="AVL93" s="354" t="s">
        <v>116</v>
      </c>
      <c r="AVM93" s="354" t="s">
        <v>116</v>
      </c>
      <c r="AVN93" s="354" t="s">
        <v>116</v>
      </c>
      <c r="AVO93" s="354" t="s">
        <v>116</v>
      </c>
      <c r="AVP93" s="354" t="s">
        <v>116</v>
      </c>
      <c r="AVQ93" s="354" t="s">
        <v>116</v>
      </c>
      <c r="AVR93" s="354" t="s">
        <v>116</v>
      </c>
      <c r="AVS93" s="354" t="s">
        <v>116</v>
      </c>
      <c r="AVT93" s="354" t="s">
        <v>116</v>
      </c>
      <c r="AVU93" s="354" t="s">
        <v>116</v>
      </c>
      <c r="AVV93" s="354" t="s">
        <v>116</v>
      </c>
      <c r="AVW93" s="354" t="s">
        <v>116</v>
      </c>
      <c r="AVX93" s="354" t="s">
        <v>116</v>
      </c>
      <c r="AVY93" s="354" t="s">
        <v>116</v>
      </c>
      <c r="AVZ93" s="354" t="s">
        <v>116</v>
      </c>
      <c r="AWA93" s="354" t="s">
        <v>116</v>
      </c>
      <c r="AWB93" s="354" t="s">
        <v>116</v>
      </c>
      <c r="AWC93" s="354" t="s">
        <v>116</v>
      </c>
      <c r="AWD93" s="354" t="s">
        <v>116</v>
      </c>
      <c r="AWE93" s="354" t="s">
        <v>116</v>
      </c>
      <c r="AWF93" s="354" t="s">
        <v>116</v>
      </c>
      <c r="AWG93" s="354" t="s">
        <v>116</v>
      </c>
      <c r="AWH93" s="354" t="s">
        <v>116</v>
      </c>
      <c r="AWI93" s="354" t="s">
        <v>116</v>
      </c>
      <c r="AWJ93" s="354" t="s">
        <v>116</v>
      </c>
      <c r="AWK93" s="354" t="s">
        <v>116</v>
      </c>
      <c r="AWL93" s="354" t="s">
        <v>116</v>
      </c>
      <c r="AWM93" s="354" t="s">
        <v>116</v>
      </c>
      <c r="AWN93" s="354" t="s">
        <v>116</v>
      </c>
      <c r="AWO93" s="354" t="s">
        <v>116</v>
      </c>
      <c r="AWP93" s="354" t="s">
        <v>116</v>
      </c>
      <c r="AWQ93" s="354" t="s">
        <v>116</v>
      </c>
      <c r="AWR93" s="354" t="s">
        <v>116</v>
      </c>
      <c r="AWS93" s="354" t="s">
        <v>116</v>
      </c>
      <c r="AWT93" s="354" t="s">
        <v>116</v>
      </c>
      <c r="AWU93" s="354" t="s">
        <v>116</v>
      </c>
      <c r="AWV93" s="354" t="s">
        <v>116</v>
      </c>
      <c r="AWW93" s="354" t="s">
        <v>116</v>
      </c>
      <c r="AWX93" s="354" t="s">
        <v>116</v>
      </c>
      <c r="AWY93" s="354" t="s">
        <v>116</v>
      </c>
      <c r="AWZ93" s="354" t="s">
        <v>116</v>
      </c>
      <c r="AXA93" s="354" t="s">
        <v>116</v>
      </c>
      <c r="AXB93" s="354" t="s">
        <v>116</v>
      </c>
      <c r="AXC93" s="354" t="s">
        <v>116</v>
      </c>
      <c r="AXD93" s="354" t="s">
        <v>116</v>
      </c>
      <c r="AXE93" s="354" t="s">
        <v>116</v>
      </c>
      <c r="AXF93" s="354" t="s">
        <v>116</v>
      </c>
      <c r="AXG93" s="354" t="s">
        <v>116</v>
      </c>
      <c r="AXH93" s="354" t="s">
        <v>116</v>
      </c>
      <c r="AXI93" s="354" t="s">
        <v>116</v>
      </c>
      <c r="AXJ93" s="354" t="s">
        <v>116</v>
      </c>
      <c r="AXK93" s="354" t="s">
        <v>116</v>
      </c>
      <c r="AXL93" s="354" t="s">
        <v>116</v>
      </c>
      <c r="AXM93" s="354" t="s">
        <v>116</v>
      </c>
      <c r="AXN93" s="354" t="s">
        <v>116</v>
      </c>
      <c r="AXO93" s="354" t="s">
        <v>116</v>
      </c>
      <c r="AXP93" s="354" t="s">
        <v>116</v>
      </c>
      <c r="AXQ93" s="354" t="s">
        <v>116</v>
      </c>
      <c r="AXR93" s="354" t="s">
        <v>116</v>
      </c>
      <c r="AXS93" s="354" t="s">
        <v>116</v>
      </c>
      <c r="AXT93" s="354" t="s">
        <v>116</v>
      </c>
      <c r="AXU93" s="354" t="s">
        <v>116</v>
      </c>
      <c r="AXV93" s="354" t="s">
        <v>116</v>
      </c>
      <c r="AXW93" s="354" t="s">
        <v>116</v>
      </c>
      <c r="AXX93" s="354" t="s">
        <v>116</v>
      </c>
      <c r="AXY93" s="354" t="s">
        <v>116</v>
      </c>
      <c r="AXZ93" s="354" t="s">
        <v>116</v>
      </c>
      <c r="AYA93" s="354" t="s">
        <v>116</v>
      </c>
      <c r="AYB93" s="354" t="s">
        <v>116</v>
      </c>
      <c r="AYC93" s="354" t="s">
        <v>116</v>
      </c>
      <c r="AYD93" s="354" t="s">
        <v>116</v>
      </c>
      <c r="AYE93" s="354" t="s">
        <v>116</v>
      </c>
      <c r="AYF93" s="354" t="s">
        <v>116</v>
      </c>
      <c r="AYG93" s="354" t="s">
        <v>116</v>
      </c>
      <c r="AYH93" s="354" t="s">
        <v>116</v>
      </c>
      <c r="AYI93" s="354" t="s">
        <v>116</v>
      </c>
      <c r="AYJ93" s="354" t="s">
        <v>116</v>
      </c>
      <c r="AYK93" s="354" t="s">
        <v>116</v>
      </c>
      <c r="AYL93" s="354" t="s">
        <v>116</v>
      </c>
      <c r="AYM93" s="354" t="s">
        <v>116</v>
      </c>
      <c r="AYN93" s="354" t="s">
        <v>116</v>
      </c>
      <c r="AYO93" s="354" t="s">
        <v>116</v>
      </c>
      <c r="AYP93" s="354" t="s">
        <v>116</v>
      </c>
      <c r="AYQ93" s="354" t="s">
        <v>116</v>
      </c>
      <c r="AYR93" s="354" t="s">
        <v>116</v>
      </c>
      <c r="AYS93" s="354" t="s">
        <v>116</v>
      </c>
      <c r="AYT93" s="354" t="s">
        <v>116</v>
      </c>
      <c r="AYU93" s="354" t="s">
        <v>116</v>
      </c>
      <c r="AYV93" s="354" t="s">
        <v>116</v>
      </c>
      <c r="AYW93" s="354" t="s">
        <v>116</v>
      </c>
      <c r="AYX93" s="354" t="s">
        <v>116</v>
      </c>
      <c r="AYY93" s="354" t="s">
        <v>116</v>
      </c>
      <c r="AYZ93" s="354" t="s">
        <v>116</v>
      </c>
      <c r="AZA93" s="354" t="s">
        <v>116</v>
      </c>
      <c r="AZB93" s="354" t="s">
        <v>116</v>
      </c>
      <c r="AZC93" s="354" t="s">
        <v>116</v>
      </c>
      <c r="AZD93" s="354" t="s">
        <v>116</v>
      </c>
      <c r="AZE93" s="354" t="s">
        <v>116</v>
      </c>
      <c r="AZF93" s="354" t="s">
        <v>116</v>
      </c>
      <c r="AZG93" s="354" t="s">
        <v>116</v>
      </c>
      <c r="AZH93" s="354" t="s">
        <v>116</v>
      </c>
      <c r="AZI93" s="354" t="s">
        <v>116</v>
      </c>
      <c r="AZJ93" s="354" t="s">
        <v>116</v>
      </c>
      <c r="AZK93" s="354" t="s">
        <v>116</v>
      </c>
      <c r="AZL93" s="354" t="s">
        <v>116</v>
      </c>
      <c r="AZM93" s="354" t="s">
        <v>116</v>
      </c>
      <c r="AZN93" s="354" t="s">
        <v>116</v>
      </c>
      <c r="AZO93" s="354" t="s">
        <v>116</v>
      </c>
      <c r="AZP93" s="354" t="s">
        <v>116</v>
      </c>
      <c r="AZQ93" s="354" t="s">
        <v>116</v>
      </c>
      <c r="AZR93" s="354" t="s">
        <v>116</v>
      </c>
      <c r="AZS93" s="354" t="s">
        <v>116</v>
      </c>
      <c r="AZT93" s="354" t="s">
        <v>116</v>
      </c>
      <c r="AZU93" s="354" t="s">
        <v>116</v>
      </c>
      <c r="AZV93" s="354" t="s">
        <v>116</v>
      </c>
      <c r="AZW93" s="354" t="s">
        <v>116</v>
      </c>
      <c r="AZX93" s="354" t="s">
        <v>116</v>
      </c>
      <c r="AZY93" s="354" t="s">
        <v>116</v>
      </c>
      <c r="AZZ93" s="354" t="s">
        <v>116</v>
      </c>
      <c r="BAA93" s="354" t="s">
        <v>116</v>
      </c>
      <c r="BAB93" s="354" t="s">
        <v>116</v>
      </c>
      <c r="BAC93" s="354" t="s">
        <v>116</v>
      </c>
      <c r="BAD93" s="354" t="s">
        <v>116</v>
      </c>
      <c r="BAE93" s="354" t="s">
        <v>116</v>
      </c>
      <c r="BAF93" s="354" t="s">
        <v>116</v>
      </c>
      <c r="BAG93" s="354" t="s">
        <v>116</v>
      </c>
      <c r="BAH93" s="354" t="s">
        <v>116</v>
      </c>
      <c r="BAI93" s="354" t="s">
        <v>116</v>
      </c>
      <c r="BAJ93" s="354" t="s">
        <v>116</v>
      </c>
      <c r="BAK93" s="354" t="s">
        <v>116</v>
      </c>
      <c r="BAL93" s="354" t="s">
        <v>116</v>
      </c>
      <c r="BAM93" s="354" t="s">
        <v>116</v>
      </c>
      <c r="BAN93" s="354" t="s">
        <v>116</v>
      </c>
      <c r="BAO93" s="354" t="s">
        <v>116</v>
      </c>
      <c r="BAP93" s="354" t="s">
        <v>116</v>
      </c>
      <c r="BAQ93" s="354" t="s">
        <v>116</v>
      </c>
      <c r="BAR93" s="354" t="s">
        <v>116</v>
      </c>
      <c r="BAS93" s="354" t="s">
        <v>116</v>
      </c>
      <c r="BAT93" s="354" t="s">
        <v>116</v>
      </c>
      <c r="BAU93" s="354" t="s">
        <v>116</v>
      </c>
      <c r="BAV93" s="354" t="s">
        <v>116</v>
      </c>
      <c r="BAW93" s="354" t="s">
        <v>116</v>
      </c>
      <c r="BAX93" s="354" t="s">
        <v>116</v>
      </c>
      <c r="BAY93" s="354" t="s">
        <v>116</v>
      </c>
      <c r="BAZ93" s="354" t="s">
        <v>116</v>
      </c>
      <c r="BBA93" s="354" t="s">
        <v>116</v>
      </c>
      <c r="BBB93" s="354" t="s">
        <v>116</v>
      </c>
      <c r="BBC93" s="354" t="s">
        <v>116</v>
      </c>
      <c r="BBD93" s="354" t="s">
        <v>116</v>
      </c>
      <c r="BBE93" s="354" t="s">
        <v>116</v>
      </c>
      <c r="BBF93" s="354" t="s">
        <v>116</v>
      </c>
      <c r="BBG93" s="354" t="s">
        <v>116</v>
      </c>
      <c r="BBH93" s="354" t="s">
        <v>116</v>
      </c>
      <c r="BBI93" s="354" t="s">
        <v>116</v>
      </c>
      <c r="BBJ93" s="354" t="s">
        <v>116</v>
      </c>
      <c r="BBK93" s="354" t="s">
        <v>116</v>
      </c>
      <c r="BBL93" s="354" t="s">
        <v>116</v>
      </c>
      <c r="BBM93" s="354" t="s">
        <v>116</v>
      </c>
      <c r="BBN93" s="354" t="s">
        <v>116</v>
      </c>
      <c r="BBO93" s="354" t="s">
        <v>116</v>
      </c>
      <c r="BBP93" s="354" t="s">
        <v>116</v>
      </c>
      <c r="BBQ93" s="354" t="s">
        <v>116</v>
      </c>
      <c r="BBR93" s="354" t="s">
        <v>116</v>
      </c>
      <c r="BBS93" s="354" t="s">
        <v>116</v>
      </c>
      <c r="BBT93" s="354" t="s">
        <v>116</v>
      </c>
      <c r="BBU93" s="354" t="s">
        <v>116</v>
      </c>
      <c r="BBV93" s="354" t="s">
        <v>116</v>
      </c>
      <c r="BBW93" s="354" t="s">
        <v>116</v>
      </c>
      <c r="BBX93" s="354" t="s">
        <v>116</v>
      </c>
      <c r="BBY93" s="354" t="s">
        <v>116</v>
      </c>
      <c r="BBZ93" s="354" t="s">
        <v>116</v>
      </c>
      <c r="BCA93" s="354" t="s">
        <v>116</v>
      </c>
      <c r="BCB93" s="354" t="s">
        <v>116</v>
      </c>
      <c r="BCC93" s="354" t="s">
        <v>116</v>
      </c>
      <c r="BCD93" s="354" t="s">
        <v>116</v>
      </c>
      <c r="BCE93" s="354" t="s">
        <v>116</v>
      </c>
      <c r="BCF93" s="354" t="s">
        <v>116</v>
      </c>
      <c r="BCG93" s="354" t="s">
        <v>116</v>
      </c>
      <c r="BCH93" s="354" t="s">
        <v>116</v>
      </c>
      <c r="BCI93" s="354" t="s">
        <v>116</v>
      </c>
      <c r="BCJ93" s="354" t="s">
        <v>116</v>
      </c>
      <c r="BCK93" s="354" t="s">
        <v>116</v>
      </c>
      <c r="BCL93" s="354" t="s">
        <v>116</v>
      </c>
      <c r="BCM93" s="354" t="s">
        <v>116</v>
      </c>
      <c r="BCN93" s="354" t="s">
        <v>116</v>
      </c>
      <c r="BCO93" s="354" t="s">
        <v>116</v>
      </c>
      <c r="BCP93" s="354" t="s">
        <v>116</v>
      </c>
      <c r="BCQ93" s="354" t="s">
        <v>116</v>
      </c>
      <c r="BCR93" s="354" t="s">
        <v>116</v>
      </c>
      <c r="BCS93" s="354" t="s">
        <v>116</v>
      </c>
      <c r="BCT93" s="354" t="s">
        <v>116</v>
      </c>
      <c r="BCU93" s="354" t="s">
        <v>116</v>
      </c>
      <c r="BCV93" s="354" t="s">
        <v>116</v>
      </c>
      <c r="BCW93" s="354" t="s">
        <v>116</v>
      </c>
      <c r="BCX93" s="354" t="s">
        <v>116</v>
      </c>
      <c r="BCY93" s="354" t="s">
        <v>116</v>
      </c>
      <c r="BCZ93" s="354" t="s">
        <v>116</v>
      </c>
      <c r="BDA93" s="354" t="s">
        <v>116</v>
      </c>
      <c r="BDB93" s="354" t="s">
        <v>116</v>
      </c>
      <c r="BDC93" s="354" t="s">
        <v>116</v>
      </c>
      <c r="BDD93" s="354" t="s">
        <v>116</v>
      </c>
      <c r="BDE93" s="354" t="s">
        <v>116</v>
      </c>
      <c r="BDF93" s="354" t="s">
        <v>116</v>
      </c>
      <c r="BDG93" s="354" t="s">
        <v>116</v>
      </c>
      <c r="BDH93" s="354" t="s">
        <v>116</v>
      </c>
      <c r="BDI93" s="354" t="s">
        <v>116</v>
      </c>
      <c r="BDJ93" s="354" t="s">
        <v>116</v>
      </c>
      <c r="BDK93" s="354" t="s">
        <v>116</v>
      </c>
      <c r="BDL93" s="354" t="s">
        <v>116</v>
      </c>
      <c r="BDM93" s="354" t="s">
        <v>116</v>
      </c>
      <c r="BDN93" s="354" t="s">
        <v>116</v>
      </c>
      <c r="BDO93" s="354" t="s">
        <v>116</v>
      </c>
      <c r="BDP93" s="354" t="s">
        <v>116</v>
      </c>
      <c r="BDQ93" s="354" t="s">
        <v>116</v>
      </c>
      <c r="BDR93" s="354" t="s">
        <v>116</v>
      </c>
      <c r="BDS93" s="354" t="s">
        <v>116</v>
      </c>
      <c r="BDT93" s="354" t="s">
        <v>116</v>
      </c>
      <c r="BDU93" s="354" t="s">
        <v>116</v>
      </c>
      <c r="BDV93" s="354" t="s">
        <v>116</v>
      </c>
      <c r="BDW93" s="354" t="s">
        <v>116</v>
      </c>
      <c r="BDX93" s="354" t="s">
        <v>116</v>
      </c>
      <c r="BDY93" s="354" t="s">
        <v>116</v>
      </c>
      <c r="BDZ93" s="354" t="s">
        <v>116</v>
      </c>
      <c r="BEA93" s="354" t="s">
        <v>116</v>
      </c>
      <c r="BEB93" s="354" t="s">
        <v>116</v>
      </c>
      <c r="BEC93" s="354" t="s">
        <v>116</v>
      </c>
      <c r="BED93" s="354" t="s">
        <v>116</v>
      </c>
      <c r="BEE93" s="354" t="s">
        <v>116</v>
      </c>
      <c r="BEF93" s="354" t="s">
        <v>116</v>
      </c>
      <c r="BEG93" s="354" t="s">
        <v>116</v>
      </c>
      <c r="BEH93" s="354" t="s">
        <v>116</v>
      </c>
      <c r="BEI93" s="354" t="s">
        <v>116</v>
      </c>
      <c r="BEJ93" s="354" t="s">
        <v>116</v>
      </c>
      <c r="BEK93" s="354" t="s">
        <v>116</v>
      </c>
      <c r="BEL93" s="354" t="s">
        <v>116</v>
      </c>
      <c r="BEM93" s="354" t="s">
        <v>116</v>
      </c>
      <c r="BEN93" s="354" t="s">
        <v>116</v>
      </c>
      <c r="BEO93" s="354" t="s">
        <v>116</v>
      </c>
      <c r="BEP93" s="354" t="s">
        <v>116</v>
      </c>
      <c r="BEQ93" s="354" t="s">
        <v>116</v>
      </c>
      <c r="BER93" s="354" t="s">
        <v>116</v>
      </c>
      <c r="BES93" s="354" t="s">
        <v>116</v>
      </c>
      <c r="BET93" s="354" t="s">
        <v>116</v>
      </c>
      <c r="BEU93" s="354" t="s">
        <v>116</v>
      </c>
      <c r="BEV93" s="354" t="s">
        <v>116</v>
      </c>
      <c r="BEW93" s="354" t="s">
        <v>116</v>
      </c>
      <c r="BEX93" s="354" t="s">
        <v>116</v>
      </c>
      <c r="BEY93" s="354" t="s">
        <v>116</v>
      </c>
      <c r="BEZ93" s="354" t="s">
        <v>116</v>
      </c>
      <c r="BFA93" s="354" t="s">
        <v>116</v>
      </c>
      <c r="BFB93" s="354" t="s">
        <v>116</v>
      </c>
      <c r="BFC93" s="354" t="s">
        <v>116</v>
      </c>
      <c r="BFD93" s="354" t="s">
        <v>116</v>
      </c>
      <c r="BFE93" s="354" t="s">
        <v>116</v>
      </c>
      <c r="BFF93" s="354" t="s">
        <v>116</v>
      </c>
      <c r="BFG93" s="354" t="s">
        <v>116</v>
      </c>
      <c r="BFH93" s="354" t="s">
        <v>116</v>
      </c>
      <c r="BFI93" s="354" t="s">
        <v>116</v>
      </c>
      <c r="BFJ93" s="354" t="s">
        <v>116</v>
      </c>
      <c r="BFK93" s="354" t="s">
        <v>116</v>
      </c>
      <c r="BFL93" s="354" t="s">
        <v>116</v>
      </c>
      <c r="BFM93" s="354" t="s">
        <v>116</v>
      </c>
      <c r="BFN93" s="354" t="s">
        <v>116</v>
      </c>
      <c r="BFO93" s="354" t="s">
        <v>116</v>
      </c>
      <c r="BFP93" s="354" t="s">
        <v>116</v>
      </c>
      <c r="BFQ93" s="354" t="s">
        <v>116</v>
      </c>
      <c r="BFR93" s="354" t="s">
        <v>116</v>
      </c>
      <c r="BFS93" s="354" t="s">
        <v>116</v>
      </c>
      <c r="BFT93" s="354" t="s">
        <v>116</v>
      </c>
      <c r="BFU93" s="354" t="s">
        <v>116</v>
      </c>
      <c r="BFV93" s="354" t="s">
        <v>116</v>
      </c>
      <c r="BFW93" s="354" t="s">
        <v>116</v>
      </c>
      <c r="BFX93" s="354" t="s">
        <v>116</v>
      </c>
      <c r="BFY93" s="354" t="s">
        <v>116</v>
      </c>
      <c r="BFZ93" s="354" t="s">
        <v>116</v>
      </c>
      <c r="BGA93" s="354" t="s">
        <v>116</v>
      </c>
      <c r="BGB93" s="354" t="s">
        <v>116</v>
      </c>
      <c r="BGC93" s="354" t="s">
        <v>116</v>
      </c>
      <c r="BGD93" s="354" t="s">
        <v>116</v>
      </c>
      <c r="BGE93" s="354" t="s">
        <v>116</v>
      </c>
      <c r="BGF93" s="354" t="s">
        <v>116</v>
      </c>
      <c r="BGG93" s="354" t="s">
        <v>116</v>
      </c>
      <c r="BGH93" s="354" t="s">
        <v>116</v>
      </c>
      <c r="BGI93" s="354" t="s">
        <v>116</v>
      </c>
      <c r="BGJ93" s="354" t="s">
        <v>116</v>
      </c>
      <c r="BGK93" s="354" t="s">
        <v>116</v>
      </c>
      <c r="BGL93" s="354" t="s">
        <v>116</v>
      </c>
      <c r="BGM93" s="354" t="s">
        <v>116</v>
      </c>
      <c r="BGN93" s="354" t="s">
        <v>116</v>
      </c>
      <c r="BGO93" s="354" t="s">
        <v>116</v>
      </c>
      <c r="BGP93" s="354" t="s">
        <v>116</v>
      </c>
      <c r="BGQ93" s="354" t="s">
        <v>116</v>
      </c>
      <c r="BGR93" s="354" t="s">
        <v>116</v>
      </c>
      <c r="BGS93" s="354" t="s">
        <v>116</v>
      </c>
      <c r="BGT93" s="354" t="s">
        <v>116</v>
      </c>
      <c r="BGU93" s="354" t="s">
        <v>116</v>
      </c>
      <c r="BGV93" s="354" t="s">
        <v>116</v>
      </c>
      <c r="BGW93" s="354" t="s">
        <v>116</v>
      </c>
      <c r="BGX93" s="354" t="s">
        <v>116</v>
      </c>
      <c r="BGY93" s="354" t="s">
        <v>116</v>
      </c>
      <c r="BGZ93" s="354" t="s">
        <v>116</v>
      </c>
      <c r="BHA93" s="354" t="s">
        <v>116</v>
      </c>
      <c r="BHB93" s="354" t="s">
        <v>116</v>
      </c>
      <c r="BHC93" s="354" t="s">
        <v>116</v>
      </c>
      <c r="BHD93" s="354" t="s">
        <v>116</v>
      </c>
      <c r="BHE93" s="354" t="s">
        <v>116</v>
      </c>
      <c r="BHF93" s="354" t="s">
        <v>116</v>
      </c>
      <c r="BHG93" s="354" t="s">
        <v>116</v>
      </c>
      <c r="BHH93" s="354" t="s">
        <v>116</v>
      </c>
      <c r="BHI93" s="354" t="s">
        <v>116</v>
      </c>
      <c r="BHJ93" s="354" t="s">
        <v>116</v>
      </c>
      <c r="BHK93" s="354" t="s">
        <v>116</v>
      </c>
      <c r="BHL93" s="354" t="s">
        <v>116</v>
      </c>
      <c r="BHM93" s="354" t="s">
        <v>116</v>
      </c>
      <c r="BHN93" s="354" t="s">
        <v>116</v>
      </c>
      <c r="BHO93" s="354" t="s">
        <v>116</v>
      </c>
      <c r="BHP93" s="354" t="s">
        <v>116</v>
      </c>
      <c r="BHQ93" s="354" t="s">
        <v>116</v>
      </c>
      <c r="BHR93" s="354" t="s">
        <v>116</v>
      </c>
      <c r="BHS93" s="354" t="s">
        <v>116</v>
      </c>
      <c r="BHT93" s="354" t="s">
        <v>116</v>
      </c>
      <c r="BHU93" s="354" t="s">
        <v>116</v>
      </c>
      <c r="BHV93" s="354" t="s">
        <v>116</v>
      </c>
      <c r="BHW93" s="354" t="s">
        <v>116</v>
      </c>
      <c r="BHX93" s="354" t="s">
        <v>116</v>
      </c>
      <c r="BHY93" s="354" t="s">
        <v>116</v>
      </c>
      <c r="BHZ93" s="354" t="s">
        <v>116</v>
      </c>
      <c r="BIA93" s="354" t="s">
        <v>116</v>
      </c>
      <c r="BIB93" s="354" t="s">
        <v>116</v>
      </c>
      <c r="BIC93" s="354" t="s">
        <v>116</v>
      </c>
      <c r="BID93" s="354" t="s">
        <v>116</v>
      </c>
      <c r="BIE93" s="354" t="s">
        <v>116</v>
      </c>
      <c r="BIF93" s="354" t="s">
        <v>116</v>
      </c>
      <c r="BIG93" s="354" t="s">
        <v>116</v>
      </c>
      <c r="BIH93" s="354" t="s">
        <v>116</v>
      </c>
      <c r="BII93" s="354" t="s">
        <v>116</v>
      </c>
      <c r="BIJ93" s="354" t="s">
        <v>116</v>
      </c>
      <c r="BIK93" s="354" t="s">
        <v>116</v>
      </c>
      <c r="BIL93" s="354" t="s">
        <v>116</v>
      </c>
      <c r="BIM93" s="354" t="s">
        <v>116</v>
      </c>
      <c r="BIN93" s="354" t="s">
        <v>116</v>
      </c>
      <c r="BIO93" s="354" t="s">
        <v>116</v>
      </c>
      <c r="BIP93" s="354" t="s">
        <v>116</v>
      </c>
      <c r="BIQ93" s="354" t="s">
        <v>116</v>
      </c>
      <c r="BIR93" s="354" t="s">
        <v>116</v>
      </c>
      <c r="BIS93" s="354" t="s">
        <v>116</v>
      </c>
      <c r="BIT93" s="354" t="s">
        <v>116</v>
      </c>
      <c r="BIU93" s="354" t="s">
        <v>116</v>
      </c>
      <c r="BIV93" s="354" t="s">
        <v>116</v>
      </c>
      <c r="BIW93" s="354" t="s">
        <v>116</v>
      </c>
      <c r="BIX93" s="354" t="s">
        <v>116</v>
      </c>
      <c r="BIY93" s="354" t="s">
        <v>116</v>
      </c>
      <c r="BIZ93" s="354" t="s">
        <v>116</v>
      </c>
      <c r="BJA93" s="354" t="s">
        <v>116</v>
      </c>
      <c r="BJB93" s="354" t="s">
        <v>116</v>
      </c>
      <c r="BJC93" s="354" t="s">
        <v>116</v>
      </c>
      <c r="BJD93" s="354" t="s">
        <v>116</v>
      </c>
      <c r="BJE93" s="354" t="s">
        <v>116</v>
      </c>
      <c r="BJF93" s="354" t="s">
        <v>116</v>
      </c>
      <c r="BJG93" s="354" t="s">
        <v>116</v>
      </c>
      <c r="BJH93" s="354" t="s">
        <v>116</v>
      </c>
      <c r="BJI93" s="354" t="s">
        <v>116</v>
      </c>
      <c r="BJJ93" s="354" t="s">
        <v>116</v>
      </c>
      <c r="BJK93" s="354" t="s">
        <v>116</v>
      </c>
      <c r="BJL93" s="354" t="s">
        <v>116</v>
      </c>
      <c r="BJM93" s="354" t="s">
        <v>116</v>
      </c>
      <c r="BJN93" s="354" t="s">
        <v>116</v>
      </c>
      <c r="BJO93" s="354" t="s">
        <v>116</v>
      </c>
      <c r="BJP93" s="354" t="s">
        <v>116</v>
      </c>
      <c r="BJQ93" s="354" t="s">
        <v>116</v>
      </c>
      <c r="BJR93" s="354" t="s">
        <v>116</v>
      </c>
      <c r="BJS93" s="354" t="s">
        <v>116</v>
      </c>
      <c r="BJT93" s="354" t="s">
        <v>116</v>
      </c>
      <c r="BJU93" s="354" t="s">
        <v>116</v>
      </c>
      <c r="BJV93" s="354" t="s">
        <v>116</v>
      </c>
      <c r="BJW93" s="354" t="s">
        <v>116</v>
      </c>
      <c r="BJX93" s="354" t="s">
        <v>116</v>
      </c>
      <c r="BJY93" s="354" t="s">
        <v>116</v>
      </c>
      <c r="BJZ93" s="354" t="s">
        <v>116</v>
      </c>
      <c r="BKA93" s="354" t="s">
        <v>116</v>
      </c>
      <c r="BKB93" s="354" t="s">
        <v>116</v>
      </c>
      <c r="BKC93" s="354" t="s">
        <v>116</v>
      </c>
      <c r="BKD93" s="354" t="s">
        <v>116</v>
      </c>
      <c r="BKE93" s="354" t="s">
        <v>116</v>
      </c>
      <c r="BKF93" s="354" t="s">
        <v>116</v>
      </c>
      <c r="BKG93" s="354" t="s">
        <v>116</v>
      </c>
      <c r="BKH93" s="354" t="s">
        <v>116</v>
      </c>
      <c r="BKI93" s="354" t="s">
        <v>116</v>
      </c>
      <c r="BKJ93" s="354" t="s">
        <v>116</v>
      </c>
      <c r="BKK93" s="354" t="s">
        <v>116</v>
      </c>
      <c r="BKL93" s="354" t="s">
        <v>116</v>
      </c>
      <c r="BKM93" s="354" t="s">
        <v>116</v>
      </c>
      <c r="BKN93" s="354" t="s">
        <v>116</v>
      </c>
      <c r="BKO93" s="354" t="s">
        <v>116</v>
      </c>
      <c r="BKP93" s="354" t="s">
        <v>116</v>
      </c>
      <c r="BKQ93" s="354" t="s">
        <v>116</v>
      </c>
      <c r="BKR93" s="354" t="s">
        <v>116</v>
      </c>
      <c r="BKS93" s="354" t="s">
        <v>116</v>
      </c>
      <c r="BKT93" s="354" t="s">
        <v>116</v>
      </c>
      <c r="BKU93" s="354" t="s">
        <v>116</v>
      </c>
      <c r="BKV93" s="354" t="s">
        <v>116</v>
      </c>
      <c r="BKW93" s="354" t="s">
        <v>116</v>
      </c>
      <c r="BKX93" s="354" t="s">
        <v>116</v>
      </c>
      <c r="BKY93" s="354" t="s">
        <v>116</v>
      </c>
      <c r="BKZ93" s="354" t="s">
        <v>116</v>
      </c>
      <c r="BLA93" s="354" t="s">
        <v>116</v>
      </c>
      <c r="BLB93" s="354" t="s">
        <v>116</v>
      </c>
      <c r="BLC93" s="354" t="s">
        <v>116</v>
      </c>
      <c r="BLD93" s="354" t="s">
        <v>116</v>
      </c>
      <c r="BLE93" s="354" t="s">
        <v>116</v>
      </c>
      <c r="BLF93" s="354" t="s">
        <v>116</v>
      </c>
      <c r="BLG93" s="354" t="s">
        <v>116</v>
      </c>
      <c r="BLH93" s="354" t="s">
        <v>116</v>
      </c>
      <c r="BLI93" s="354" t="s">
        <v>116</v>
      </c>
      <c r="BLJ93" s="354" t="s">
        <v>116</v>
      </c>
      <c r="BLK93" s="354" t="s">
        <v>116</v>
      </c>
      <c r="BLL93" s="354" t="s">
        <v>116</v>
      </c>
      <c r="BLM93" s="354" t="s">
        <v>116</v>
      </c>
      <c r="BLN93" s="354" t="s">
        <v>116</v>
      </c>
      <c r="BLO93" s="354" t="s">
        <v>116</v>
      </c>
      <c r="BLP93" s="354" t="s">
        <v>116</v>
      </c>
      <c r="BLQ93" s="354" t="s">
        <v>116</v>
      </c>
      <c r="BLR93" s="354" t="s">
        <v>116</v>
      </c>
      <c r="BLS93" s="354" t="s">
        <v>116</v>
      </c>
      <c r="BLT93" s="354" t="s">
        <v>116</v>
      </c>
      <c r="BLU93" s="354" t="s">
        <v>116</v>
      </c>
      <c r="BLV93" s="354" t="s">
        <v>116</v>
      </c>
      <c r="BLW93" s="354" t="s">
        <v>116</v>
      </c>
      <c r="BLX93" s="354" t="s">
        <v>116</v>
      </c>
      <c r="BLY93" s="354" t="s">
        <v>116</v>
      </c>
      <c r="BLZ93" s="354" t="s">
        <v>116</v>
      </c>
      <c r="BMA93" s="354" t="s">
        <v>116</v>
      </c>
      <c r="BMB93" s="354" t="s">
        <v>116</v>
      </c>
      <c r="BMC93" s="354" t="s">
        <v>116</v>
      </c>
      <c r="BMD93" s="354" t="s">
        <v>116</v>
      </c>
      <c r="BME93" s="354" t="s">
        <v>116</v>
      </c>
      <c r="BMF93" s="354" t="s">
        <v>116</v>
      </c>
      <c r="BMG93" s="354" t="s">
        <v>116</v>
      </c>
      <c r="BMH93" s="354" t="s">
        <v>116</v>
      </c>
      <c r="BMI93" s="354" t="s">
        <v>116</v>
      </c>
      <c r="BMJ93" s="354" t="s">
        <v>116</v>
      </c>
      <c r="BMK93" s="354" t="s">
        <v>116</v>
      </c>
      <c r="BML93" s="354" t="s">
        <v>116</v>
      </c>
      <c r="BMM93" s="354" t="s">
        <v>116</v>
      </c>
      <c r="BMN93" s="354" t="s">
        <v>116</v>
      </c>
      <c r="BMO93" s="354" t="s">
        <v>116</v>
      </c>
      <c r="BMP93" s="354" t="s">
        <v>116</v>
      </c>
      <c r="BMQ93" s="354" t="s">
        <v>116</v>
      </c>
      <c r="BMR93" s="354" t="s">
        <v>116</v>
      </c>
      <c r="BMS93" s="354" t="s">
        <v>116</v>
      </c>
      <c r="BMT93" s="354" t="s">
        <v>116</v>
      </c>
      <c r="BMU93" s="354" t="s">
        <v>116</v>
      </c>
      <c r="BMV93" s="354" t="s">
        <v>116</v>
      </c>
      <c r="BMW93" s="354" t="s">
        <v>116</v>
      </c>
      <c r="BMX93" s="354" t="s">
        <v>116</v>
      </c>
      <c r="BMY93" s="354" t="s">
        <v>116</v>
      </c>
      <c r="BMZ93" s="354" t="s">
        <v>116</v>
      </c>
      <c r="BNA93" s="354" t="s">
        <v>116</v>
      </c>
      <c r="BNB93" s="354" t="s">
        <v>116</v>
      </c>
      <c r="BNC93" s="354" t="s">
        <v>116</v>
      </c>
      <c r="BND93" s="354" t="s">
        <v>116</v>
      </c>
      <c r="BNE93" s="354" t="s">
        <v>116</v>
      </c>
      <c r="BNF93" s="354" t="s">
        <v>116</v>
      </c>
      <c r="BNG93" s="354" t="s">
        <v>116</v>
      </c>
      <c r="BNH93" s="354" t="s">
        <v>116</v>
      </c>
      <c r="BNI93" s="354" t="s">
        <v>116</v>
      </c>
      <c r="BNJ93" s="354" t="s">
        <v>116</v>
      </c>
      <c r="BNK93" s="354" t="s">
        <v>116</v>
      </c>
      <c r="BNL93" s="354" t="s">
        <v>116</v>
      </c>
      <c r="BNM93" s="354" t="s">
        <v>116</v>
      </c>
      <c r="BNN93" s="354" t="s">
        <v>116</v>
      </c>
      <c r="BNO93" s="354" t="s">
        <v>116</v>
      </c>
      <c r="BNP93" s="354" t="s">
        <v>116</v>
      </c>
      <c r="BNQ93" s="354" t="s">
        <v>116</v>
      </c>
      <c r="BNR93" s="354" t="s">
        <v>116</v>
      </c>
      <c r="BNS93" s="354" t="s">
        <v>116</v>
      </c>
      <c r="BNT93" s="354" t="s">
        <v>116</v>
      </c>
      <c r="BNU93" s="354" t="s">
        <v>116</v>
      </c>
      <c r="BNV93" s="354" t="s">
        <v>116</v>
      </c>
      <c r="BNW93" s="354" t="s">
        <v>116</v>
      </c>
      <c r="BNX93" s="354" t="s">
        <v>116</v>
      </c>
      <c r="BNY93" s="354" t="s">
        <v>116</v>
      </c>
      <c r="BNZ93" s="354" t="s">
        <v>116</v>
      </c>
      <c r="BOA93" s="354" t="s">
        <v>116</v>
      </c>
      <c r="BOB93" s="354" t="s">
        <v>116</v>
      </c>
      <c r="BOC93" s="354" t="s">
        <v>116</v>
      </c>
      <c r="BOD93" s="354" t="s">
        <v>116</v>
      </c>
      <c r="BOE93" s="354" t="s">
        <v>116</v>
      </c>
      <c r="BOF93" s="354" t="s">
        <v>116</v>
      </c>
      <c r="BOG93" s="354" t="s">
        <v>116</v>
      </c>
      <c r="BOH93" s="354" t="s">
        <v>116</v>
      </c>
      <c r="BOI93" s="354" t="s">
        <v>116</v>
      </c>
      <c r="BOJ93" s="354" t="s">
        <v>116</v>
      </c>
      <c r="BOK93" s="354" t="s">
        <v>116</v>
      </c>
      <c r="BOL93" s="354" t="s">
        <v>116</v>
      </c>
      <c r="BOM93" s="354" t="s">
        <v>116</v>
      </c>
      <c r="BON93" s="354" t="s">
        <v>116</v>
      </c>
      <c r="BOO93" s="354" t="s">
        <v>116</v>
      </c>
      <c r="BOP93" s="354" t="s">
        <v>116</v>
      </c>
      <c r="BOQ93" s="354" t="s">
        <v>116</v>
      </c>
      <c r="BOR93" s="354" t="s">
        <v>116</v>
      </c>
      <c r="BOS93" s="354" t="s">
        <v>116</v>
      </c>
      <c r="BOT93" s="354" t="s">
        <v>116</v>
      </c>
      <c r="BOU93" s="354" t="s">
        <v>116</v>
      </c>
      <c r="BOV93" s="354" t="s">
        <v>116</v>
      </c>
      <c r="BOW93" s="354" t="s">
        <v>116</v>
      </c>
      <c r="BOX93" s="354" t="s">
        <v>116</v>
      </c>
      <c r="BOY93" s="354" t="s">
        <v>116</v>
      </c>
      <c r="BOZ93" s="354" t="s">
        <v>116</v>
      </c>
      <c r="BPA93" s="354" t="s">
        <v>116</v>
      </c>
      <c r="BPB93" s="354" t="s">
        <v>116</v>
      </c>
      <c r="BPC93" s="354" t="s">
        <v>116</v>
      </c>
      <c r="BPD93" s="354" t="s">
        <v>116</v>
      </c>
      <c r="BPE93" s="354" t="s">
        <v>116</v>
      </c>
      <c r="BPF93" s="354" t="s">
        <v>116</v>
      </c>
      <c r="BPG93" s="354" t="s">
        <v>116</v>
      </c>
      <c r="BPH93" s="354" t="s">
        <v>116</v>
      </c>
      <c r="BPI93" s="354" t="s">
        <v>116</v>
      </c>
      <c r="BPJ93" s="354" t="s">
        <v>116</v>
      </c>
      <c r="BPK93" s="354" t="s">
        <v>116</v>
      </c>
      <c r="BPL93" s="354" t="s">
        <v>116</v>
      </c>
      <c r="BPM93" s="354" t="s">
        <v>116</v>
      </c>
      <c r="BPN93" s="354" t="s">
        <v>116</v>
      </c>
      <c r="BPO93" s="354" t="s">
        <v>116</v>
      </c>
      <c r="BPP93" s="354" t="s">
        <v>116</v>
      </c>
      <c r="BPQ93" s="354" t="s">
        <v>116</v>
      </c>
      <c r="BPR93" s="354" t="s">
        <v>116</v>
      </c>
      <c r="BPS93" s="354" t="s">
        <v>116</v>
      </c>
      <c r="BPT93" s="354" t="s">
        <v>116</v>
      </c>
      <c r="BPU93" s="354" t="s">
        <v>116</v>
      </c>
      <c r="BPV93" s="354" t="s">
        <v>116</v>
      </c>
      <c r="BPW93" s="354" t="s">
        <v>116</v>
      </c>
      <c r="BPX93" s="354" t="s">
        <v>116</v>
      </c>
      <c r="BPY93" s="354" t="s">
        <v>116</v>
      </c>
      <c r="BPZ93" s="354" t="s">
        <v>116</v>
      </c>
      <c r="BQA93" s="354" t="s">
        <v>116</v>
      </c>
      <c r="BQB93" s="354" t="s">
        <v>116</v>
      </c>
      <c r="BQC93" s="354" t="s">
        <v>116</v>
      </c>
      <c r="BQD93" s="354" t="s">
        <v>116</v>
      </c>
      <c r="BQE93" s="354" t="s">
        <v>116</v>
      </c>
      <c r="BQF93" s="354" t="s">
        <v>116</v>
      </c>
      <c r="BQG93" s="354" t="s">
        <v>116</v>
      </c>
      <c r="BQH93" s="354" t="s">
        <v>116</v>
      </c>
      <c r="BQI93" s="354" t="s">
        <v>116</v>
      </c>
      <c r="BQJ93" s="354" t="s">
        <v>116</v>
      </c>
      <c r="BQK93" s="354" t="s">
        <v>116</v>
      </c>
      <c r="BQL93" s="354" t="s">
        <v>116</v>
      </c>
      <c r="BQM93" s="354" t="s">
        <v>116</v>
      </c>
      <c r="BQN93" s="354" t="s">
        <v>116</v>
      </c>
      <c r="BQO93" s="354" t="s">
        <v>116</v>
      </c>
      <c r="BQP93" s="354" t="s">
        <v>116</v>
      </c>
      <c r="BQQ93" s="354" t="s">
        <v>116</v>
      </c>
      <c r="BQR93" s="354" t="s">
        <v>116</v>
      </c>
      <c r="BQS93" s="354" t="s">
        <v>116</v>
      </c>
      <c r="BQT93" s="354" t="s">
        <v>116</v>
      </c>
      <c r="BQU93" s="354" t="s">
        <v>116</v>
      </c>
      <c r="BQV93" s="354" t="s">
        <v>116</v>
      </c>
      <c r="BQW93" s="354" t="s">
        <v>116</v>
      </c>
      <c r="BQX93" s="354" t="s">
        <v>116</v>
      </c>
      <c r="BQY93" s="354" t="s">
        <v>116</v>
      </c>
      <c r="BQZ93" s="354" t="s">
        <v>116</v>
      </c>
      <c r="BRA93" s="354" t="s">
        <v>116</v>
      </c>
      <c r="BRB93" s="354" t="s">
        <v>116</v>
      </c>
      <c r="BRC93" s="354" t="s">
        <v>116</v>
      </c>
      <c r="BRD93" s="354" t="s">
        <v>116</v>
      </c>
      <c r="BRE93" s="354" t="s">
        <v>116</v>
      </c>
      <c r="BRF93" s="354" t="s">
        <v>116</v>
      </c>
      <c r="BRG93" s="354" t="s">
        <v>116</v>
      </c>
      <c r="BRH93" s="354" t="s">
        <v>116</v>
      </c>
      <c r="BRI93" s="354" t="s">
        <v>116</v>
      </c>
      <c r="BRJ93" s="354" t="s">
        <v>116</v>
      </c>
      <c r="BRK93" s="354" t="s">
        <v>116</v>
      </c>
      <c r="BRL93" s="354" t="s">
        <v>116</v>
      </c>
      <c r="BRM93" s="354" t="s">
        <v>116</v>
      </c>
      <c r="BRN93" s="354" t="s">
        <v>116</v>
      </c>
      <c r="BRO93" s="354" t="s">
        <v>116</v>
      </c>
      <c r="BRP93" s="354" t="s">
        <v>116</v>
      </c>
      <c r="BRQ93" s="354" t="s">
        <v>116</v>
      </c>
      <c r="BRR93" s="354" t="s">
        <v>116</v>
      </c>
      <c r="BRS93" s="354" t="s">
        <v>116</v>
      </c>
      <c r="BRT93" s="354" t="s">
        <v>116</v>
      </c>
      <c r="BRU93" s="354" t="s">
        <v>116</v>
      </c>
      <c r="BRV93" s="354" t="s">
        <v>116</v>
      </c>
      <c r="BRW93" s="354" t="s">
        <v>116</v>
      </c>
      <c r="BRX93" s="354" t="s">
        <v>116</v>
      </c>
      <c r="BRY93" s="354" t="s">
        <v>116</v>
      </c>
      <c r="BRZ93" s="354" t="s">
        <v>116</v>
      </c>
      <c r="BSA93" s="354" t="s">
        <v>116</v>
      </c>
      <c r="BSB93" s="354" t="s">
        <v>116</v>
      </c>
      <c r="BSC93" s="354" t="s">
        <v>116</v>
      </c>
      <c r="BSD93" s="354" t="s">
        <v>116</v>
      </c>
      <c r="BSE93" s="354" t="s">
        <v>116</v>
      </c>
      <c r="BSF93" s="354" t="s">
        <v>116</v>
      </c>
      <c r="BSG93" s="354" t="s">
        <v>116</v>
      </c>
      <c r="BSH93" s="354" t="s">
        <v>116</v>
      </c>
      <c r="BSI93" s="354" t="s">
        <v>116</v>
      </c>
      <c r="BSJ93" s="354" t="s">
        <v>116</v>
      </c>
      <c r="BSK93" s="354" t="s">
        <v>116</v>
      </c>
      <c r="BSL93" s="354" t="s">
        <v>116</v>
      </c>
      <c r="BSM93" s="354" t="s">
        <v>116</v>
      </c>
      <c r="BSN93" s="354" t="s">
        <v>116</v>
      </c>
      <c r="BSO93" s="354" t="s">
        <v>116</v>
      </c>
      <c r="BSP93" s="354" t="s">
        <v>116</v>
      </c>
      <c r="BSQ93" s="354" t="s">
        <v>116</v>
      </c>
      <c r="BSR93" s="354" t="s">
        <v>116</v>
      </c>
      <c r="BSS93" s="354" t="s">
        <v>116</v>
      </c>
      <c r="BST93" s="354" t="s">
        <v>116</v>
      </c>
      <c r="BSU93" s="354" t="s">
        <v>116</v>
      </c>
      <c r="BSV93" s="354" t="s">
        <v>116</v>
      </c>
      <c r="BSW93" s="354" t="s">
        <v>116</v>
      </c>
      <c r="BSX93" s="354" t="s">
        <v>116</v>
      </c>
      <c r="BSY93" s="354" t="s">
        <v>116</v>
      </c>
      <c r="BSZ93" s="354" t="s">
        <v>116</v>
      </c>
      <c r="BTA93" s="354" t="s">
        <v>116</v>
      </c>
      <c r="BTB93" s="354" t="s">
        <v>116</v>
      </c>
      <c r="BTC93" s="354" t="s">
        <v>116</v>
      </c>
      <c r="BTD93" s="354" t="s">
        <v>116</v>
      </c>
      <c r="BTE93" s="354" t="s">
        <v>116</v>
      </c>
      <c r="BTF93" s="354" t="s">
        <v>116</v>
      </c>
      <c r="BTG93" s="354" t="s">
        <v>116</v>
      </c>
      <c r="BTH93" s="354" t="s">
        <v>116</v>
      </c>
      <c r="BTI93" s="354" t="s">
        <v>116</v>
      </c>
      <c r="BTJ93" s="354" t="s">
        <v>116</v>
      </c>
      <c r="BTK93" s="354" t="s">
        <v>116</v>
      </c>
      <c r="BTL93" s="354" t="s">
        <v>116</v>
      </c>
      <c r="BTM93" s="354" t="s">
        <v>116</v>
      </c>
      <c r="BTN93" s="354" t="s">
        <v>116</v>
      </c>
      <c r="BTO93" s="354" t="s">
        <v>116</v>
      </c>
      <c r="BTP93" s="354" t="s">
        <v>116</v>
      </c>
      <c r="BTQ93" s="354" t="s">
        <v>116</v>
      </c>
      <c r="BTR93" s="354" t="s">
        <v>116</v>
      </c>
      <c r="BTS93" s="354" t="s">
        <v>116</v>
      </c>
      <c r="BTT93" s="354" t="s">
        <v>116</v>
      </c>
      <c r="BTU93" s="354" t="s">
        <v>116</v>
      </c>
      <c r="BTV93" s="354" t="s">
        <v>116</v>
      </c>
      <c r="BTW93" s="354" t="s">
        <v>116</v>
      </c>
      <c r="BTX93" s="354" t="s">
        <v>116</v>
      </c>
      <c r="BTY93" s="354" t="s">
        <v>116</v>
      </c>
      <c r="BTZ93" s="354" t="s">
        <v>116</v>
      </c>
      <c r="BUA93" s="354" t="s">
        <v>116</v>
      </c>
      <c r="BUB93" s="354" t="s">
        <v>116</v>
      </c>
      <c r="BUC93" s="354" t="s">
        <v>116</v>
      </c>
      <c r="BUD93" s="354" t="s">
        <v>116</v>
      </c>
      <c r="BUE93" s="354" t="s">
        <v>116</v>
      </c>
      <c r="BUF93" s="354" t="s">
        <v>116</v>
      </c>
      <c r="BUG93" s="354" t="s">
        <v>116</v>
      </c>
      <c r="BUH93" s="354" t="s">
        <v>116</v>
      </c>
      <c r="BUI93" s="354" t="s">
        <v>116</v>
      </c>
      <c r="BUJ93" s="354" t="s">
        <v>116</v>
      </c>
      <c r="BUK93" s="354" t="s">
        <v>116</v>
      </c>
      <c r="BUL93" s="354" t="s">
        <v>116</v>
      </c>
      <c r="BUM93" s="354" t="s">
        <v>116</v>
      </c>
      <c r="BUN93" s="354" t="s">
        <v>116</v>
      </c>
      <c r="BUO93" s="354" t="s">
        <v>116</v>
      </c>
      <c r="BUP93" s="354" t="s">
        <v>116</v>
      </c>
      <c r="BUQ93" s="354" t="s">
        <v>116</v>
      </c>
      <c r="BUR93" s="354" t="s">
        <v>116</v>
      </c>
      <c r="BUS93" s="354" t="s">
        <v>116</v>
      </c>
      <c r="BUT93" s="354" t="s">
        <v>116</v>
      </c>
      <c r="BUU93" s="354" t="s">
        <v>116</v>
      </c>
      <c r="BUV93" s="354" t="s">
        <v>116</v>
      </c>
      <c r="BUW93" s="354" t="s">
        <v>116</v>
      </c>
      <c r="BUX93" s="354" t="s">
        <v>116</v>
      </c>
      <c r="BUY93" s="354" t="s">
        <v>116</v>
      </c>
      <c r="BUZ93" s="354" t="s">
        <v>116</v>
      </c>
      <c r="BVA93" s="354" t="s">
        <v>116</v>
      </c>
      <c r="BVB93" s="354" t="s">
        <v>116</v>
      </c>
      <c r="BVC93" s="354" t="s">
        <v>116</v>
      </c>
      <c r="BVD93" s="354" t="s">
        <v>116</v>
      </c>
      <c r="BVE93" s="354" t="s">
        <v>116</v>
      </c>
      <c r="BVF93" s="354" t="s">
        <v>116</v>
      </c>
      <c r="BVG93" s="354" t="s">
        <v>116</v>
      </c>
      <c r="BVH93" s="354" t="s">
        <v>116</v>
      </c>
      <c r="BVI93" s="354" t="s">
        <v>116</v>
      </c>
      <c r="BVJ93" s="354" t="s">
        <v>116</v>
      </c>
      <c r="BVK93" s="354" t="s">
        <v>116</v>
      </c>
      <c r="BVL93" s="354" t="s">
        <v>116</v>
      </c>
      <c r="BVM93" s="354" t="s">
        <v>116</v>
      </c>
      <c r="BVN93" s="354" t="s">
        <v>116</v>
      </c>
      <c r="BVO93" s="354" t="s">
        <v>116</v>
      </c>
      <c r="BVP93" s="354" t="s">
        <v>116</v>
      </c>
      <c r="BVQ93" s="354" t="s">
        <v>116</v>
      </c>
      <c r="BVR93" s="354" t="s">
        <v>116</v>
      </c>
      <c r="BVS93" s="354" t="s">
        <v>116</v>
      </c>
      <c r="BVT93" s="354" t="s">
        <v>116</v>
      </c>
      <c r="BVU93" s="354" t="s">
        <v>116</v>
      </c>
      <c r="BVV93" s="354" t="s">
        <v>116</v>
      </c>
      <c r="BVW93" s="354" t="s">
        <v>116</v>
      </c>
      <c r="BVX93" s="354" t="s">
        <v>116</v>
      </c>
      <c r="BVY93" s="354" t="s">
        <v>116</v>
      </c>
      <c r="BVZ93" s="354" t="s">
        <v>116</v>
      </c>
      <c r="BWA93" s="354" t="s">
        <v>116</v>
      </c>
      <c r="BWB93" s="354" t="s">
        <v>116</v>
      </c>
      <c r="BWC93" s="354" t="s">
        <v>116</v>
      </c>
      <c r="BWD93" s="354" t="s">
        <v>116</v>
      </c>
      <c r="BWE93" s="354" t="s">
        <v>116</v>
      </c>
      <c r="BWF93" s="354" t="s">
        <v>116</v>
      </c>
      <c r="BWG93" s="354" t="s">
        <v>116</v>
      </c>
      <c r="BWH93" s="354" t="s">
        <v>116</v>
      </c>
      <c r="BWI93" s="354" t="s">
        <v>116</v>
      </c>
      <c r="BWJ93" s="354" t="s">
        <v>116</v>
      </c>
      <c r="BWK93" s="354" t="s">
        <v>116</v>
      </c>
      <c r="BWL93" s="354" t="s">
        <v>116</v>
      </c>
      <c r="BWM93" s="354" t="s">
        <v>116</v>
      </c>
      <c r="BWN93" s="354" t="s">
        <v>116</v>
      </c>
      <c r="BWO93" s="354" t="s">
        <v>116</v>
      </c>
      <c r="BWP93" s="354" t="s">
        <v>116</v>
      </c>
      <c r="BWQ93" s="354" t="s">
        <v>116</v>
      </c>
      <c r="BWR93" s="354" t="s">
        <v>116</v>
      </c>
      <c r="BWS93" s="354" t="s">
        <v>116</v>
      </c>
      <c r="BWT93" s="354" t="s">
        <v>116</v>
      </c>
      <c r="BWU93" s="354" t="s">
        <v>116</v>
      </c>
      <c r="BWV93" s="354" t="s">
        <v>116</v>
      </c>
      <c r="BWW93" s="354" t="s">
        <v>116</v>
      </c>
      <c r="BWX93" s="354" t="s">
        <v>116</v>
      </c>
      <c r="BWY93" s="354" t="s">
        <v>116</v>
      </c>
      <c r="BWZ93" s="354" t="s">
        <v>116</v>
      </c>
      <c r="BXA93" s="354" t="s">
        <v>116</v>
      </c>
      <c r="BXB93" s="354" t="s">
        <v>116</v>
      </c>
      <c r="BXC93" s="354" t="s">
        <v>116</v>
      </c>
      <c r="BXD93" s="354" t="s">
        <v>116</v>
      </c>
      <c r="BXE93" s="354" t="s">
        <v>116</v>
      </c>
      <c r="BXF93" s="354" t="s">
        <v>116</v>
      </c>
      <c r="BXG93" s="354" t="s">
        <v>116</v>
      </c>
      <c r="BXH93" s="354" t="s">
        <v>116</v>
      </c>
      <c r="BXI93" s="354" t="s">
        <v>116</v>
      </c>
      <c r="BXJ93" s="354" t="s">
        <v>116</v>
      </c>
      <c r="BXK93" s="354" t="s">
        <v>116</v>
      </c>
      <c r="BXL93" s="354" t="s">
        <v>116</v>
      </c>
      <c r="BXM93" s="354" t="s">
        <v>116</v>
      </c>
      <c r="BXN93" s="354" t="s">
        <v>116</v>
      </c>
      <c r="BXO93" s="354" t="s">
        <v>116</v>
      </c>
      <c r="BXP93" s="354" t="s">
        <v>116</v>
      </c>
      <c r="BXQ93" s="354" t="s">
        <v>116</v>
      </c>
      <c r="BXR93" s="354" t="s">
        <v>116</v>
      </c>
      <c r="BXS93" s="354" t="s">
        <v>116</v>
      </c>
      <c r="BXT93" s="354" t="s">
        <v>116</v>
      </c>
      <c r="BXU93" s="354" t="s">
        <v>116</v>
      </c>
      <c r="BXV93" s="354" t="s">
        <v>116</v>
      </c>
      <c r="BXW93" s="354" t="s">
        <v>116</v>
      </c>
      <c r="BXX93" s="354" t="s">
        <v>116</v>
      </c>
      <c r="BXY93" s="354" t="s">
        <v>116</v>
      </c>
      <c r="BXZ93" s="354" t="s">
        <v>116</v>
      </c>
      <c r="BYA93" s="354" t="s">
        <v>116</v>
      </c>
      <c r="BYB93" s="354" t="s">
        <v>116</v>
      </c>
      <c r="BYC93" s="354" t="s">
        <v>116</v>
      </c>
      <c r="BYD93" s="354" t="s">
        <v>116</v>
      </c>
      <c r="BYE93" s="354" t="s">
        <v>116</v>
      </c>
      <c r="BYF93" s="354" t="s">
        <v>116</v>
      </c>
      <c r="BYG93" s="354" t="s">
        <v>116</v>
      </c>
      <c r="BYH93" s="354" t="s">
        <v>116</v>
      </c>
      <c r="BYI93" s="354" t="s">
        <v>116</v>
      </c>
      <c r="BYJ93" s="354" t="s">
        <v>116</v>
      </c>
      <c r="BYK93" s="354" t="s">
        <v>116</v>
      </c>
      <c r="BYL93" s="354" t="s">
        <v>116</v>
      </c>
      <c r="BYM93" s="354" t="s">
        <v>116</v>
      </c>
      <c r="BYN93" s="354" t="s">
        <v>116</v>
      </c>
      <c r="BYO93" s="354" t="s">
        <v>116</v>
      </c>
      <c r="BYP93" s="354" t="s">
        <v>116</v>
      </c>
      <c r="BYQ93" s="354" t="s">
        <v>116</v>
      </c>
      <c r="BYR93" s="354" t="s">
        <v>116</v>
      </c>
      <c r="BYS93" s="354" t="s">
        <v>116</v>
      </c>
      <c r="BYT93" s="354" t="s">
        <v>116</v>
      </c>
      <c r="BYU93" s="354" t="s">
        <v>116</v>
      </c>
      <c r="BYV93" s="354" t="s">
        <v>116</v>
      </c>
      <c r="BYW93" s="354" t="s">
        <v>116</v>
      </c>
      <c r="BYX93" s="354" t="s">
        <v>116</v>
      </c>
      <c r="BYY93" s="354" t="s">
        <v>116</v>
      </c>
      <c r="BYZ93" s="354" t="s">
        <v>116</v>
      </c>
      <c r="BZA93" s="354" t="s">
        <v>116</v>
      </c>
      <c r="BZB93" s="354" t="s">
        <v>116</v>
      </c>
      <c r="BZC93" s="354" t="s">
        <v>116</v>
      </c>
      <c r="BZD93" s="354" t="s">
        <v>116</v>
      </c>
      <c r="BZE93" s="354" t="s">
        <v>116</v>
      </c>
      <c r="BZF93" s="354" t="s">
        <v>116</v>
      </c>
      <c r="BZG93" s="354" t="s">
        <v>116</v>
      </c>
      <c r="BZH93" s="354" t="s">
        <v>116</v>
      </c>
      <c r="BZI93" s="354" t="s">
        <v>116</v>
      </c>
      <c r="BZJ93" s="354" t="s">
        <v>116</v>
      </c>
      <c r="BZK93" s="354" t="s">
        <v>116</v>
      </c>
      <c r="BZL93" s="354" t="s">
        <v>116</v>
      </c>
      <c r="BZM93" s="354" t="s">
        <v>116</v>
      </c>
      <c r="BZN93" s="354" t="s">
        <v>116</v>
      </c>
      <c r="BZO93" s="354" t="s">
        <v>116</v>
      </c>
      <c r="BZP93" s="354" t="s">
        <v>116</v>
      </c>
      <c r="BZQ93" s="354" t="s">
        <v>116</v>
      </c>
      <c r="BZR93" s="354" t="s">
        <v>116</v>
      </c>
      <c r="BZS93" s="354" t="s">
        <v>116</v>
      </c>
      <c r="BZT93" s="354" t="s">
        <v>116</v>
      </c>
      <c r="BZU93" s="354" t="s">
        <v>116</v>
      </c>
      <c r="BZV93" s="354" t="s">
        <v>116</v>
      </c>
      <c r="BZW93" s="354" t="s">
        <v>116</v>
      </c>
      <c r="BZX93" s="354" t="s">
        <v>116</v>
      </c>
      <c r="BZY93" s="354" t="s">
        <v>116</v>
      </c>
      <c r="BZZ93" s="354" t="s">
        <v>116</v>
      </c>
      <c r="CAA93" s="354" t="s">
        <v>116</v>
      </c>
      <c r="CAB93" s="354" t="s">
        <v>116</v>
      </c>
      <c r="CAC93" s="354" t="s">
        <v>116</v>
      </c>
      <c r="CAD93" s="354" t="s">
        <v>116</v>
      </c>
      <c r="CAE93" s="354" t="s">
        <v>116</v>
      </c>
      <c r="CAF93" s="354" t="s">
        <v>116</v>
      </c>
      <c r="CAG93" s="354" t="s">
        <v>116</v>
      </c>
      <c r="CAH93" s="354" t="s">
        <v>116</v>
      </c>
      <c r="CAI93" s="354" t="s">
        <v>116</v>
      </c>
      <c r="CAJ93" s="354" t="s">
        <v>116</v>
      </c>
      <c r="CAK93" s="354" t="s">
        <v>116</v>
      </c>
      <c r="CAL93" s="354" t="s">
        <v>116</v>
      </c>
      <c r="CAM93" s="354" t="s">
        <v>116</v>
      </c>
      <c r="CAN93" s="354" t="s">
        <v>116</v>
      </c>
      <c r="CAO93" s="354" t="s">
        <v>116</v>
      </c>
      <c r="CAP93" s="354" t="s">
        <v>116</v>
      </c>
      <c r="CAQ93" s="354" t="s">
        <v>116</v>
      </c>
      <c r="CAR93" s="354" t="s">
        <v>116</v>
      </c>
      <c r="CAS93" s="354" t="s">
        <v>116</v>
      </c>
      <c r="CAT93" s="354" t="s">
        <v>116</v>
      </c>
      <c r="CAU93" s="354" t="s">
        <v>116</v>
      </c>
      <c r="CAV93" s="354" t="s">
        <v>116</v>
      </c>
      <c r="CAW93" s="354" t="s">
        <v>116</v>
      </c>
      <c r="CAX93" s="354" t="s">
        <v>116</v>
      </c>
      <c r="CAY93" s="354" t="s">
        <v>116</v>
      </c>
      <c r="CAZ93" s="354" t="s">
        <v>116</v>
      </c>
      <c r="CBA93" s="354" t="s">
        <v>116</v>
      </c>
      <c r="CBB93" s="354" t="s">
        <v>116</v>
      </c>
      <c r="CBC93" s="354" t="s">
        <v>116</v>
      </c>
      <c r="CBD93" s="354" t="s">
        <v>116</v>
      </c>
      <c r="CBE93" s="354" t="s">
        <v>116</v>
      </c>
      <c r="CBF93" s="354" t="s">
        <v>116</v>
      </c>
      <c r="CBG93" s="354" t="s">
        <v>116</v>
      </c>
      <c r="CBH93" s="354" t="s">
        <v>116</v>
      </c>
      <c r="CBI93" s="354" t="s">
        <v>116</v>
      </c>
      <c r="CBJ93" s="354" t="s">
        <v>116</v>
      </c>
      <c r="CBK93" s="354" t="s">
        <v>116</v>
      </c>
      <c r="CBL93" s="354" t="s">
        <v>116</v>
      </c>
      <c r="CBM93" s="354" t="s">
        <v>116</v>
      </c>
      <c r="CBN93" s="354" t="s">
        <v>116</v>
      </c>
      <c r="CBO93" s="354" t="s">
        <v>116</v>
      </c>
      <c r="CBP93" s="354" t="s">
        <v>116</v>
      </c>
      <c r="CBQ93" s="354" t="s">
        <v>116</v>
      </c>
      <c r="CBR93" s="354" t="s">
        <v>116</v>
      </c>
      <c r="CBS93" s="354" t="s">
        <v>116</v>
      </c>
      <c r="CBT93" s="354" t="s">
        <v>116</v>
      </c>
      <c r="CBU93" s="354" t="s">
        <v>116</v>
      </c>
      <c r="CBV93" s="354" t="s">
        <v>116</v>
      </c>
      <c r="CBW93" s="354" t="s">
        <v>116</v>
      </c>
      <c r="CBX93" s="354" t="s">
        <v>116</v>
      </c>
      <c r="CBY93" s="354" t="s">
        <v>116</v>
      </c>
      <c r="CBZ93" s="354" t="s">
        <v>116</v>
      </c>
      <c r="CCA93" s="354" t="s">
        <v>116</v>
      </c>
      <c r="CCB93" s="354" t="s">
        <v>116</v>
      </c>
      <c r="CCC93" s="354" t="s">
        <v>116</v>
      </c>
      <c r="CCD93" s="354" t="s">
        <v>116</v>
      </c>
      <c r="CCE93" s="354" t="s">
        <v>116</v>
      </c>
      <c r="CCF93" s="354" t="s">
        <v>116</v>
      </c>
      <c r="CCG93" s="354" t="s">
        <v>116</v>
      </c>
      <c r="CCH93" s="354" t="s">
        <v>116</v>
      </c>
      <c r="CCI93" s="354" t="s">
        <v>116</v>
      </c>
      <c r="CCJ93" s="354" t="s">
        <v>116</v>
      </c>
      <c r="CCK93" s="354" t="s">
        <v>116</v>
      </c>
      <c r="CCL93" s="354" t="s">
        <v>116</v>
      </c>
      <c r="CCM93" s="354" t="s">
        <v>116</v>
      </c>
      <c r="CCN93" s="354" t="s">
        <v>116</v>
      </c>
      <c r="CCO93" s="354" t="s">
        <v>116</v>
      </c>
      <c r="CCP93" s="354" t="s">
        <v>116</v>
      </c>
      <c r="CCQ93" s="354" t="s">
        <v>116</v>
      </c>
      <c r="CCR93" s="354" t="s">
        <v>116</v>
      </c>
      <c r="CCS93" s="354" t="s">
        <v>116</v>
      </c>
      <c r="CCT93" s="354" t="s">
        <v>116</v>
      </c>
      <c r="CCU93" s="354" t="s">
        <v>116</v>
      </c>
      <c r="CCV93" s="354" t="s">
        <v>116</v>
      </c>
      <c r="CCW93" s="354" t="s">
        <v>116</v>
      </c>
      <c r="CCX93" s="354" t="s">
        <v>116</v>
      </c>
      <c r="CCY93" s="354" t="s">
        <v>116</v>
      </c>
      <c r="CCZ93" s="354" t="s">
        <v>116</v>
      </c>
      <c r="CDA93" s="354" t="s">
        <v>116</v>
      </c>
      <c r="CDB93" s="354" t="s">
        <v>116</v>
      </c>
      <c r="CDC93" s="354" t="s">
        <v>116</v>
      </c>
      <c r="CDD93" s="354" t="s">
        <v>116</v>
      </c>
      <c r="CDE93" s="354" t="s">
        <v>116</v>
      </c>
      <c r="CDF93" s="354" t="s">
        <v>116</v>
      </c>
      <c r="CDG93" s="354" t="s">
        <v>116</v>
      </c>
      <c r="CDH93" s="354" t="s">
        <v>116</v>
      </c>
      <c r="CDI93" s="354" t="s">
        <v>116</v>
      </c>
      <c r="CDJ93" s="354" t="s">
        <v>116</v>
      </c>
      <c r="CDK93" s="354" t="s">
        <v>116</v>
      </c>
      <c r="CDL93" s="354" t="s">
        <v>116</v>
      </c>
      <c r="CDM93" s="354" t="s">
        <v>116</v>
      </c>
      <c r="CDN93" s="354" t="s">
        <v>116</v>
      </c>
      <c r="CDO93" s="354" t="s">
        <v>116</v>
      </c>
      <c r="CDP93" s="354" t="s">
        <v>116</v>
      </c>
      <c r="CDQ93" s="354" t="s">
        <v>116</v>
      </c>
      <c r="CDR93" s="354" t="s">
        <v>116</v>
      </c>
      <c r="CDS93" s="354" t="s">
        <v>116</v>
      </c>
      <c r="CDT93" s="354" t="s">
        <v>116</v>
      </c>
      <c r="CDU93" s="354" t="s">
        <v>116</v>
      </c>
      <c r="CDV93" s="354" t="s">
        <v>116</v>
      </c>
      <c r="CDW93" s="354" t="s">
        <v>116</v>
      </c>
      <c r="CDX93" s="354" t="s">
        <v>116</v>
      </c>
      <c r="CDY93" s="354" t="s">
        <v>116</v>
      </c>
      <c r="CDZ93" s="354" t="s">
        <v>116</v>
      </c>
      <c r="CEA93" s="354" t="s">
        <v>116</v>
      </c>
      <c r="CEB93" s="354" t="s">
        <v>116</v>
      </c>
      <c r="CEC93" s="354" t="s">
        <v>116</v>
      </c>
      <c r="CED93" s="354" t="s">
        <v>116</v>
      </c>
      <c r="CEE93" s="354" t="s">
        <v>116</v>
      </c>
      <c r="CEF93" s="354" t="s">
        <v>116</v>
      </c>
      <c r="CEG93" s="354" t="s">
        <v>116</v>
      </c>
      <c r="CEH93" s="354" t="s">
        <v>116</v>
      </c>
      <c r="CEI93" s="354" t="s">
        <v>116</v>
      </c>
      <c r="CEJ93" s="354" t="s">
        <v>116</v>
      </c>
      <c r="CEK93" s="354" t="s">
        <v>116</v>
      </c>
      <c r="CEL93" s="354" t="s">
        <v>116</v>
      </c>
      <c r="CEM93" s="354" t="s">
        <v>116</v>
      </c>
      <c r="CEN93" s="354" t="s">
        <v>116</v>
      </c>
      <c r="CEO93" s="354" t="s">
        <v>116</v>
      </c>
      <c r="CEP93" s="354" t="s">
        <v>116</v>
      </c>
      <c r="CEQ93" s="354" t="s">
        <v>116</v>
      </c>
      <c r="CER93" s="354" t="s">
        <v>116</v>
      </c>
      <c r="CES93" s="354" t="s">
        <v>116</v>
      </c>
      <c r="CET93" s="354" t="s">
        <v>116</v>
      </c>
      <c r="CEU93" s="354" t="s">
        <v>116</v>
      </c>
      <c r="CEV93" s="354" t="s">
        <v>116</v>
      </c>
      <c r="CEW93" s="354" t="s">
        <v>116</v>
      </c>
      <c r="CEX93" s="354" t="s">
        <v>116</v>
      </c>
      <c r="CEY93" s="354" t="s">
        <v>116</v>
      </c>
      <c r="CEZ93" s="354" t="s">
        <v>116</v>
      </c>
      <c r="CFA93" s="354" t="s">
        <v>116</v>
      </c>
      <c r="CFB93" s="354" t="s">
        <v>116</v>
      </c>
      <c r="CFC93" s="354" t="s">
        <v>116</v>
      </c>
      <c r="CFD93" s="354" t="s">
        <v>116</v>
      </c>
      <c r="CFE93" s="354" t="s">
        <v>116</v>
      </c>
      <c r="CFF93" s="354" t="s">
        <v>116</v>
      </c>
      <c r="CFG93" s="354" t="s">
        <v>116</v>
      </c>
      <c r="CFH93" s="354" t="s">
        <v>116</v>
      </c>
      <c r="CFI93" s="354" t="s">
        <v>116</v>
      </c>
      <c r="CFJ93" s="354" t="s">
        <v>116</v>
      </c>
      <c r="CFK93" s="354" t="s">
        <v>116</v>
      </c>
      <c r="CFL93" s="354" t="s">
        <v>116</v>
      </c>
      <c r="CFM93" s="354" t="s">
        <v>116</v>
      </c>
      <c r="CFN93" s="354" t="s">
        <v>116</v>
      </c>
      <c r="CFO93" s="354" t="s">
        <v>116</v>
      </c>
      <c r="CFP93" s="354" t="s">
        <v>116</v>
      </c>
      <c r="CFQ93" s="354" t="s">
        <v>116</v>
      </c>
      <c r="CFR93" s="354" t="s">
        <v>116</v>
      </c>
      <c r="CFS93" s="354" t="s">
        <v>116</v>
      </c>
      <c r="CFT93" s="354" t="s">
        <v>116</v>
      </c>
      <c r="CFU93" s="354" t="s">
        <v>116</v>
      </c>
      <c r="CFV93" s="354" t="s">
        <v>116</v>
      </c>
      <c r="CFW93" s="354" t="s">
        <v>116</v>
      </c>
      <c r="CFX93" s="354" t="s">
        <v>116</v>
      </c>
      <c r="CFY93" s="354" t="s">
        <v>116</v>
      </c>
      <c r="CFZ93" s="354" t="s">
        <v>116</v>
      </c>
      <c r="CGA93" s="354" t="s">
        <v>116</v>
      </c>
      <c r="CGB93" s="354" t="s">
        <v>116</v>
      </c>
      <c r="CGC93" s="354" t="s">
        <v>116</v>
      </c>
      <c r="CGD93" s="354" t="s">
        <v>116</v>
      </c>
      <c r="CGE93" s="354" t="s">
        <v>116</v>
      </c>
      <c r="CGF93" s="354" t="s">
        <v>116</v>
      </c>
      <c r="CGG93" s="354" t="s">
        <v>116</v>
      </c>
      <c r="CGH93" s="354" t="s">
        <v>116</v>
      </c>
      <c r="CGI93" s="354" t="s">
        <v>116</v>
      </c>
      <c r="CGJ93" s="354" t="s">
        <v>116</v>
      </c>
      <c r="CGK93" s="354" t="s">
        <v>116</v>
      </c>
      <c r="CGL93" s="354" t="s">
        <v>116</v>
      </c>
      <c r="CGM93" s="354" t="s">
        <v>116</v>
      </c>
      <c r="CGN93" s="354" t="s">
        <v>116</v>
      </c>
      <c r="CGO93" s="354" t="s">
        <v>116</v>
      </c>
      <c r="CGP93" s="354" t="s">
        <v>116</v>
      </c>
      <c r="CGQ93" s="354" t="s">
        <v>116</v>
      </c>
      <c r="CGR93" s="354" t="s">
        <v>116</v>
      </c>
      <c r="CGS93" s="354" t="s">
        <v>116</v>
      </c>
      <c r="CGT93" s="354" t="s">
        <v>116</v>
      </c>
      <c r="CGU93" s="354" t="s">
        <v>116</v>
      </c>
      <c r="CGV93" s="354" t="s">
        <v>116</v>
      </c>
      <c r="CGW93" s="354" t="s">
        <v>116</v>
      </c>
      <c r="CGX93" s="354" t="s">
        <v>116</v>
      </c>
      <c r="CGY93" s="354" t="s">
        <v>116</v>
      </c>
      <c r="CGZ93" s="354" t="s">
        <v>116</v>
      </c>
      <c r="CHA93" s="354" t="s">
        <v>116</v>
      </c>
      <c r="CHB93" s="354" t="s">
        <v>116</v>
      </c>
      <c r="CHC93" s="354" t="s">
        <v>116</v>
      </c>
      <c r="CHD93" s="354" t="s">
        <v>116</v>
      </c>
      <c r="CHE93" s="354" t="s">
        <v>116</v>
      </c>
      <c r="CHF93" s="354" t="s">
        <v>116</v>
      </c>
      <c r="CHG93" s="354" t="s">
        <v>116</v>
      </c>
      <c r="CHH93" s="354" t="s">
        <v>116</v>
      </c>
      <c r="CHI93" s="354" t="s">
        <v>116</v>
      </c>
      <c r="CHJ93" s="354" t="s">
        <v>116</v>
      </c>
      <c r="CHK93" s="354" t="s">
        <v>116</v>
      </c>
      <c r="CHL93" s="354" t="s">
        <v>116</v>
      </c>
      <c r="CHM93" s="354" t="s">
        <v>116</v>
      </c>
      <c r="CHN93" s="354" t="s">
        <v>116</v>
      </c>
      <c r="CHO93" s="354" t="s">
        <v>116</v>
      </c>
      <c r="CHP93" s="354" t="s">
        <v>116</v>
      </c>
      <c r="CHQ93" s="354" t="s">
        <v>116</v>
      </c>
      <c r="CHR93" s="354" t="s">
        <v>116</v>
      </c>
      <c r="CHS93" s="354" t="s">
        <v>116</v>
      </c>
      <c r="CHT93" s="354" t="s">
        <v>116</v>
      </c>
      <c r="CHU93" s="354" t="s">
        <v>116</v>
      </c>
      <c r="CHV93" s="354" t="s">
        <v>116</v>
      </c>
      <c r="CHW93" s="354" t="s">
        <v>116</v>
      </c>
      <c r="CHX93" s="354" t="s">
        <v>116</v>
      </c>
      <c r="CHY93" s="354" t="s">
        <v>116</v>
      </c>
      <c r="CHZ93" s="354" t="s">
        <v>116</v>
      </c>
      <c r="CIA93" s="354" t="s">
        <v>116</v>
      </c>
      <c r="CIB93" s="354" t="s">
        <v>116</v>
      </c>
      <c r="CIC93" s="354" t="s">
        <v>116</v>
      </c>
      <c r="CID93" s="354" t="s">
        <v>116</v>
      </c>
      <c r="CIE93" s="354" t="s">
        <v>116</v>
      </c>
      <c r="CIF93" s="354" t="s">
        <v>116</v>
      </c>
      <c r="CIG93" s="354" t="s">
        <v>116</v>
      </c>
      <c r="CIH93" s="354" t="s">
        <v>116</v>
      </c>
      <c r="CII93" s="354" t="s">
        <v>116</v>
      </c>
      <c r="CIJ93" s="354" t="s">
        <v>116</v>
      </c>
      <c r="CIK93" s="354" t="s">
        <v>116</v>
      </c>
      <c r="CIL93" s="354" t="s">
        <v>116</v>
      </c>
      <c r="CIM93" s="354" t="s">
        <v>116</v>
      </c>
      <c r="CIN93" s="354" t="s">
        <v>116</v>
      </c>
      <c r="CIO93" s="354" t="s">
        <v>116</v>
      </c>
      <c r="CIP93" s="354" t="s">
        <v>116</v>
      </c>
      <c r="CIQ93" s="354" t="s">
        <v>116</v>
      </c>
      <c r="CIR93" s="354" t="s">
        <v>116</v>
      </c>
      <c r="CIS93" s="354" t="s">
        <v>116</v>
      </c>
      <c r="CIT93" s="354" t="s">
        <v>116</v>
      </c>
      <c r="CIU93" s="354" t="s">
        <v>116</v>
      </c>
      <c r="CIV93" s="354" t="s">
        <v>116</v>
      </c>
      <c r="CIW93" s="354" t="s">
        <v>116</v>
      </c>
      <c r="CIX93" s="354" t="s">
        <v>116</v>
      </c>
      <c r="CIY93" s="354" t="s">
        <v>116</v>
      </c>
      <c r="CIZ93" s="354" t="s">
        <v>116</v>
      </c>
      <c r="CJA93" s="354" t="s">
        <v>116</v>
      </c>
      <c r="CJB93" s="354" t="s">
        <v>116</v>
      </c>
      <c r="CJC93" s="354" t="s">
        <v>116</v>
      </c>
      <c r="CJD93" s="354" t="s">
        <v>116</v>
      </c>
      <c r="CJE93" s="354" t="s">
        <v>116</v>
      </c>
      <c r="CJF93" s="354" t="s">
        <v>116</v>
      </c>
      <c r="CJG93" s="354" t="s">
        <v>116</v>
      </c>
      <c r="CJH93" s="354" t="s">
        <v>116</v>
      </c>
      <c r="CJI93" s="354" t="s">
        <v>116</v>
      </c>
      <c r="CJJ93" s="354" t="s">
        <v>116</v>
      </c>
      <c r="CJK93" s="354" t="s">
        <v>116</v>
      </c>
      <c r="CJL93" s="354" t="s">
        <v>116</v>
      </c>
      <c r="CJM93" s="354" t="s">
        <v>116</v>
      </c>
      <c r="CJN93" s="354" t="s">
        <v>116</v>
      </c>
      <c r="CJO93" s="354" t="s">
        <v>116</v>
      </c>
      <c r="CJP93" s="354" t="s">
        <v>116</v>
      </c>
      <c r="CJQ93" s="354" t="s">
        <v>116</v>
      </c>
      <c r="CJR93" s="354" t="s">
        <v>116</v>
      </c>
      <c r="CJS93" s="354" t="s">
        <v>116</v>
      </c>
      <c r="CJT93" s="354" t="s">
        <v>116</v>
      </c>
      <c r="CJU93" s="354" t="s">
        <v>116</v>
      </c>
      <c r="CJV93" s="354" t="s">
        <v>116</v>
      </c>
      <c r="CJW93" s="354" t="s">
        <v>116</v>
      </c>
      <c r="CJX93" s="354" t="s">
        <v>116</v>
      </c>
      <c r="CJY93" s="354" t="s">
        <v>116</v>
      </c>
      <c r="CJZ93" s="354" t="s">
        <v>116</v>
      </c>
      <c r="CKA93" s="354" t="s">
        <v>116</v>
      </c>
      <c r="CKB93" s="354" t="s">
        <v>116</v>
      </c>
      <c r="CKC93" s="354" t="s">
        <v>116</v>
      </c>
      <c r="CKD93" s="354" t="s">
        <v>116</v>
      </c>
      <c r="CKE93" s="354" t="s">
        <v>116</v>
      </c>
      <c r="CKF93" s="354" t="s">
        <v>116</v>
      </c>
      <c r="CKG93" s="354" t="s">
        <v>116</v>
      </c>
      <c r="CKH93" s="354" t="s">
        <v>116</v>
      </c>
      <c r="CKI93" s="354" t="s">
        <v>116</v>
      </c>
      <c r="CKJ93" s="354" t="s">
        <v>116</v>
      </c>
      <c r="CKK93" s="354" t="s">
        <v>116</v>
      </c>
      <c r="CKL93" s="354" t="s">
        <v>116</v>
      </c>
      <c r="CKM93" s="354" t="s">
        <v>116</v>
      </c>
      <c r="CKN93" s="354" t="s">
        <v>116</v>
      </c>
      <c r="CKO93" s="354" t="s">
        <v>116</v>
      </c>
      <c r="CKP93" s="354" t="s">
        <v>116</v>
      </c>
      <c r="CKQ93" s="354" t="s">
        <v>116</v>
      </c>
      <c r="CKR93" s="354" t="s">
        <v>116</v>
      </c>
      <c r="CKS93" s="354" t="s">
        <v>116</v>
      </c>
      <c r="CKT93" s="354" t="s">
        <v>116</v>
      </c>
      <c r="CKU93" s="354" t="s">
        <v>116</v>
      </c>
      <c r="CKV93" s="354" t="s">
        <v>116</v>
      </c>
      <c r="CKW93" s="354" t="s">
        <v>116</v>
      </c>
      <c r="CKX93" s="354" t="s">
        <v>116</v>
      </c>
      <c r="CKY93" s="354" t="s">
        <v>116</v>
      </c>
      <c r="CKZ93" s="354" t="s">
        <v>116</v>
      </c>
      <c r="CLA93" s="354" t="s">
        <v>116</v>
      </c>
      <c r="CLB93" s="354" t="s">
        <v>116</v>
      </c>
      <c r="CLC93" s="354" t="s">
        <v>116</v>
      </c>
      <c r="CLD93" s="354" t="s">
        <v>116</v>
      </c>
      <c r="CLE93" s="354" t="s">
        <v>116</v>
      </c>
      <c r="CLF93" s="354" t="s">
        <v>116</v>
      </c>
      <c r="CLG93" s="354" t="s">
        <v>116</v>
      </c>
      <c r="CLH93" s="354" t="s">
        <v>116</v>
      </c>
      <c r="CLI93" s="354" t="s">
        <v>116</v>
      </c>
      <c r="CLJ93" s="354" t="s">
        <v>116</v>
      </c>
      <c r="CLK93" s="354" t="s">
        <v>116</v>
      </c>
      <c r="CLL93" s="354" t="s">
        <v>116</v>
      </c>
      <c r="CLM93" s="354" t="s">
        <v>116</v>
      </c>
      <c r="CLN93" s="354" t="s">
        <v>116</v>
      </c>
      <c r="CLO93" s="354" t="s">
        <v>116</v>
      </c>
      <c r="CLP93" s="354" t="s">
        <v>116</v>
      </c>
      <c r="CLQ93" s="354" t="s">
        <v>116</v>
      </c>
      <c r="CLR93" s="354" t="s">
        <v>116</v>
      </c>
      <c r="CLS93" s="354" t="s">
        <v>116</v>
      </c>
      <c r="CLT93" s="354" t="s">
        <v>116</v>
      </c>
      <c r="CLU93" s="354" t="s">
        <v>116</v>
      </c>
      <c r="CLV93" s="354" t="s">
        <v>116</v>
      </c>
      <c r="CLW93" s="354" t="s">
        <v>116</v>
      </c>
      <c r="CLX93" s="354" t="s">
        <v>116</v>
      </c>
      <c r="CLY93" s="354" t="s">
        <v>116</v>
      </c>
      <c r="CLZ93" s="354" t="s">
        <v>116</v>
      </c>
      <c r="CMA93" s="354" t="s">
        <v>116</v>
      </c>
      <c r="CMB93" s="354" t="s">
        <v>116</v>
      </c>
      <c r="CMC93" s="354" t="s">
        <v>116</v>
      </c>
      <c r="CMD93" s="354" t="s">
        <v>116</v>
      </c>
      <c r="CME93" s="354" t="s">
        <v>116</v>
      </c>
      <c r="CMF93" s="354" t="s">
        <v>116</v>
      </c>
      <c r="CMG93" s="354" t="s">
        <v>116</v>
      </c>
      <c r="CMH93" s="354" t="s">
        <v>116</v>
      </c>
      <c r="CMI93" s="354" t="s">
        <v>116</v>
      </c>
      <c r="CMJ93" s="354" t="s">
        <v>116</v>
      </c>
      <c r="CMK93" s="354" t="s">
        <v>116</v>
      </c>
      <c r="CML93" s="354" t="s">
        <v>116</v>
      </c>
      <c r="CMM93" s="354" t="s">
        <v>116</v>
      </c>
      <c r="CMN93" s="354" t="s">
        <v>116</v>
      </c>
      <c r="CMO93" s="354" t="s">
        <v>116</v>
      </c>
      <c r="CMP93" s="354" t="s">
        <v>116</v>
      </c>
      <c r="CMQ93" s="354" t="s">
        <v>116</v>
      </c>
      <c r="CMR93" s="354" t="s">
        <v>116</v>
      </c>
      <c r="CMS93" s="354" t="s">
        <v>116</v>
      </c>
      <c r="CMT93" s="354" t="s">
        <v>116</v>
      </c>
      <c r="CMU93" s="354" t="s">
        <v>116</v>
      </c>
      <c r="CMV93" s="354" t="s">
        <v>116</v>
      </c>
      <c r="CMW93" s="354" t="s">
        <v>116</v>
      </c>
      <c r="CMX93" s="354" t="s">
        <v>116</v>
      </c>
      <c r="CMY93" s="354" t="s">
        <v>116</v>
      </c>
      <c r="CMZ93" s="354" t="s">
        <v>116</v>
      </c>
      <c r="CNA93" s="354" t="s">
        <v>116</v>
      </c>
      <c r="CNB93" s="354" t="s">
        <v>116</v>
      </c>
      <c r="CNC93" s="354" t="s">
        <v>116</v>
      </c>
      <c r="CND93" s="354" t="s">
        <v>116</v>
      </c>
      <c r="CNE93" s="354" t="s">
        <v>116</v>
      </c>
      <c r="CNF93" s="354" t="s">
        <v>116</v>
      </c>
      <c r="CNG93" s="354" t="s">
        <v>116</v>
      </c>
      <c r="CNH93" s="354" t="s">
        <v>116</v>
      </c>
      <c r="CNI93" s="354" t="s">
        <v>116</v>
      </c>
      <c r="CNJ93" s="354" t="s">
        <v>116</v>
      </c>
      <c r="CNK93" s="354" t="s">
        <v>116</v>
      </c>
      <c r="CNL93" s="354" t="s">
        <v>116</v>
      </c>
      <c r="CNM93" s="354" t="s">
        <v>116</v>
      </c>
      <c r="CNN93" s="354" t="s">
        <v>116</v>
      </c>
      <c r="CNO93" s="354" t="s">
        <v>116</v>
      </c>
      <c r="CNP93" s="354" t="s">
        <v>116</v>
      </c>
      <c r="CNQ93" s="354" t="s">
        <v>116</v>
      </c>
      <c r="CNR93" s="354" t="s">
        <v>116</v>
      </c>
      <c r="CNS93" s="354" t="s">
        <v>116</v>
      </c>
      <c r="CNT93" s="354" t="s">
        <v>116</v>
      </c>
      <c r="CNU93" s="354" t="s">
        <v>116</v>
      </c>
      <c r="CNV93" s="354" t="s">
        <v>116</v>
      </c>
      <c r="CNW93" s="354" t="s">
        <v>116</v>
      </c>
      <c r="CNX93" s="354" t="s">
        <v>116</v>
      </c>
      <c r="CNY93" s="354" t="s">
        <v>116</v>
      </c>
      <c r="CNZ93" s="354" t="s">
        <v>116</v>
      </c>
      <c r="COA93" s="354" t="s">
        <v>116</v>
      </c>
      <c r="COB93" s="354" t="s">
        <v>116</v>
      </c>
      <c r="COC93" s="354" t="s">
        <v>116</v>
      </c>
      <c r="COD93" s="354" t="s">
        <v>116</v>
      </c>
      <c r="COE93" s="354" t="s">
        <v>116</v>
      </c>
      <c r="COF93" s="354" t="s">
        <v>116</v>
      </c>
      <c r="COG93" s="354" t="s">
        <v>116</v>
      </c>
      <c r="COH93" s="354" t="s">
        <v>116</v>
      </c>
      <c r="COI93" s="354" t="s">
        <v>116</v>
      </c>
      <c r="COJ93" s="354" t="s">
        <v>116</v>
      </c>
      <c r="COK93" s="354" t="s">
        <v>116</v>
      </c>
      <c r="COL93" s="354" t="s">
        <v>116</v>
      </c>
      <c r="COM93" s="354" t="s">
        <v>116</v>
      </c>
      <c r="CON93" s="354" t="s">
        <v>116</v>
      </c>
      <c r="COO93" s="354" t="s">
        <v>116</v>
      </c>
      <c r="COP93" s="354" t="s">
        <v>116</v>
      </c>
      <c r="COQ93" s="354" t="s">
        <v>116</v>
      </c>
      <c r="COR93" s="354" t="s">
        <v>116</v>
      </c>
      <c r="COS93" s="354" t="s">
        <v>116</v>
      </c>
      <c r="COT93" s="354" t="s">
        <v>116</v>
      </c>
      <c r="COU93" s="354" t="s">
        <v>116</v>
      </c>
      <c r="COV93" s="354" t="s">
        <v>116</v>
      </c>
      <c r="COW93" s="354" t="s">
        <v>116</v>
      </c>
      <c r="COX93" s="354" t="s">
        <v>116</v>
      </c>
      <c r="COY93" s="354" t="s">
        <v>116</v>
      </c>
      <c r="COZ93" s="354" t="s">
        <v>116</v>
      </c>
      <c r="CPA93" s="354" t="s">
        <v>116</v>
      </c>
      <c r="CPB93" s="354" t="s">
        <v>116</v>
      </c>
      <c r="CPC93" s="354" t="s">
        <v>116</v>
      </c>
      <c r="CPD93" s="354" t="s">
        <v>116</v>
      </c>
      <c r="CPE93" s="354" t="s">
        <v>116</v>
      </c>
      <c r="CPF93" s="354" t="s">
        <v>116</v>
      </c>
      <c r="CPG93" s="354" t="s">
        <v>116</v>
      </c>
      <c r="CPH93" s="354" t="s">
        <v>116</v>
      </c>
      <c r="CPI93" s="354" t="s">
        <v>116</v>
      </c>
      <c r="CPJ93" s="354" t="s">
        <v>116</v>
      </c>
      <c r="CPK93" s="354" t="s">
        <v>116</v>
      </c>
      <c r="CPL93" s="354" t="s">
        <v>116</v>
      </c>
      <c r="CPM93" s="354" t="s">
        <v>116</v>
      </c>
      <c r="CPN93" s="354" t="s">
        <v>116</v>
      </c>
      <c r="CPO93" s="354" t="s">
        <v>116</v>
      </c>
      <c r="CPP93" s="354" t="s">
        <v>116</v>
      </c>
      <c r="CPQ93" s="354" t="s">
        <v>116</v>
      </c>
      <c r="CPR93" s="354" t="s">
        <v>116</v>
      </c>
      <c r="CPS93" s="354" t="s">
        <v>116</v>
      </c>
      <c r="CPT93" s="354" t="s">
        <v>116</v>
      </c>
      <c r="CPU93" s="354" t="s">
        <v>116</v>
      </c>
      <c r="CPV93" s="354" t="s">
        <v>116</v>
      </c>
      <c r="CPW93" s="354" t="s">
        <v>116</v>
      </c>
      <c r="CPX93" s="354" t="s">
        <v>116</v>
      </c>
      <c r="CPY93" s="354" t="s">
        <v>116</v>
      </c>
      <c r="CPZ93" s="354" t="s">
        <v>116</v>
      </c>
      <c r="CQA93" s="354" t="s">
        <v>116</v>
      </c>
      <c r="CQB93" s="354" t="s">
        <v>116</v>
      </c>
      <c r="CQC93" s="354" t="s">
        <v>116</v>
      </c>
      <c r="CQD93" s="354" t="s">
        <v>116</v>
      </c>
      <c r="CQE93" s="354" t="s">
        <v>116</v>
      </c>
      <c r="CQF93" s="354" t="s">
        <v>116</v>
      </c>
      <c r="CQG93" s="354" t="s">
        <v>116</v>
      </c>
      <c r="CQH93" s="354" t="s">
        <v>116</v>
      </c>
      <c r="CQI93" s="354" t="s">
        <v>116</v>
      </c>
      <c r="CQJ93" s="354" t="s">
        <v>116</v>
      </c>
      <c r="CQK93" s="354" t="s">
        <v>116</v>
      </c>
      <c r="CQL93" s="354" t="s">
        <v>116</v>
      </c>
      <c r="CQM93" s="354" t="s">
        <v>116</v>
      </c>
      <c r="CQN93" s="354" t="s">
        <v>116</v>
      </c>
      <c r="CQO93" s="354" t="s">
        <v>116</v>
      </c>
      <c r="CQP93" s="354" t="s">
        <v>116</v>
      </c>
      <c r="CQQ93" s="354" t="s">
        <v>116</v>
      </c>
      <c r="CQR93" s="354" t="s">
        <v>116</v>
      </c>
      <c r="CQS93" s="354" t="s">
        <v>116</v>
      </c>
      <c r="CQT93" s="354" t="s">
        <v>116</v>
      </c>
      <c r="CQU93" s="354" t="s">
        <v>116</v>
      </c>
      <c r="CQV93" s="354" t="s">
        <v>116</v>
      </c>
      <c r="CQW93" s="354" t="s">
        <v>116</v>
      </c>
      <c r="CQX93" s="354" t="s">
        <v>116</v>
      </c>
      <c r="CQY93" s="354" t="s">
        <v>116</v>
      </c>
      <c r="CQZ93" s="354" t="s">
        <v>116</v>
      </c>
      <c r="CRA93" s="354" t="s">
        <v>116</v>
      </c>
      <c r="CRB93" s="354" t="s">
        <v>116</v>
      </c>
      <c r="CRC93" s="354" t="s">
        <v>116</v>
      </c>
      <c r="CRD93" s="354" t="s">
        <v>116</v>
      </c>
      <c r="CRE93" s="354" t="s">
        <v>116</v>
      </c>
      <c r="CRF93" s="354" t="s">
        <v>116</v>
      </c>
      <c r="CRG93" s="354" t="s">
        <v>116</v>
      </c>
      <c r="CRH93" s="354" t="s">
        <v>116</v>
      </c>
      <c r="CRI93" s="354" t="s">
        <v>116</v>
      </c>
      <c r="CRJ93" s="354" t="s">
        <v>116</v>
      </c>
      <c r="CRK93" s="354" t="s">
        <v>116</v>
      </c>
      <c r="CRL93" s="354" t="s">
        <v>116</v>
      </c>
      <c r="CRM93" s="354" t="s">
        <v>116</v>
      </c>
      <c r="CRN93" s="354" t="s">
        <v>116</v>
      </c>
      <c r="CRO93" s="354" t="s">
        <v>116</v>
      </c>
      <c r="CRP93" s="354" t="s">
        <v>116</v>
      </c>
      <c r="CRQ93" s="354" t="s">
        <v>116</v>
      </c>
      <c r="CRR93" s="354" t="s">
        <v>116</v>
      </c>
      <c r="CRS93" s="354" t="s">
        <v>116</v>
      </c>
      <c r="CRT93" s="354" t="s">
        <v>116</v>
      </c>
      <c r="CRU93" s="354" t="s">
        <v>116</v>
      </c>
      <c r="CRV93" s="354" t="s">
        <v>116</v>
      </c>
      <c r="CRW93" s="354" t="s">
        <v>116</v>
      </c>
      <c r="CRX93" s="354" t="s">
        <v>116</v>
      </c>
      <c r="CRY93" s="354" t="s">
        <v>116</v>
      </c>
      <c r="CRZ93" s="354" t="s">
        <v>116</v>
      </c>
      <c r="CSA93" s="354" t="s">
        <v>116</v>
      </c>
      <c r="CSB93" s="354" t="s">
        <v>116</v>
      </c>
      <c r="CSC93" s="354" t="s">
        <v>116</v>
      </c>
      <c r="CSD93" s="354" t="s">
        <v>116</v>
      </c>
      <c r="CSE93" s="354" t="s">
        <v>116</v>
      </c>
      <c r="CSF93" s="354" t="s">
        <v>116</v>
      </c>
      <c r="CSG93" s="354" t="s">
        <v>116</v>
      </c>
      <c r="CSH93" s="354" t="s">
        <v>116</v>
      </c>
      <c r="CSI93" s="354" t="s">
        <v>116</v>
      </c>
      <c r="CSJ93" s="354" t="s">
        <v>116</v>
      </c>
      <c r="CSK93" s="354" t="s">
        <v>116</v>
      </c>
      <c r="CSL93" s="354" t="s">
        <v>116</v>
      </c>
      <c r="CSM93" s="354" t="s">
        <v>116</v>
      </c>
      <c r="CSN93" s="354" t="s">
        <v>116</v>
      </c>
      <c r="CSO93" s="354" t="s">
        <v>116</v>
      </c>
      <c r="CSP93" s="354" t="s">
        <v>116</v>
      </c>
      <c r="CSQ93" s="354" t="s">
        <v>116</v>
      </c>
      <c r="CSR93" s="354" t="s">
        <v>116</v>
      </c>
      <c r="CSS93" s="354" t="s">
        <v>116</v>
      </c>
      <c r="CST93" s="354" t="s">
        <v>116</v>
      </c>
      <c r="CSU93" s="354" t="s">
        <v>116</v>
      </c>
      <c r="CSV93" s="354" t="s">
        <v>116</v>
      </c>
      <c r="CSW93" s="354" t="s">
        <v>116</v>
      </c>
      <c r="CSX93" s="354" t="s">
        <v>116</v>
      </c>
      <c r="CSY93" s="354" t="s">
        <v>116</v>
      </c>
      <c r="CSZ93" s="354" t="s">
        <v>116</v>
      </c>
      <c r="CTA93" s="354" t="s">
        <v>116</v>
      </c>
      <c r="CTB93" s="354" t="s">
        <v>116</v>
      </c>
      <c r="CTC93" s="354" t="s">
        <v>116</v>
      </c>
      <c r="CTD93" s="354" t="s">
        <v>116</v>
      </c>
      <c r="CTE93" s="354" t="s">
        <v>116</v>
      </c>
      <c r="CTF93" s="354" t="s">
        <v>116</v>
      </c>
      <c r="CTG93" s="354" t="s">
        <v>116</v>
      </c>
      <c r="CTH93" s="354" t="s">
        <v>116</v>
      </c>
      <c r="CTI93" s="354" t="s">
        <v>116</v>
      </c>
      <c r="CTJ93" s="354" t="s">
        <v>116</v>
      </c>
      <c r="CTK93" s="354" t="s">
        <v>116</v>
      </c>
      <c r="CTL93" s="354" t="s">
        <v>116</v>
      </c>
      <c r="CTM93" s="354" t="s">
        <v>116</v>
      </c>
      <c r="CTN93" s="354" t="s">
        <v>116</v>
      </c>
      <c r="CTO93" s="354" t="s">
        <v>116</v>
      </c>
      <c r="CTP93" s="354" t="s">
        <v>116</v>
      </c>
      <c r="CTQ93" s="354" t="s">
        <v>116</v>
      </c>
      <c r="CTR93" s="354" t="s">
        <v>116</v>
      </c>
      <c r="CTS93" s="354" t="s">
        <v>116</v>
      </c>
      <c r="CTT93" s="354" t="s">
        <v>116</v>
      </c>
      <c r="CTU93" s="354" t="s">
        <v>116</v>
      </c>
      <c r="CTV93" s="354" t="s">
        <v>116</v>
      </c>
      <c r="CTW93" s="354" t="s">
        <v>116</v>
      </c>
      <c r="CTX93" s="354" t="s">
        <v>116</v>
      </c>
      <c r="CTY93" s="354" t="s">
        <v>116</v>
      </c>
      <c r="CTZ93" s="354" t="s">
        <v>116</v>
      </c>
      <c r="CUA93" s="354" t="s">
        <v>116</v>
      </c>
      <c r="CUB93" s="354" t="s">
        <v>116</v>
      </c>
      <c r="CUC93" s="354" t="s">
        <v>116</v>
      </c>
      <c r="CUD93" s="354" t="s">
        <v>116</v>
      </c>
      <c r="CUE93" s="354" t="s">
        <v>116</v>
      </c>
      <c r="CUF93" s="354" t="s">
        <v>116</v>
      </c>
      <c r="CUG93" s="354" t="s">
        <v>116</v>
      </c>
      <c r="CUH93" s="354" t="s">
        <v>116</v>
      </c>
      <c r="CUI93" s="354" t="s">
        <v>116</v>
      </c>
      <c r="CUJ93" s="354" t="s">
        <v>116</v>
      </c>
      <c r="CUK93" s="354" t="s">
        <v>116</v>
      </c>
      <c r="CUL93" s="354" t="s">
        <v>116</v>
      </c>
      <c r="CUM93" s="354" t="s">
        <v>116</v>
      </c>
      <c r="CUN93" s="354" t="s">
        <v>116</v>
      </c>
      <c r="CUO93" s="354" t="s">
        <v>116</v>
      </c>
      <c r="CUP93" s="354" t="s">
        <v>116</v>
      </c>
      <c r="CUQ93" s="354" t="s">
        <v>116</v>
      </c>
      <c r="CUR93" s="354" t="s">
        <v>116</v>
      </c>
      <c r="CUS93" s="354" t="s">
        <v>116</v>
      </c>
      <c r="CUT93" s="354" t="s">
        <v>116</v>
      </c>
      <c r="CUU93" s="354" t="s">
        <v>116</v>
      </c>
      <c r="CUV93" s="354" t="s">
        <v>116</v>
      </c>
      <c r="CUW93" s="354" t="s">
        <v>116</v>
      </c>
      <c r="CUX93" s="354" t="s">
        <v>116</v>
      </c>
      <c r="CUY93" s="354" t="s">
        <v>116</v>
      </c>
      <c r="CUZ93" s="354" t="s">
        <v>116</v>
      </c>
      <c r="CVA93" s="354" t="s">
        <v>116</v>
      </c>
      <c r="CVB93" s="354" t="s">
        <v>116</v>
      </c>
      <c r="CVC93" s="354" t="s">
        <v>116</v>
      </c>
      <c r="CVD93" s="354" t="s">
        <v>116</v>
      </c>
      <c r="CVE93" s="354" t="s">
        <v>116</v>
      </c>
      <c r="CVF93" s="354" t="s">
        <v>116</v>
      </c>
      <c r="CVG93" s="354" t="s">
        <v>116</v>
      </c>
      <c r="CVH93" s="354" t="s">
        <v>116</v>
      </c>
      <c r="CVI93" s="354" t="s">
        <v>116</v>
      </c>
      <c r="CVJ93" s="354" t="s">
        <v>116</v>
      </c>
      <c r="CVK93" s="354" t="s">
        <v>116</v>
      </c>
      <c r="CVL93" s="354" t="s">
        <v>116</v>
      </c>
      <c r="CVM93" s="354" t="s">
        <v>116</v>
      </c>
      <c r="CVN93" s="354" t="s">
        <v>116</v>
      </c>
      <c r="CVO93" s="354" t="s">
        <v>116</v>
      </c>
      <c r="CVP93" s="354" t="s">
        <v>116</v>
      </c>
      <c r="CVQ93" s="354" t="s">
        <v>116</v>
      </c>
      <c r="CVR93" s="354" t="s">
        <v>116</v>
      </c>
      <c r="CVS93" s="354" t="s">
        <v>116</v>
      </c>
      <c r="CVT93" s="354" t="s">
        <v>116</v>
      </c>
      <c r="CVU93" s="354" t="s">
        <v>116</v>
      </c>
      <c r="CVV93" s="354" t="s">
        <v>116</v>
      </c>
      <c r="CVW93" s="354" t="s">
        <v>116</v>
      </c>
      <c r="CVX93" s="354" t="s">
        <v>116</v>
      </c>
      <c r="CVY93" s="354" t="s">
        <v>116</v>
      </c>
      <c r="CVZ93" s="354" t="s">
        <v>116</v>
      </c>
      <c r="CWA93" s="354" t="s">
        <v>116</v>
      </c>
      <c r="CWB93" s="354" t="s">
        <v>116</v>
      </c>
      <c r="CWC93" s="354" t="s">
        <v>116</v>
      </c>
      <c r="CWD93" s="354" t="s">
        <v>116</v>
      </c>
      <c r="CWE93" s="354" t="s">
        <v>116</v>
      </c>
      <c r="CWF93" s="354" t="s">
        <v>116</v>
      </c>
      <c r="CWG93" s="354" t="s">
        <v>116</v>
      </c>
      <c r="CWH93" s="354" t="s">
        <v>116</v>
      </c>
      <c r="CWI93" s="354" t="s">
        <v>116</v>
      </c>
      <c r="CWJ93" s="354" t="s">
        <v>116</v>
      </c>
      <c r="CWK93" s="354" t="s">
        <v>116</v>
      </c>
      <c r="CWL93" s="354" t="s">
        <v>116</v>
      </c>
      <c r="CWM93" s="354" t="s">
        <v>116</v>
      </c>
      <c r="CWN93" s="354" t="s">
        <v>116</v>
      </c>
      <c r="CWO93" s="354" t="s">
        <v>116</v>
      </c>
      <c r="CWP93" s="354" t="s">
        <v>116</v>
      </c>
      <c r="CWQ93" s="354" t="s">
        <v>116</v>
      </c>
      <c r="CWR93" s="354" t="s">
        <v>116</v>
      </c>
      <c r="CWS93" s="354" t="s">
        <v>116</v>
      </c>
      <c r="CWT93" s="354" t="s">
        <v>116</v>
      </c>
      <c r="CWU93" s="354" t="s">
        <v>116</v>
      </c>
      <c r="CWV93" s="354" t="s">
        <v>116</v>
      </c>
      <c r="CWW93" s="354" t="s">
        <v>116</v>
      </c>
      <c r="CWX93" s="354" t="s">
        <v>116</v>
      </c>
      <c r="CWY93" s="354" t="s">
        <v>116</v>
      </c>
      <c r="CWZ93" s="354" t="s">
        <v>116</v>
      </c>
      <c r="CXA93" s="354" t="s">
        <v>116</v>
      </c>
      <c r="CXB93" s="354" t="s">
        <v>116</v>
      </c>
      <c r="CXC93" s="354" t="s">
        <v>116</v>
      </c>
      <c r="CXD93" s="354" t="s">
        <v>116</v>
      </c>
      <c r="CXE93" s="354" t="s">
        <v>116</v>
      </c>
      <c r="CXF93" s="354" t="s">
        <v>116</v>
      </c>
      <c r="CXG93" s="354" t="s">
        <v>116</v>
      </c>
      <c r="CXH93" s="354" t="s">
        <v>116</v>
      </c>
      <c r="CXI93" s="354" t="s">
        <v>116</v>
      </c>
      <c r="CXJ93" s="354" t="s">
        <v>116</v>
      </c>
      <c r="CXK93" s="354" t="s">
        <v>116</v>
      </c>
      <c r="CXL93" s="354" t="s">
        <v>116</v>
      </c>
      <c r="CXM93" s="354" t="s">
        <v>116</v>
      </c>
      <c r="CXN93" s="354" t="s">
        <v>116</v>
      </c>
      <c r="CXO93" s="354" t="s">
        <v>116</v>
      </c>
      <c r="CXP93" s="354" t="s">
        <v>116</v>
      </c>
      <c r="CXQ93" s="354" t="s">
        <v>116</v>
      </c>
      <c r="CXR93" s="354" t="s">
        <v>116</v>
      </c>
      <c r="CXS93" s="354" t="s">
        <v>116</v>
      </c>
      <c r="CXT93" s="354" t="s">
        <v>116</v>
      </c>
      <c r="CXU93" s="354" t="s">
        <v>116</v>
      </c>
      <c r="CXV93" s="354" t="s">
        <v>116</v>
      </c>
      <c r="CXW93" s="354" t="s">
        <v>116</v>
      </c>
      <c r="CXX93" s="354" t="s">
        <v>116</v>
      </c>
      <c r="CXY93" s="354" t="s">
        <v>116</v>
      </c>
      <c r="CXZ93" s="354" t="s">
        <v>116</v>
      </c>
      <c r="CYA93" s="354" t="s">
        <v>116</v>
      </c>
      <c r="CYB93" s="354" t="s">
        <v>116</v>
      </c>
      <c r="CYC93" s="354" t="s">
        <v>116</v>
      </c>
      <c r="CYD93" s="354" t="s">
        <v>116</v>
      </c>
      <c r="CYE93" s="354" t="s">
        <v>116</v>
      </c>
      <c r="CYF93" s="354" t="s">
        <v>116</v>
      </c>
      <c r="CYG93" s="354" t="s">
        <v>116</v>
      </c>
      <c r="CYH93" s="354" t="s">
        <v>116</v>
      </c>
      <c r="CYI93" s="354" t="s">
        <v>116</v>
      </c>
      <c r="CYJ93" s="354" t="s">
        <v>116</v>
      </c>
      <c r="CYK93" s="354" t="s">
        <v>116</v>
      </c>
      <c r="CYL93" s="354" t="s">
        <v>116</v>
      </c>
      <c r="CYM93" s="354" t="s">
        <v>116</v>
      </c>
      <c r="CYN93" s="354" t="s">
        <v>116</v>
      </c>
      <c r="CYO93" s="354" t="s">
        <v>116</v>
      </c>
      <c r="CYP93" s="354" t="s">
        <v>116</v>
      </c>
      <c r="CYQ93" s="354" t="s">
        <v>116</v>
      </c>
      <c r="CYR93" s="354" t="s">
        <v>116</v>
      </c>
      <c r="CYS93" s="354" t="s">
        <v>116</v>
      </c>
      <c r="CYT93" s="354" t="s">
        <v>116</v>
      </c>
      <c r="CYU93" s="354" t="s">
        <v>116</v>
      </c>
      <c r="CYV93" s="354" t="s">
        <v>116</v>
      </c>
      <c r="CYW93" s="354" t="s">
        <v>116</v>
      </c>
      <c r="CYX93" s="354" t="s">
        <v>116</v>
      </c>
      <c r="CYY93" s="354" t="s">
        <v>116</v>
      </c>
      <c r="CYZ93" s="354" t="s">
        <v>116</v>
      </c>
      <c r="CZA93" s="354" t="s">
        <v>116</v>
      </c>
      <c r="CZB93" s="354" t="s">
        <v>116</v>
      </c>
      <c r="CZC93" s="354" t="s">
        <v>116</v>
      </c>
      <c r="CZD93" s="354" t="s">
        <v>116</v>
      </c>
      <c r="CZE93" s="354" t="s">
        <v>116</v>
      </c>
      <c r="CZF93" s="354" t="s">
        <v>116</v>
      </c>
      <c r="CZG93" s="354" t="s">
        <v>116</v>
      </c>
      <c r="CZH93" s="354" t="s">
        <v>116</v>
      </c>
      <c r="CZI93" s="354" t="s">
        <v>116</v>
      </c>
      <c r="CZJ93" s="354" t="s">
        <v>116</v>
      </c>
      <c r="CZK93" s="354" t="s">
        <v>116</v>
      </c>
      <c r="CZL93" s="354" t="s">
        <v>116</v>
      </c>
      <c r="CZM93" s="354" t="s">
        <v>116</v>
      </c>
      <c r="CZN93" s="354" t="s">
        <v>116</v>
      </c>
      <c r="CZO93" s="354" t="s">
        <v>116</v>
      </c>
      <c r="CZP93" s="354" t="s">
        <v>116</v>
      </c>
      <c r="CZQ93" s="354" t="s">
        <v>116</v>
      </c>
      <c r="CZR93" s="354" t="s">
        <v>116</v>
      </c>
      <c r="CZS93" s="354" t="s">
        <v>116</v>
      </c>
      <c r="CZT93" s="354" t="s">
        <v>116</v>
      </c>
      <c r="CZU93" s="354" t="s">
        <v>116</v>
      </c>
      <c r="CZV93" s="354" t="s">
        <v>116</v>
      </c>
      <c r="CZW93" s="354" t="s">
        <v>116</v>
      </c>
      <c r="CZX93" s="354" t="s">
        <v>116</v>
      </c>
      <c r="CZY93" s="354" t="s">
        <v>116</v>
      </c>
      <c r="CZZ93" s="354" t="s">
        <v>116</v>
      </c>
      <c r="DAA93" s="354" t="s">
        <v>116</v>
      </c>
      <c r="DAB93" s="354" t="s">
        <v>116</v>
      </c>
      <c r="DAC93" s="354" t="s">
        <v>116</v>
      </c>
      <c r="DAD93" s="354" t="s">
        <v>116</v>
      </c>
      <c r="DAE93" s="354" t="s">
        <v>116</v>
      </c>
      <c r="DAF93" s="354" t="s">
        <v>116</v>
      </c>
      <c r="DAG93" s="354" t="s">
        <v>116</v>
      </c>
      <c r="DAH93" s="354" t="s">
        <v>116</v>
      </c>
      <c r="DAI93" s="354" t="s">
        <v>116</v>
      </c>
      <c r="DAJ93" s="354" t="s">
        <v>116</v>
      </c>
      <c r="DAK93" s="354" t="s">
        <v>116</v>
      </c>
      <c r="DAL93" s="354" t="s">
        <v>116</v>
      </c>
      <c r="DAM93" s="354" t="s">
        <v>116</v>
      </c>
      <c r="DAN93" s="354" t="s">
        <v>116</v>
      </c>
      <c r="DAO93" s="354" t="s">
        <v>116</v>
      </c>
      <c r="DAP93" s="354" t="s">
        <v>116</v>
      </c>
      <c r="DAQ93" s="354" t="s">
        <v>116</v>
      </c>
      <c r="DAR93" s="354" t="s">
        <v>116</v>
      </c>
      <c r="DAS93" s="354" t="s">
        <v>116</v>
      </c>
      <c r="DAT93" s="354" t="s">
        <v>116</v>
      </c>
      <c r="DAU93" s="354" t="s">
        <v>116</v>
      </c>
      <c r="DAV93" s="354" t="s">
        <v>116</v>
      </c>
      <c r="DAW93" s="354" t="s">
        <v>116</v>
      </c>
      <c r="DAX93" s="354" t="s">
        <v>116</v>
      </c>
      <c r="DAY93" s="354" t="s">
        <v>116</v>
      </c>
      <c r="DAZ93" s="354" t="s">
        <v>116</v>
      </c>
      <c r="DBA93" s="354" t="s">
        <v>116</v>
      </c>
      <c r="DBB93" s="354" t="s">
        <v>116</v>
      </c>
      <c r="DBC93" s="354" t="s">
        <v>116</v>
      </c>
      <c r="DBD93" s="354" t="s">
        <v>116</v>
      </c>
      <c r="DBE93" s="354" t="s">
        <v>116</v>
      </c>
      <c r="DBF93" s="354" t="s">
        <v>116</v>
      </c>
      <c r="DBG93" s="354" t="s">
        <v>116</v>
      </c>
      <c r="DBH93" s="354" t="s">
        <v>116</v>
      </c>
      <c r="DBI93" s="354" t="s">
        <v>116</v>
      </c>
      <c r="DBJ93" s="354" t="s">
        <v>116</v>
      </c>
      <c r="DBK93" s="354" t="s">
        <v>116</v>
      </c>
      <c r="DBL93" s="354" t="s">
        <v>116</v>
      </c>
      <c r="DBM93" s="354" t="s">
        <v>116</v>
      </c>
      <c r="DBN93" s="354" t="s">
        <v>116</v>
      </c>
      <c r="DBO93" s="354" t="s">
        <v>116</v>
      </c>
      <c r="DBP93" s="354" t="s">
        <v>116</v>
      </c>
      <c r="DBQ93" s="354" t="s">
        <v>116</v>
      </c>
      <c r="DBR93" s="354" t="s">
        <v>116</v>
      </c>
      <c r="DBS93" s="354" t="s">
        <v>116</v>
      </c>
      <c r="DBT93" s="354" t="s">
        <v>116</v>
      </c>
      <c r="DBU93" s="354" t="s">
        <v>116</v>
      </c>
      <c r="DBV93" s="354" t="s">
        <v>116</v>
      </c>
      <c r="DBW93" s="354" t="s">
        <v>116</v>
      </c>
      <c r="DBX93" s="354" t="s">
        <v>116</v>
      </c>
      <c r="DBY93" s="354" t="s">
        <v>116</v>
      </c>
      <c r="DBZ93" s="354" t="s">
        <v>116</v>
      </c>
      <c r="DCA93" s="354" t="s">
        <v>116</v>
      </c>
      <c r="DCB93" s="354" t="s">
        <v>116</v>
      </c>
      <c r="DCC93" s="354" t="s">
        <v>116</v>
      </c>
      <c r="DCD93" s="354" t="s">
        <v>116</v>
      </c>
      <c r="DCE93" s="354" t="s">
        <v>116</v>
      </c>
      <c r="DCF93" s="354" t="s">
        <v>116</v>
      </c>
      <c r="DCG93" s="354" t="s">
        <v>116</v>
      </c>
      <c r="DCH93" s="354" t="s">
        <v>116</v>
      </c>
      <c r="DCI93" s="354" t="s">
        <v>116</v>
      </c>
      <c r="DCJ93" s="354" t="s">
        <v>116</v>
      </c>
      <c r="DCK93" s="354" t="s">
        <v>116</v>
      </c>
      <c r="DCL93" s="354" t="s">
        <v>116</v>
      </c>
      <c r="DCM93" s="354" t="s">
        <v>116</v>
      </c>
      <c r="DCN93" s="354" t="s">
        <v>116</v>
      </c>
      <c r="DCO93" s="354" t="s">
        <v>116</v>
      </c>
      <c r="DCP93" s="354" t="s">
        <v>116</v>
      </c>
      <c r="DCQ93" s="354" t="s">
        <v>116</v>
      </c>
      <c r="DCR93" s="354" t="s">
        <v>116</v>
      </c>
      <c r="DCS93" s="354" t="s">
        <v>116</v>
      </c>
      <c r="DCT93" s="354" t="s">
        <v>116</v>
      </c>
      <c r="DCU93" s="354" t="s">
        <v>116</v>
      </c>
      <c r="DCV93" s="354" t="s">
        <v>116</v>
      </c>
      <c r="DCW93" s="354" t="s">
        <v>116</v>
      </c>
      <c r="DCX93" s="354" t="s">
        <v>116</v>
      </c>
      <c r="DCY93" s="354" t="s">
        <v>116</v>
      </c>
      <c r="DCZ93" s="354" t="s">
        <v>116</v>
      </c>
      <c r="DDA93" s="354" t="s">
        <v>116</v>
      </c>
      <c r="DDB93" s="354" t="s">
        <v>116</v>
      </c>
      <c r="DDC93" s="354" t="s">
        <v>116</v>
      </c>
      <c r="DDD93" s="354" t="s">
        <v>116</v>
      </c>
      <c r="DDE93" s="354" t="s">
        <v>116</v>
      </c>
      <c r="DDF93" s="354" t="s">
        <v>116</v>
      </c>
      <c r="DDG93" s="354" t="s">
        <v>116</v>
      </c>
      <c r="DDH93" s="354" t="s">
        <v>116</v>
      </c>
      <c r="DDI93" s="354" t="s">
        <v>116</v>
      </c>
      <c r="DDJ93" s="354" t="s">
        <v>116</v>
      </c>
      <c r="DDK93" s="354" t="s">
        <v>116</v>
      </c>
      <c r="DDL93" s="354" t="s">
        <v>116</v>
      </c>
      <c r="DDM93" s="354" t="s">
        <v>116</v>
      </c>
      <c r="DDN93" s="354" t="s">
        <v>116</v>
      </c>
      <c r="DDO93" s="354" t="s">
        <v>116</v>
      </c>
      <c r="DDP93" s="354" t="s">
        <v>116</v>
      </c>
      <c r="DDQ93" s="354" t="s">
        <v>116</v>
      </c>
      <c r="DDR93" s="354" t="s">
        <v>116</v>
      </c>
      <c r="DDS93" s="354" t="s">
        <v>116</v>
      </c>
      <c r="DDT93" s="354" t="s">
        <v>116</v>
      </c>
      <c r="DDU93" s="354" t="s">
        <v>116</v>
      </c>
      <c r="DDV93" s="354" t="s">
        <v>116</v>
      </c>
      <c r="DDW93" s="354" t="s">
        <v>116</v>
      </c>
      <c r="DDX93" s="354" t="s">
        <v>116</v>
      </c>
      <c r="DDY93" s="354" t="s">
        <v>116</v>
      </c>
      <c r="DDZ93" s="354" t="s">
        <v>116</v>
      </c>
      <c r="DEA93" s="354" t="s">
        <v>116</v>
      </c>
      <c r="DEB93" s="354" t="s">
        <v>116</v>
      </c>
      <c r="DEC93" s="354" t="s">
        <v>116</v>
      </c>
      <c r="DED93" s="354" t="s">
        <v>116</v>
      </c>
      <c r="DEE93" s="354" t="s">
        <v>116</v>
      </c>
      <c r="DEF93" s="354" t="s">
        <v>116</v>
      </c>
      <c r="DEG93" s="354" t="s">
        <v>116</v>
      </c>
      <c r="DEH93" s="354" t="s">
        <v>116</v>
      </c>
      <c r="DEI93" s="354" t="s">
        <v>116</v>
      </c>
      <c r="DEJ93" s="354" t="s">
        <v>116</v>
      </c>
      <c r="DEK93" s="354" t="s">
        <v>116</v>
      </c>
      <c r="DEL93" s="354" t="s">
        <v>116</v>
      </c>
      <c r="DEM93" s="354" t="s">
        <v>116</v>
      </c>
      <c r="DEN93" s="354" t="s">
        <v>116</v>
      </c>
      <c r="DEO93" s="354" t="s">
        <v>116</v>
      </c>
      <c r="DEP93" s="354" t="s">
        <v>116</v>
      </c>
      <c r="DEQ93" s="354" t="s">
        <v>116</v>
      </c>
      <c r="DER93" s="354" t="s">
        <v>116</v>
      </c>
      <c r="DES93" s="354" t="s">
        <v>116</v>
      </c>
      <c r="DET93" s="354" t="s">
        <v>116</v>
      </c>
      <c r="DEU93" s="354" t="s">
        <v>116</v>
      </c>
      <c r="DEV93" s="354" t="s">
        <v>116</v>
      </c>
      <c r="DEW93" s="354" t="s">
        <v>116</v>
      </c>
      <c r="DEX93" s="354" t="s">
        <v>116</v>
      </c>
      <c r="DEY93" s="354" t="s">
        <v>116</v>
      </c>
      <c r="DEZ93" s="354" t="s">
        <v>116</v>
      </c>
      <c r="DFA93" s="354" t="s">
        <v>116</v>
      </c>
      <c r="DFB93" s="354" t="s">
        <v>116</v>
      </c>
      <c r="DFC93" s="354" t="s">
        <v>116</v>
      </c>
      <c r="DFD93" s="354" t="s">
        <v>116</v>
      </c>
      <c r="DFE93" s="354" t="s">
        <v>116</v>
      </c>
      <c r="DFF93" s="354" t="s">
        <v>116</v>
      </c>
      <c r="DFG93" s="354" t="s">
        <v>116</v>
      </c>
      <c r="DFH93" s="354" t="s">
        <v>116</v>
      </c>
      <c r="DFI93" s="354" t="s">
        <v>116</v>
      </c>
      <c r="DFJ93" s="354" t="s">
        <v>116</v>
      </c>
      <c r="DFK93" s="354" t="s">
        <v>116</v>
      </c>
      <c r="DFL93" s="354" t="s">
        <v>116</v>
      </c>
      <c r="DFM93" s="354" t="s">
        <v>116</v>
      </c>
      <c r="DFN93" s="354" t="s">
        <v>116</v>
      </c>
      <c r="DFO93" s="354" t="s">
        <v>116</v>
      </c>
      <c r="DFP93" s="354" t="s">
        <v>116</v>
      </c>
      <c r="DFQ93" s="354" t="s">
        <v>116</v>
      </c>
      <c r="DFR93" s="354" t="s">
        <v>116</v>
      </c>
      <c r="DFS93" s="354" t="s">
        <v>116</v>
      </c>
      <c r="DFT93" s="354" t="s">
        <v>116</v>
      </c>
      <c r="DFU93" s="354" t="s">
        <v>116</v>
      </c>
      <c r="DFV93" s="354" t="s">
        <v>116</v>
      </c>
      <c r="DFW93" s="354" t="s">
        <v>116</v>
      </c>
      <c r="DFX93" s="354" t="s">
        <v>116</v>
      </c>
      <c r="DFY93" s="354" t="s">
        <v>116</v>
      </c>
      <c r="DFZ93" s="354" t="s">
        <v>116</v>
      </c>
      <c r="DGA93" s="354" t="s">
        <v>116</v>
      </c>
      <c r="DGB93" s="354" t="s">
        <v>116</v>
      </c>
      <c r="DGC93" s="354" t="s">
        <v>116</v>
      </c>
      <c r="DGD93" s="354" t="s">
        <v>116</v>
      </c>
      <c r="DGE93" s="354" t="s">
        <v>116</v>
      </c>
      <c r="DGF93" s="354" t="s">
        <v>116</v>
      </c>
      <c r="DGG93" s="354" t="s">
        <v>116</v>
      </c>
      <c r="DGH93" s="354" t="s">
        <v>116</v>
      </c>
      <c r="DGI93" s="354" t="s">
        <v>116</v>
      </c>
      <c r="DGJ93" s="354" t="s">
        <v>116</v>
      </c>
      <c r="DGK93" s="354" t="s">
        <v>116</v>
      </c>
      <c r="DGL93" s="354" t="s">
        <v>116</v>
      </c>
      <c r="DGM93" s="354" t="s">
        <v>116</v>
      </c>
      <c r="DGN93" s="354" t="s">
        <v>116</v>
      </c>
      <c r="DGO93" s="354" t="s">
        <v>116</v>
      </c>
      <c r="DGP93" s="354" t="s">
        <v>116</v>
      </c>
      <c r="DGQ93" s="354" t="s">
        <v>116</v>
      </c>
      <c r="DGR93" s="354" t="s">
        <v>116</v>
      </c>
      <c r="DGS93" s="354" t="s">
        <v>116</v>
      </c>
      <c r="DGT93" s="354" t="s">
        <v>116</v>
      </c>
      <c r="DGU93" s="354" t="s">
        <v>116</v>
      </c>
      <c r="DGV93" s="354" t="s">
        <v>116</v>
      </c>
      <c r="DGW93" s="354" t="s">
        <v>116</v>
      </c>
      <c r="DGX93" s="354" t="s">
        <v>116</v>
      </c>
      <c r="DGY93" s="354" t="s">
        <v>116</v>
      </c>
      <c r="DGZ93" s="354" t="s">
        <v>116</v>
      </c>
      <c r="DHA93" s="354" t="s">
        <v>116</v>
      </c>
      <c r="DHB93" s="354" t="s">
        <v>116</v>
      </c>
      <c r="DHC93" s="354" t="s">
        <v>116</v>
      </c>
      <c r="DHD93" s="354" t="s">
        <v>116</v>
      </c>
      <c r="DHE93" s="354" t="s">
        <v>116</v>
      </c>
      <c r="DHF93" s="354" t="s">
        <v>116</v>
      </c>
      <c r="DHG93" s="354" t="s">
        <v>116</v>
      </c>
      <c r="DHH93" s="354" t="s">
        <v>116</v>
      </c>
      <c r="DHI93" s="354" t="s">
        <v>116</v>
      </c>
      <c r="DHJ93" s="354" t="s">
        <v>116</v>
      </c>
      <c r="DHK93" s="354" t="s">
        <v>116</v>
      </c>
      <c r="DHL93" s="354" t="s">
        <v>116</v>
      </c>
      <c r="DHM93" s="354" t="s">
        <v>116</v>
      </c>
      <c r="DHN93" s="354" t="s">
        <v>116</v>
      </c>
      <c r="DHO93" s="354" t="s">
        <v>116</v>
      </c>
      <c r="DHP93" s="354" t="s">
        <v>116</v>
      </c>
      <c r="DHQ93" s="354" t="s">
        <v>116</v>
      </c>
      <c r="DHR93" s="354" t="s">
        <v>116</v>
      </c>
      <c r="DHS93" s="354" t="s">
        <v>116</v>
      </c>
      <c r="DHT93" s="354" t="s">
        <v>116</v>
      </c>
      <c r="DHU93" s="354" t="s">
        <v>116</v>
      </c>
      <c r="DHV93" s="354" t="s">
        <v>116</v>
      </c>
      <c r="DHW93" s="354" t="s">
        <v>116</v>
      </c>
      <c r="DHX93" s="354" t="s">
        <v>116</v>
      </c>
      <c r="DHY93" s="354" t="s">
        <v>116</v>
      </c>
      <c r="DHZ93" s="354" t="s">
        <v>116</v>
      </c>
      <c r="DIA93" s="354" t="s">
        <v>116</v>
      </c>
      <c r="DIB93" s="354" t="s">
        <v>116</v>
      </c>
      <c r="DIC93" s="354" t="s">
        <v>116</v>
      </c>
      <c r="DID93" s="354" t="s">
        <v>116</v>
      </c>
      <c r="DIE93" s="354" t="s">
        <v>116</v>
      </c>
      <c r="DIF93" s="354" t="s">
        <v>116</v>
      </c>
      <c r="DIG93" s="354" t="s">
        <v>116</v>
      </c>
      <c r="DIH93" s="354" t="s">
        <v>116</v>
      </c>
      <c r="DII93" s="354" t="s">
        <v>116</v>
      </c>
      <c r="DIJ93" s="354" t="s">
        <v>116</v>
      </c>
      <c r="DIK93" s="354" t="s">
        <v>116</v>
      </c>
      <c r="DIL93" s="354" t="s">
        <v>116</v>
      </c>
      <c r="DIM93" s="354" t="s">
        <v>116</v>
      </c>
      <c r="DIN93" s="354" t="s">
        <v>116</v>
      </c>
      <c r="DIO93" s="354" t="s">
        <v>116</v>
      </c>
      <c r="DIP93" s="354" t="s">
        <v>116</v>
      </c>
      <c r="DIQ93" s="354" t="s">
        <v>116</v>
      </c>
      <c r="DIR93" s="354" t="s">
        <v>116</v>
      </c>
      <c r="DIS93" s="354" t="s">
        <v>116</v>
      </c>
      <c r="DIT93" s="354" t="s">
        <v>116</v>
      </c>
      <c r="DIU93" s="354" t="s">
        <v>116</v>
      </c>
      <c r="DIV93" s="354" t="s">
        <v>116</v>
      </c>
      <c r="DIW93" s="354" t="s">
        <v>116</v>
      </c>
      <c r="DIX93" s="354" t="s">
        <v>116</v>
      </c>
      <c r="DIY93" s="354" t="s">
        <v>116</v>
      </c>
      <c r="DIZ93" s="354" t="s">
        <v>116</v>
      </c>
      <c r="DJA93" s="354" t="s">
        <v>116</v>
      </c>
      <c r="DJB93" s="354" t="s">
        <v>116</v>
      </c>
      <c r="DJC93" s="354" t="s">
        <v>116</v>
      </c>
      <c r="DJD93" s="354" t="s">
        <v>116</v>
      </c>
      <c r="DJE93" s="354" t="s">
        <v>116</v>
      </c>
      <c r="DJF93" s="354" t="s">
        <v>116</v>
      </c>
      <c r="DJG93" s="354" t="s">
        <v>116</v>
      </c>
      <c r="DJH93" s="354" t="s">
        <v>116</v>
      </c>
      <c r="DJI93" s="354" t="s">
        <v>116</v>
      </c>
      <c r="DJJ93" s="354" t="s">
        <v>116</v>
      </c>
      <c r="DJK93" s="354" t="s">
        <v>116</v>
      </c>
      <c r="DJL93" s="354" t="s">
        <v>116</v>
      </c>
      <c r="DJM93" s="354" t="s">
        <v>116</v>
      </c>
      <c r="DJN93" s="354" t="s">
        <v>116</v>
      </c>
      <c r="DJO93" s="354" t="s">
        <v>116</v>
      </c>
      <c r="DJP93" s="354" t="s">
        <v>116</v>
      </c>
      <c r="DJQ93" s="354" t="s">
        <v>116</v>
      </c>
      <c r="DJR93" s="354" t="s">
        <v>116</v>
      </c>
      <c r="DJS93" s="354" t="s">
        <v>116</v>
      </c>
      <c r="DJT93" s="354" t="s">
        <v>116</v>
      </c>
      <c r="DJU93" s="354" t="s">
        <v>116</v>
      </c>
      <c r="DJV93" s="354" t="s">
        <v>116</v>
      </c>
      <c r="DJW93" s="354" t="s">
        <v>116</v>
      </c>
      <c r="DJX93" s="354" t="s">
        <v>116</v>
      </c>
      <c r="DJY93" s="354" t="s">
        <v>116</v>
      </c>
      <c r="DJZ93" s="354" t="s">
        <v>116</v>
      </c>
      <c r="DKA93" s="354" t="s">
        <v>116</v>
      </c>
      <c r="DKB93" s="354" t="s">
        <v>116</v>
      </c>
      <c r="DKC93" s="354" t="s">
        <v>116</v>
      </c>
      <c r="DKD93" s="354" t="s">
        <v>116</v>
      </c>
      <c r="DKE93" s="354" t="s">
        <v>116</v>
      </c>
      <c r="DKF93" s="354" t="s">
        <v>116</v>
      </c>
      <c r="DKG93" s="354" t="s">
        <v>116</v>
      </c>
      <c r="DKH93" s="354" t="s">
        <v>116</v>
      </c>
      <c r="DKI93" s="354" t="s">
        <v>116</v>
      </c>
      <c r="DKJ93" s="354" t="s">
        <v>116</v>
      </c>
      <c r="DKK93" s="354" t="s">
        <v>116</v>
      </c>
      <c r="DKL93" s="354" t="s">
        <v>116</v>
      </c>
      <c r="DKM93" s="354" t="s">
        <v>116</v>
      </c>
      <c r="DKN93" s="354" t="s">
        <v>116</v>
      </c>
      <c r="DKO93" s="354" t="s">
        <v>116</v>
      </c>
      <c r="DKP93" s="354" t="s">
        <v>116</v>
      </c>
      <c r="DKQ93" s="354" t="s">
        <v>116</v>
      </c>
      <c r="DKR93" s="354" t="s">
        <v>116</v>
      </c>
      <c r="DKS93" s="354" t="s">
        <v>116</v>
      </c>
      <c r="DKT93" s="354" t="s">
        <v>116</v>
      </c>
      <c r="DKU93" s="354" t="s">
        <v>116</v>
      </c>
      <c r="DKV93" s="354" t="s">
        <v>116</v>
      </c>
      <c r="DKW93" s="354" t="s">
        <v>116</v>
      </c>
      <c r="DKX93" s="354" t="s">
        <v>116</v>
      </c>
      <c r="DKY93" s="354" t="s">
        <v>116</v>
      </c>
      <c r="DKZ93" s="354" t="s">
        <v>116</v>
      </c>
      <c r="DLA93" s="354" t="s">
        <v>116</v>
      </c>
      <c r="DLB93" s="354" t="s">
        <v>116</v>
      </c>
      <c r="DLC93" s="354" t="s">
        <v>116</v>
      </c>
      <c r="DLD93" s="354" t="s">
        <v>116</v>
      </c>
      <c r="DLE93" s="354" t="s">
        <v>116</v>
      </c>
      <c r="DLF93" s="354" t="s">
        <v>116</v>
      </c>
      <c r="DLG93" s="354" t="s">
        <v>116</v>
      </c>
      <c r="DLH93" s="354" t="s">
        <v>116</v>
      </c>
      <c r="DLI93" s="354" t="s">
        <v>116</v>
      </c>
      <c r="DLJ93" s="354" t="s">
        <v>116</v>
      </c>
      <c r="DLK93" s="354" t="s">
        <v>116</v>
      </c>
      <c r="DLL93" s="354" t="s">
        <v>116</v>
      </c>
      <c r="DLM93" s="354" t="s">
        <v>116</v>
      </c>
      <c r="DLN93" s="354" t="s">
        <v>116</v>
      </c>
      <c r="DLO93" s="354" t="s">
        <v>116</v>
      </c>
      <c r="DLP93" s="354" t="s">
        <v>116</v>
      </c>
      <c r="DLQ93" s="354" t="s">
        <v>116</v>
      </c>
      <c r="DLR93" s="354" t="s">
        <v>116</v>
      </c>
      <c r="DLS93" s="354" t="s">
        <v>116</v>
      </c>
      <c r="DLT93" s="354" t="s">
        <v>116</v>
      </c>
      <c r="DLU93" s="354" t="s">
        <v>116</v>
      </c>
      <c r="DLV93" s="354" t="s">
        <v>116</v>
      </c>
      <c r="DLW93" s="354" t="s">
        <v>116</v>
      </c>
      <c r="DLX93" s="354" t="s">
        <v>116</v>
      </c>
      <c r="DLY93" s="354" t="s">
        <v>116</v>
      </c>
      <c r="DLZ93" s="354" t="s">
        <v>116</v>
      </c>
      <c r="DMA93" s="354" t="s">
        <v>116</v>
      </c>
      <c r="DMB93" s="354" t="s">
        <v>116</v>
      </c>
      <c r="DMC93" s="354" t="s">
        <v>116</v>
      </c>
      <c r="DMD93" s="354" t="s">
        <v>116</v>
      </c>
      <c r="DME93" s="354" t="s">
        <v>116</v>
      </c>
      <c r="DMF93" s="354" t="s">
        <v>116</v>
      </c>
      <c r="DMG93" s="354" t="s">
        <v>116</v>
      </c>
      <c r="DMH93" s="354" t="s">
        <v>116</v>
      </c>
      <c r="DMI93" s="354" t="s">
        <v>116</v>
      </c>
      <c r="DMJ93" s="354" t="s">
        <v>116</v>
      </c>
      <c r="DMK93" s="354" t="s">
        <v>116</v>
      </c>
      <c r="DML93" s="354" t="s">
        <v>116</v>
      </c>
      <c r="DMM93" s="354" t="s">
        <v>116</v>
      </c>
      <c r="DMN93" s="354" t="s">
        <v>116</v>
      </c>
      <c r="DMO93" s="354" t="s">
        <v>116</v>
      </c>
      <c r="DMP93" s="354" t="s">
        <v>116</v>
      </c>
      <c r="DMQ93" s="354" t="s">
        <v>116</v>
      </c>
      <c r="DMR93" s="354" t="s">
        <v>116</v>
      </c>
      <c r="DMS93" s="354" t="s">
        <v>116</v>
      </c>
      <c r="DMT93" s="354" t="s">
        <v>116</v>
      </c>
      <c r="DMU93" s="354" t="s">
        <v>116</v>
      </c>
      <c r="DMV93" s="354" t="s">
        <v>116</v>
      </c>
      <c r="DMW93" s="354" t="s">
        <v>116</v>
      </c>
      <c r="DMX93" s="354" t="s">
        <v>116</v>
      </c>
      <c r="DMY93" s="354" t="s">
        <v>116</v>
      </c>
      <c r="DMZ93" s="354" t="s">
        <v>116</v>
      </c>
      <c r="DNA93" s="354" t="s">
        <v>116</v>
      </c>
      <c r="DNB93" s="354" t="s">
        <v>116</v>
      </c>
      <c r="DNC93" s="354" t="s">
        <v>116</v>
      </c>
      <c r="DND93" s="354" t="s">
        <v>116</v>
      </c>
      <c r="DNE93" s="354" t="s">
        <v>116</v>
      </c>
      <c r="DNF93" s="354" t="s">
        <v>116</v>
      </c>
      <c r="DNG93" s="354" t="s">
        <v>116</v>
      </c>
      <c r="DNH93" s="354" t="s">
        <v>116</v>
      </c>
      <c r="DNI93" s="354" t="s">
        <v>116</v>
      </c>
      <c r="DNJ93" s="354" t="s">
        <v>116</v>
      </c>
      <c r="DNK93" s="354" t="s">
        <v>116</v>
      </c>
      <c r="DNL93" s="354" t="s">
        <v>116</v>
      </c>
      <c r="DNM93" s="354" t="s">
        <v>116</v>
      </c>
      <c r="DNN93" s="354" t="s">
        <v>116</v>
      </c>
      <c r="DNO93" s="354" t="s">
        <v>116</v>
      </c>
      <c r="DNP93" s="354" t="s">
        <v>116</v>
      </c>
      <c r="DNQ93" s="354" t="s">
        <v>116</v>
      </c>
      <c r="DNR93" s="354" t="s">
        <v>116</v>
      </c>
      <c r="DNS93" s="354" t="s">
        <v>116</v>
      </c>
      <c r="DNT93" s="354" t="s">
        <v>116</v>
      </c>
      <c r="DNU93" s="354" t="s">
        <v>116</v>
      </c>
      <c r="DNV93" s="354" t="s">
        <v>116</v>
      </c>
      <c r="DNW93" s="354" t="s">
        <v>116</v>
      </c>
      <c r="DNX93" s="354" t="s">
        <v>116</v>
      </c>
      <c r="DNY93" s="354" t="s">
        <v>116</v>
      </c>
      <c r="DNZ93" s="354" t="s">
        <v>116</v>
      </c>
      <c r="DOA93" s="354" t="s">
        <v>116</v>
      </c>
      <c r="DOB93" s="354" t="s">
        <v>116</v>
      </c>
      <c r="DOC93" s="354" t="s">
        <v>116</v>
      </c>
      <c r="DOD93" s="354" t="s">
        <v>116</v>
      </c>
      <c r="DOE93" s="354" t="s">
        <v>116</v>
      </c>
      <c r="DOF93" s="354" t="s">
        <v>116</v>
      </c>
      <c r="DOG93" s="354" t="s">
        <v>116</v>
      </c>
      <c r="DOH93" s="354" t="s">
        <v>116</v>
      </c>
      <c r="DOI93" s="354" t="s">
        <v>116</v>
      </c>
      <c r="DOJ93" s="354" t="s">
        <v>116</v>
      </c>
      <c r="DOK93" s="354" t="s">
        <v>116</v>
      </c>
      <c r="DOL93" s="354" t="s">
        <v>116</v>
      </c>
      <c r="DOM93" s="354" t="s">
        <v>116</v>
      </c>
      <c r="DON93" s="354" t="s">
        <v>116</v>
      </c>
      <c r="DOO93" s="354" t="s">
        <v>116</v>
      </c>
      <c r="DOP93" s="354" t="s">
        <v>116</v>
      </c>
      <c r="DOQ93" s="354" t="s">
        <v>116</v>
      </c>
      <c r="DOR93" s="354" t="s">
        <v>116</v>
      </c>
      <c r="DOS93" s="354" t="s">
        <v>116</v>
      </c>
      <c r="DOT93" s="354" t="s">
        <v>116</v>
      </c>
      <c r="DOU93" s="354" t="s">
        <v>116</v>
      </c>
      <c r="DOV93" s="354" t="s">
        <v>116</v>
      </c>
      <c r="DOW93" s="354" t="s">
        <v>116</v>
      </c>
      <c r="DOX93" s="354" t="s">
        <v>116</v>
      </c>
      <c r="DOY93" s="354" t="s">
        <v>116</v>
      </c>
      <c r="DOZ93" s="354" t="s">
        <v>116</v>
      </c>
      <c r="DPA93" s="354" t="s">
        <v>116</v>
      </c>
      <c r="DPB93" s="354" t="s">
        <v>116</v>
      </c>
      <c r="DPC93" s="354" t="s">
        <v>116</v>
      </c>
      <c r="DPD93" s="354" t="s">
        <v>116</v>
      </c>
      <c r="DPE93" s="354" t="s">
        <v>116</v>
      </c>
      <c r="DPF93" s="354" t="s">
        <v>116</v>
      </c>
      <c r="DPG93" s="354" t="s">
        <v>116</v>
      </c>
      <c r="DPH93" s="354" t="s">
        <v>116</v>
      </c>
      <c r="DPI93" s="354" t="s">
        <v>116</v>
      </c>
      <c r="DPJ93" s="354" t="s">
        <v>116</v>
      </c>
      <c r="DPK93" s="354" t="s">
        <v>116</v>
      </c>
      <c r="DPL93" s="354" t="s">
        <v>116</v>
      </c>
      <c r="DPM93" s="354" t="s">
        <v>116</v>
      </c>
      <c r="DPN93" s="354" t="s">
        <v>116</v>
      </c>
      <c r="DPO93" s="354" t="s">
        <v>116</v>
      </c>
      <c r="DPP93" s="354" t="s">
        <v>116</v>
      </c>
      <c r="DPQ93" s="354" t="s">
        <v>116</v>
      </c>
      <c r="DPR93" s="354" t="s">
        <v>116</v>
      </c>
      <c r="DPS93" s="354" t="s">
        <v>116</v>
      </c>
      <c r="DPT93" s="354" t="s">
        <v>116</v>
      </c>
      <c r="DPU93" s="354" t="s">
        <v>116</v>
      </c>
      <c r="DPV93" s="354" t="s">
        <v>116</v>
      </c>
      <c r="DPW93" s="354" t="s">
        <v>116</v>
      </c>
      <c r="DPX93" s="354" t="s">
        <v>116</v>
      </c>
      <c r="DPY93" s="354" t="s">
        <v>116</v>
      </c>
      <c r="DPZ93" s="354" t="s">
        <v>116</v>
      </c>
      <c r="DQA93" s="354" t="s">
        <v>116</v>
      </c>
      <c r="DQB93" s="354" t="s">
        <v>116</v>
      </c>
      <c r="DQC93" s="354" t="s">
        <v>116</v>
      </c>
      <c r="DQD93" s="354" t="s">
        <v>116</v>
      </c>
      <c r="DQE93" s="354" t="s">
        <v>116</v>
      </c>
      <c r="DQF93" s="354" t="s">
        <v>116</v>
      </c>
      <c r="DQG93" s="354" t="s">
        <v>116</v>
      </c>
      <c r="DQH93" s="354" t="s">
        <v>116</v>
      </c>
      <c r="DQI93" s="354" t="s">
        <v>116</v>
      </c>
      <c r="DQJ93" s="354" t="s">
        <v>116</v>
      </c>
      <c r="DQK93" s="354" t="s">
        <v>116</v>
      </c>
      <c r="DQL93" s="354" t="s">
        <v>116</v>
      </c>
      <c r="DQM93" s="354" t="s">
        <v>116</v>
      </c>
      <c r="DQN93" s="354" t="s">
        <v>116</v>
      </c>
      <c r="DQO93" s="354" t="s">
        <v>116</v>
      </c>
      <c r="DQP93" s="354" t="s">
        <v>116</v>
      </c>
      <c r="DQQ93" s="354" t="s">
        <v>116</v>
      </c>
      <c r="DQR93" s="354" t="s">
        <v>116</v>
      </c>
      <c r="DQS93" s="354" t="s">
        <v>116</v>
      </c>
      <c r="DQT93" s="354" t="s">
        <v>116</v>
      </c>
      <c r="DQU93" s="354" t="s">
        <v>116</v>
      </c>
      <c r="DQV93" s="354" t="s">
        <v>116</v>
      </c>
      <c r="DQW93" s="354" t="s">
        <v>116</v>
      </c>
      <c r="DQX93" s="354" t="s">
        <v>116</v>
      </c>
      <c r="DQY93" s="354" t="s">
        <v>116</v>
      </c>
      <c r="DQZ93" s="354" t="s">
        <v>116</v>
      </c>
      <c r="DRA93" s="354" t="s">
        <v>116</v>
      </c>
      <c r="DRB93" s="354" t="s">
        <v>116</v>
      </c>
      <c r="DRC93" s="354" t="s">
        <v>116</v>
      </c>
      <c r="DRD93" s="354" t="s">
        <v>116</v>
      </c>
      <c r="DRE93" s="354" t="s">
        <v>116</v>
      </c>
      <c r="DRF93" s="354" t="s">
        <v>116</v>
      </c>
      <c r="DRG93" s="354" t="s">
        <v>116</v>
      </c>
      <c r="DRH93" s="354" t="s">
        <v>116</v>
      </c>
      <c r="DRI93" s="354" t="s">
        <v>116</v>
      </c>
      <c r="DRJ93" s="354" t="s">
        <v>116</v>
      </c>
      <c r="DRK93" s="354" t="s">
        <v>116</v>
      </c>
      <c r="DRL93" s="354" t="s">
        <v>116</v>
      </c>
      <c r="DRM93" s="354" t="s">
        <v>116</v>
      </c>
      <c r="DRN93" s="354" t="s">
        <v>116</v>
      </c>
      <c r="DRO93" s="354" t="s">
        <v>116</v>
      </c>
      <c r="DRP93" s="354" t="s">
        <v>116</v>
      </c>
      <c r="DRQ93" s="354" t="s">
        <v>116</v>
      </c>
      <c r="DRR93" s="354" t="s">
        <v>116</v>
      </c>
      <c r="DRS93" s="354" t="s">
        <v>116</v>
      </c>
      <c r="DRT93" s="354" t="s">
        <v>116</v>
      </c>
      <c r="DRU93" s="354" t="s">
        <v>116</v>
      </c>
      <c r="DRV93" s="354" t="s">
        <v>116</v>
      </c>
      <c r="DRW93" s="354" t="s">
        <v>116</v>
      </c>
      <c r="DRX93" s="354" t="s">
        <v>116</v>
      </c>
      <c r="DRY93" s="354" t="s">
        <v>116</v>
      </c>
      <c r="DRZ93" s="354" t="s">
        <v>116</v>
      </c>
      <c r="DSA93" s="354" t="s">
        <v>116</v>
      </c>
      <c r="DSB93" s="354" t="s">
        <v>116</v>
      </c>
      <c r="DSC93" s="354" t="s">
        <v>116</v>
      </c>
      <c r="DSD93" s="354" t="s">
        <v>116</v>
      </c>
      <c r="DSE93" s="354" t="s">
        <v>116</v>
      </c>
      <c r="DSF93" s="354" t="s">
        <v>116</v>
      </c>
      <c r="DSG93" s="354" t="s">
        <v>116</v>
      </c>
      <c r="DSH93" s="354" t="s">
        <v>116</v>
      </c>
      <c r="DSI93" s="354" t="s">
        <v>116</v>
      </c>
      <c r="DSJ93" s="354" t="s">
        <v>116</v>
      </c>
      <c r="DSK93" s="354" t="s">
        <v>116</v>
      </c>
      <c r="DSL93" s="354" t="s">
        <v>116</v>
      </c>
      <c r="DSM93" s="354" t="s">
        <v>116</v>
      </c>
      <c r="DSN93" s="354" t="s">
        <v>116</v>
      </c>
      <c r="DSO93" s="354" t="s">
        <v>116</v>
      </c>
      <c r="DSP93" s="354" t="s">
        <v>116</v>
      </c>
      <c r="DSQ93" s="354" t="s">
        <v>116</v>
      </c>
      <c r="DSR93" s="354" t="s">
        <v>116</v>
      </c>
      <c r="DSS93" s="354" t="s">
        <v>116</v>
      </c>
      <c r="DST93" s="354" t="s">
        <v>116</v>
      </c>
      <c r="DSU93" s="354" t="s">
        <v>116</v>
      </c>
      <c r="DSV93" s="354" t="s">
        <v>116</v>
      </c>
      <c r="DSW93" s="354" t="s">
        <v>116</v>
      </c>
      <c r="DSX93" s="354" t="s">
        <v>116</v>
      </c>
      <c r="DSY93" s="354" t="s">
        <v>116</v>
      </c>
      <c r="DSZ93" s="354" t="s">
        <v>116</v>
      </c>
      <c r="DTA93" s="354" t="s">
        <v>116</v>
      </c>
      <c r="DTB93" s="354" t="s">
        <v>116</v>
      </c>
      <c r="DTC93" s="354" t="s">
        <v>116</v>
      </c>
      <c r="DTD93" s="354" t="s">
        <v>116</v>
      </c>
      <c r="DTE93" s="354" t="s">
        <v>116</v>
      </c>
      <c r="DTF93" s="354" t="s">
        <v>116</v>
      </c>
      <c r="DTG93" s="354" t="s">
        <v>116</v>
      </c>
      <c r="DTH93" s="354" t="s">
        <v>116</v>
      </c>
      <c r="DTI93" s="354" t="s">
        <v>116</v>
      </c>
      <c r="DTJ93" s="354" t="s">
        <v>116</v>
      </c>
      <c r="DTK93" s="354" t="s">
        <v>116</v>
      </c>
      <c r="DTL93" s="354" t="s">
        <v>116</v>
      </c>
      <c r="DTM93" s="354" t="s">
        <v>116</v>
      </c>
      <c r="DTN93" s="354" t="s">
        <v>116</v>
      </c>
      <c r="DTO93" s="354" t="s">
        <v>116</v>
      </c>
      <c r="DTP93" s="354" t="s">
        <v>116</v>
      </c>
      <c r="DTQ93" s="354" t="s">
        <v>116</v>
      </c>
      <c r="DTR93" s="354" t="s">
        <v>116</v>
      </c>
      <c r="DTS93" s="354" t="s">
        <v>116</v>
      </c>
      <c r="DTT93" s="354" t="s">
        <v>116</v>
      </c>
      <c r="DTU93" s="354" t="s">
        <v>116</v>
      </c>
      <c r="DTV93" s="354" t="s">
        <v>116</v>
      </c>
      <c r="DTW93" s="354" t="s">
        <v>116</v>
      </c>
      <c r="DTX93" s="354" t="s">
        <v>116</v>
      </c>
      <c r="DTY93" s="354" t="s">
        <v>116</v>
      </c>
      <c r="DTZ93" s="354" t="s">
        <v>116</v>
      </c>
      <c r="DUA93" s="354" t="s">
        <v>116</v>
      </c>
      <c r="DUB93" s="354" t="s">
        <v>116</v>
      </c>
      <c r="DUC93" s="354" t="s">
        <v>116</v>
      </c>
      <c r="DUD93" s="354" t="s">
        <v>116</v>
      </c>
      <c r="DUE93" s="354" t="s">
        <v>116</v>
      </c>
      <c r="DUF93" s="354" t="s">
        <v>116</v>
      </c>
      <c r="DUG93" s="354" t="s">
        <v>116</v>
      </c>
      <c r="DUH93" s="354" t="s">
        <v>116</v>
      </c>
      <c r="DUI93" s="354" t="s">
        <v>116</v>
      </c>
      <c r="DUJ93" s="354" t="s">
        <v>116</v>
      </c>
      <c r="DUK93" s="354" t="s">
        <v>116</v>
      </c>
      <c r="DUL93" s="354" t="s">
        <v>116</v>
      </c>
      <c r="DUM93" s="354" t="s">
        <v>116</v>
      </c>
      <c r="DUN93" s="354" t="s">
        <v>116</v>
      </c>
      <c r="DUO93" s="354" t="s">
        <v>116</v>
      </c>
      <c r="DUP93" s="354" t="s">
        <v>116</v>
      </c>
      <c r="DUQ93" s="354" t="s">
        <v>116</v>
      </c>
      <c r="DUR93" s="354" t="s">
        <v>116</v>
      </c>
      <c r="DUS93" s="354" t="s">
        <v>116</v>
      </c>
      <c r="DUT93" s="354" t="s">
        <v>116</v>
      </c>
      <c r="DUU93" s="354" t="s">
        <v>116</v>
      </c>
      <c r="DUV93" s="354" t="s">
        <v>116</v>
      </c>
      <c r="DUW93" s="354" t="s">
        <v>116</v>
      </c>
      <c r="DUX93" s="354" t="s">
        <v>116</v>
      </c>
      <c r="DUY93" s="354" t="s">
        <v>116</v>
      </c>
      <c r="DUZ93" s="354" t="s">
        <v>116</v>
      </c>
      <c r="DVA93" s="354" t="s">
        <v>116</v>
      </c>
      <c r="DVB93" s="354" t="s">
        <v>116</v>
      </c>
      <c r="DVC93" s="354" t="s">
        <v>116</v>
      </c>
      <c r="DVD93" s="354" t="s">
        <v>116</v>
      </c>
      <c r="DVE93" s="354" t="s">
        <v>116</v>
      </c>
      <c r="DVF93" s="354" t="s">
        <v>116</v>
      </c>
      <c r="DVG93" s="354" t="s">
        <v>116</v>
      </c>
      <c r="DVH93" s="354" t="s">
        <v>116</v>
      </c>
      <c r="DVI93" s="354" t="s">
        <v>116</v>
      </c>
      <c r="DVJ93" s="354" t="s">
        <v>116</v>
      </c>
      <c r="DVK93" s="354" t="s">
        <v>116</v>
      </c>
      <c r="DVL93" s="354" t="s">
        <v>116</v>
      </c>
      <c r="DVM93" s="354" t="s">
        <v>116</v>
      </c>
      <c r="DVN93" s="354" t="s">
        <v>116</v>
      </c>
      <c r="DVO93" s="354" t="s">
        <v>116</v>
      </c>
      <c r="DVP93" s="354" t="s">
        <v>116</v>
      </c>
      <c r="DVQ93" s="354" t="s">
        <v>116</v>
      </c>
      <c r="DVR93" s="354" t="s">
        <v>116</v>
      </c>
      <c r="DVS93" s="354" t="s">
        <v>116</v>
      </c>
      <c r="DVT93" s="354" t="s">
        <v>116</v>
      </c>
      <c r="DVU93" s="354" t="s">
        <v>116</v>
      </c>
      <c r="DVV93" s="354" t="s">
        <v>116</v>
      </c>
      <c r="DVW93" s="354" t="s">
        <v>116</v>
      </c>
      <c r="DVX93" s="354" t="s">
        <v>116</v>
      </c>
      <c r="DVY93" s="354" t="s">
        <v>116</v>
      </c>
      <c r="DVZ93" s="354" t="s">
        <v>116</v>
      </c>
      <c r="DWA93" s="354" t="s">
        <v>116</v>
      </c>
      <c r="DWB93" s="354" t="s">
        <v>116</v>
      </c>
      <c r="DWC93" s="354" t="s">
        <v>116</v>
      </c>
      <c r="DWD93" s="354" t="s">
        <v>116</v>
      </c>
      <c r="DWE93" s="354" t="s">
        <v>116</v>
      </c>
      <c r="DWF93" s="354" t="s">
        <v>116</v>
      </c>
      <c r="DWG93" s="354" t="s">
        <v>116</v>
      </c>
      <c r="DWH93" s="354" t="s">
        <v>116</v>
      </c>
      <c r="DWI93" s="354" t="s">
        <v>116</v>
      </c>
      <c r="DWJ93" s="354" t="s">
        <v>116</v>
      </c>
      <c r="DWK93" s="354" t="s">
        <v>116</v>
      </c>
      <c r="DWL93" s="354" t="s">
        <v>116</v>
      </c>
      <c r="DWM93" s="354" t="s">
        <v>116</v>
      </c>
      <c r="DWN93" s="354" t="s">
        <v>116</v>
      </c>
      <c r="DWO93" s="354" t="s">
        <v>116</v>
      </c>
      <c r="DWP93" s="354" t="s">
        <v>116</v>
      </c>
      <c r="DWQ93" s="354" t="s">
        <v>116</v>
      </c>
      <c r="DWR93" s="354" t="s">
        <v>116</v>
      </c>
      <c r="DWS93" s="354" t="s">
        <v>116</v>
      </c>
      <c r="DWT93" s="354" t="s">
        <v>116</v>
      </c>
      <c r="DWU93" s="354" t="s">
        <v>116</v>
      </c>
      <c r="DWV93" s="354" t="s">
        <v>116</v>
      </c>
      <c r="DWW93" s="354" t="s">
        <v>116</v>
      </c>
      <c r="DWX93" s="354" t="s">
        <v>116</v>
      </c>
      <c r="DWY93" s="354" t="s">
        <v>116</v>
      </c>
      <c r="DWZ93" s="354" t="s">
        <v>116</v>
      </c>
      <c r="DXA93" s="354" t="s">
        <v>116</v>
      </c>
      <c r="DXB93" s="354" t="s">
        <v>116</v>
      </c>
      <c r="DXC93" s="354" t="s">
        <v>116</v>
      </c>
      <c r="DXD93" s="354" t="s">
        <v>116</v>
      </c>
      <c r="DXE93" s="354" t="s">
        <v>116</v>
      </c>
      <c r="DXF93" s="354" t="s">
        <v>116</v>
      </c>
      <c r="DXG93" s="354" t="s">
        <v>116</v>
      </c>
      <c r="DXH93" s="354" t="s">
        <v>116</v>
      </c>
      <c r="DXI93" s="354" t="s">
        <v>116</v>
      </c>
      <c r="DXJ93" s="354" t="s">
        <v>116</v>
      </c>
      <c r="DXK93" s="354" t="s">
        <v>116</v>
      </c>
      <c r="DXL93" s="354" t="s">
        <v>116</v>
      </c>
      <c r="DXM93" s="354" t="s">
        <v>116</v>
      </c>
      <c r="DXN93" s="354" t="s">
        <v>116</v>
      </c>
      <c r="DXO93" s="354" t="s">
        <v>116</v>
      </c>
      <c r="DXP93" s="354" t="s">
        <v>116</v>
      </c>
      <c r="DXQ93" s="354" t="s">
        <v>116</v>
      </c>
      <c r="DXR93" s="354" t="s">
        <v>116</v>
      </c>
      <c r="DXS93" s="354" t="s">
        <v>116</v>
      </c>
      <c r="DXT93" s="354" t="s">
        <v>116</v>
      </c>
      <c r="DXU93" s="354" t="s">
        <v>116</v>
      </c>
      <c r="DXV93" s="354" t="s">
        <v>116</v>
      </c>
      <c r="DXW93" s="354" t="s">
        <v>116</v>
      </c>
      <c r="DXX93" s="354" t="s">
        <v>116</v>
      </c>
      <c r="DXY93" s="354" t="s">
        <v>116</v>
      </c>
      <c r="DXZ93" s="354" t="s">
        <v>116</v>
      </c>
      <c r="DYA93" s="354" t="s">
        <v>116</v>
      </c>
      <c r="DYB93" s="354" t="s">
        <v>116</v>
      </c>
      <c r="DYC93" s="354" t="s">
        <v>116</v>
      </c>
      <c r="DYD93" s="354" t="s">
        <v>116</v>
      </c>
      <c r="DYE93" s="354" t="s">
        <v>116</v>
      </c>
      <c r="DYF93" s="354" t="s">
        <v>116</v>
      </c>
      <c r="DYG93" s="354" t="s">
        <v>116</v>
      </c>
      <c r="DYH93" s="354" t="s">
        <v>116</v>
      </c>
      <c r="DYI93" s="354" t="s">
        <v>116</v>
      </c>
      <c r="DYJ93" s="354" t="s">
        <v>116</v>
      </c>
      <c r="DYK93" s="354" t="s">
        <v>116</v>
      </c>
      <c r="DYL93" s="354" t="s">
        <v>116</v>
      </c>
      <c r="DYM93" s="354" t="s">
        <v>116</v>
      </c>
      <c r="DYN93" s="354" t="s">
        <v>116</v>
      </c>
      <c r="DYO93" s="354" t="s">
        <v>116</v>
      </c>
      <c r="DYP93" s="354" t="s">
        <v>116</v>
      </c>
      <c r="DYQ93" s="354" t="s">
        <v>116</v>
      </c>
      <c r="DYR93" s="354" t="s">
        <v>116</v>
      </c>
      <c r="DYS93" s="354" t="s">
        <v>116</v>
      </c>
      <c r="DYT93" s="354" t="s">
        <v>116</v>
      </c>
      <c r="DYU93" s="354" t="s">
        <v>116</v>
      </c>
      <c r="DYV93" s="354" t="s">
        <v>116</v>
      </c>
      <c r="DYW93" s="354" t="s">
        <v>116</v>
      </c>
      <c r="DYX93" s="354" t="s">
        <v>116</v>
      </c>
      <c r="DYY93" s="354" t="s">
        <v>116</v>
      </c>
      <c r="DYZ93" s="354" t="s">
        <v>116</v>
      </c>
      <c r="DZA93" s="354" t="s">
        <v>116</v>
      </c>
      <c r="DZB93" s="354" t="s">
        <v>116</v>
      </c>
      <c r="DZC93" s="354" t="s">
        <v>116</v>
      </c>
      <c r="DZD93" s="354" t="s">
        <v>116</v>
      </c>
      <c r="DZE93" s="354" t="s">
        <v>116</v>
      </c>
      <c r="DZF93" s="354" t="s">
        <v>116</v>
      </c>
      <c r="DZG93" s="354" t="s">
        <v>116</v>
      </c>
      <c r="DZH93" s="354" t="s">
        <v>116</v>
      </c>
      <c r="DZI93" s="354" t="s">
        <v>116</v>
      </c>
      <c r="DZJ93" s="354" t="s">
        <v>116</v>
      </c>
      <c r="DZK93" s="354" t="s">
        <v>116</v>
      </c>
      <c r="DZL93" s="354" t="s">
        <v>116</v>
      </c>
      <c r="DZM93" s="354" t="s">
        <v>116</v>
      </c>
      <c r="DZN93" s="354" t="s">
        <v>116</v>
      </c>
      <c r="DZO93" s="354" t="s">
        <v>116</v>
      </c>
      <c r="DZP93" s="354" t="s">
        <v>116</v>
      </c>
      <c r="DZQ93" s="354" t="s">
        <v>116</v>
      </c>
      <c r="DZR93" s="354" t="s">
        <v>116</v>
      </c>
      <c r="DZS93" s="354" t="s">
        <v>116</v>
      </c>
      <c r="DZT93" s="354" t="s">
        <v>116</v>
      </c>
      <c r="DZU93" s="354" t="s">
        <v>116</v>
      </c>
      <c r="DZV93" s="354" t="s">
        <v>116</v>
      </c>
      <c r="DZW93" s="354" t="s">
        <v>116</v>
      </c>
      <c r="DZX93" s="354" t="s">
        <v>116</v>
      </c>
      <c r="DZY93" s="354" t="s">
        <v>116</v>
      </c>
      <c r="DZZ93" s="354" t="s">
        <v>116</v>
      </c>
      <c r="EAA93" s="354" t="s">
        <v>116</v>
      </c>
      <c r="EAB93" s="354" t="s">
        <v>116</v>
      </c>
      <c r="EAC93" s="354" t="s">
        <v>116</v>
      </c>
      <c r="EAD93" s="354" t="s">
        <v>116</v>
      </c>
      <c r="EAE93" s="354" t="s">
        <v>116</v>
      </c>
      <c r="EAF93" s="354" t="s">
        <v>116</v>
      </c>
      <c r="EAG93" s="354" t="s">
        <v>116</v>
      </c>
      <c r="EAH93" s="354" t="s">
        <v>116</v>
      </c>
      <c r="EAI93" s="354" t="s">
        <v>116</v>
      </c>
      <c r="EAJ93" s="354" t="s">
        <v>116</v>
      </c>
      <c r="EAK93" s="354" t="s">
        <v>116</v>
      </c>
      <c r="EAL93" s="354" t="s">
        <v>116</v>
      </c>
      <c r="EAM93" s="354" t="s">
        <v>116</v>
      </c>
      <c r="EAN93" s="354" t="s">
        <v>116</v>
      </c>
      <c r="EAO93" s="354" t="s">
        <v>116</v>
      </c>
      <c r="EAP93" s="354" t="s">
        <v>116</v>
      </c>
      <c r="EAQ93" s="354" t="s">
        <v>116</v>
      </c>
      <c r="EAR93" s="354" t="s">
        <v>116</v>
      </c>
      <c r="EAS93" s="354" t="s">
        <v>116</v>
      </c>
      <c r="EAT93" s="354" t="s">
        <v>116</v>
      </c>
      <c r="EAU93" s="354" t="s">
        <v>116</v>
      </c>
      <c r="EAV93" s="354" t="s">
        <v>116</v>
      </c>
      <c r="EAW93" s="354" t="s">
        <v>116</v>
      </c>
      <c r="EAX93" s="354" t="s">
        <v>116</v>
      </c>
      <c r="EAY93" s="354" t="s">
        <v>116</v>
      </c>
      <c r="EAZ93" s="354" t="s">
        <v>116</v>
      </c>
      <c r="EBA93" s="354" t="s">
        <v>116</v>
      </c>
      <c r="EBB93" s="354" t="s">
        <v>116</v>
      </c>
      <c r="EBC93" s="354" t="s">
        <v>116</v>
      </c>
      <c r="EBD93" s="354" t="s">
        <v>116</v>
      </c>
      <c r="EBE93" s="354" t="s">
        <v>116</v>
      </c>
      <c r="EBF93" s="354" t="s">
        <v>116</v>
      </c>
      <c r="EBG93" s="354" t="s">
        <v>116</v>
      </c>
      <c r="EBH93" s="354" t="s">
        <v>116</v>
      </c>
      <c r="EBI93" s="354" t="s">
        <v>116</v>
      </c>
      <c r="EBJ93" s="354" t="s">
        <v>116</v>
      </c>
      <c r="EBK93" s="354" t="s">
        <v>116</v>
      </c>
      <c r="EBL93" s="354" t="s">
        <v>116</v>
      </c>
      <c r="EBM93" s="354" t="s">
        <v>116</v>
      </c>
      <c r="EBN93" s="354" t="s">
        <v>116</v>
      </c>
      <c r="EBO93" s="354" t="s">
        <v>116</v>
      </c>
      <c r="EBP93" s="354" t="s">
        <v>116</v>
      </c>
      <c r="EBQ93" s="354" t="s">
        <v>116</v>
      </c>
      <c r="EBR93" s="354" t="s">
        <v>116</v>
      </c>
      <c r="EBS93" s="354" t="s">
        <v>116</v>
      </c>
      <c r="EBT93" s="354" t="s">
        <v>116</v>
      </c>
      <c r="EBU93" s="354" t="s">
        <v>116</v>
      </c>
      <c r="EBV93" s="354" t="s">
        <v>116</v>
      </c>
      <c r="EBW93" s="354" t="s">
        <v>116</v>
      </c>
      <c r="EBX93" s="354" t="s">
        <v>116</v>
      </c>
      <c r="EBY93" s="354" t="s">
        <v>116</v>
      </c>
      <c r="EBZ93" s="354" t="s">
        <v>116</v>
      </c>
      <c r="ECA93" s="354" t="s">
        <v>116</v>
      </c>
      <c r="ECB93" s="354" t="s">
        <v>116</v>
      </c>
      <c r="ECC93" s="354" t="s">
        <v>116</v>
      </c>
      <c r="ECD93" s="354" t="s">
        <v>116</v>
      </c>
      <c r="ECE93" s="354" t="s">
        <v>116</v>
      </c>
      <c r="ECF93" s="354" t="s">
        <v>116</v>
      </c>
      <c r="ECG93" s="354" t="s">
        <v>116</v>
      </c>
      <c r="ECH93" s="354" t="s">
        <v>116</v>
      </c>
      <c r="ECI93" s="354" t="s">
        <v>116</v>
      </c>
      <c r="ECJ93" s="354" t="s">
        <v>116</v>
      </c>
      <c r="ECK93" s="354" t="s">
        <v>116</v>
      </c>
      <c r="ECL93" s="354" t="s">
        <v>116</v>
      </c>
      <c r="ECM93" s="354" t="s">
        <v>116</v>
      </c>
      <c r="ECN93" s="354" t="s">
        <v>116</v>
      </c>
      <c r="ECO93" s="354" t="s">
        <v>116</v>
      </c>
      <c r="ECP93" s="354" t="s">
        <v>116</v>
      </c>
      <c r="ECQ93" s="354" t="s">
        <v>116</v>
      </c>
      <c r="ECR93" s="354" t="s">
        <v>116</v>
      </c>
      <c r="ECS93" s="354" t="s">
        <v>116</v>
      </c>
      <c r="ECT93" s="354" t="s">
        <v>116</v>
      </c>
      <c r="ECU93" s="354" t="s">
        <v>116</v>
      </c>
      <c r="ECV93" s="354" t="s">
        <v>116</v>
      </c>
      <c r="ECW93" s="354" t="s">
        <v>116</v>
      </c>
      <c r="ECX93" s="354" t="s">
        <v>116</v>
      </c>
      <c r="ECY93" s="354" t="s">
        <v>116</v>
      </c>
      <c r="ECZ93" s="354" t="s">
        <v>116</v>
      </c>
      <c r="EDA93" s="354" t="s">
        <v>116</v>
      </c>
      <c r="EDB93" s="354" t="s">
        <v>116</v>
      </c>
      <c r="EDC93" s="354" t="s">
        <v>116</v>
      </c>
      <c r="EDD93" s="354" t="s">
        <v>116</v>
      </c>
      <c r="EDE93" s="354" t="s">
        <v>116</v>
      </c>
      <c r="EDF93" s="354" t="s">
        <v>116</v>
      </c>
      <c r="EDG93" s="354" t="s">
        <v>116</v>
      </c>
      <c r="EDH93" s="354" t="s">
        <v>116</v>
      </c>
      <c r="EDI93" s="354" t="s">
        <v>116</v>
      </c>
      <c r="EDJ93" s="354" t="s">
        <v>116</v>
      </c>
      <c r="EDK93" s="354" t="s">
        <v>116</v>
      </c>
      <c r="EDL93" s="354" t="s">
        <v>116</v>
      </c>
      <c r="EDM93" s="354" t="s">
        <v>116</v>
      </c>
      <c r="EDN93" s="354" t="s">
        <v>116</v>
      </c>
      <c r="EDO93" s="354" t="s">
        <v>116</v>
      </c>
      <c r="EDP93" s="354" t="s">
        <v>116</v>
      </c>
      <c r="EDQ93" s="354" t="s">
        <v>116</v>
      </c>
      <c r="EDR93" s="354" t="s">
        <v>116</v>
      </c>
      <c r="EDS93" s="354" t="s">
        <v>116</v>
      </c>
      <c r="EDT93" s="354" t="s">
        <v>116</v>
      </c>
      <c r="EDU93" s="354" t="s">
        <v>116</v>
      </c>
      <c r="EDV93" s="354" t="s">
        <v>116</v>
      </c>
      <c r="EDW93" s="354" t="s">
        <v>116</v>
      </c>
      <c r="EDX93" s="354" t="s">
        <v>116</v>
      </c>
      <c r="EDY93" s="354" t="s">
        <v>116</v>
      </c>
      <c r="EDZ93" s="354" t="s">
        <v>116</v>
      </c>
      <c r="EEA93" s="354" t="s">
        <v>116</v>
      </c>
      <c r="EEB93" s="354" t="s">
        <v>116</v>
      </c>
      <c r="EEC93" s="354" t="s">
        <v>116</v>
      </c>
      <c r="EED93" s="354" t="s">
        <v>116</v>
      </c>
      <c r="EEE93" s="354" t="s">
        <v>116</v>
      </c>
      <c r="EEF93" s="354" t="s">
        <v>116</v>
      </c>
      <c r="EEG93" s="354" t="s">
        <v>116</v>
      </c>
      <c r="EEH93" s="354" t="s">
        <v>116</v>
      </c>
      <c r="EEI93" s="354" t="s">
        <v>116</v>
      </c>
      <c r="EEJ93" s="354" t="s">
        <v>116</v>
      </c>
      <c r="EEK93" s="354" t="s">
        <v>116</v>
      </c>
      <c r="EEL93" s="354" t="s">
        <v>116</v>
      </c>
      <c r="EEM93" s="354" t="s">
        <v>116</v>
      </c>
      <c r="EEN93" s="354" t="s">
        <v>116</v>
      </c>
      <c r="EEO93" s="354" t="s">
        <v>116</v>
      </c>
      <c r="EEP93" s="354" t="s">
        <v>116</v>
      </c>
      <c r="EEQ93" s="354" t="s">
        <v>116</v>
      </c>
      <c r="EER93" s="354" t="s">
        <v>116</v>
      </c>
      <c r="EES93" s="354" t="s">
        <v>116</v>
      </c>
      <c r="EET93" s="354" t="s">
        <v>116</v>
      </c>
      <c r="EEU93" s="354" t="s">
        <v>116</v>
      </c>
      <c r="EEV93" s="354" t="s">
        <v>116</v>
      </c>
      <c r="EEW93" s="354" t="s">
        <v>116</v>
      </c>
      <c r="EEX93" s="354" t="s">
        <v>116</v>
      </c>
      <c r="EEY93" s="354" t="s">
        <v>116</v>
      </c>
      <c r="EEZ93" s="354" t="s">
        <v>116</v>
      </c>
      <c r="EFA93" s="354" t="s">
        <v>116</v>
      </c>
      <c r="EFB93" s="354" t="s">
        <v>116</v>
      </c>
      <c r="EFC93" s="354" t="s">
        <v>116</v>
      </c>
      <c r="EFD93" s="354" t="s">
        <v>116</v>
      </c>
      <c r="EFE93" s="354" t="s">
        <v>116</v>
      </c>
      <c r="EFF93" s="354" t="s">
        <v>116</v>
      </c>
      <c r="EFG93" s="354" t="s">
        <v>116</v>
      </c>
      <c r="EFH93" s="354" t="s">
        <v>116</v>
      </c>
      <c r="EFI93" s="354" t="s">
        <v>116</v>
      </c>
      <c r="EFJ93" s="354" t="s">
        <v>116</v>
      </c>
      <c r="EFK93" s="354" t="s">
        <v>116</v>
      </c>
      <c r="EFL93" s="354" t="s">
        <v>116</v>
      </c>
      <c r="EFM93" s="354" t="s">
        <v>116</v>
      </c>
      <c r="EFN93" s="354" t="s">
        <v>116</v>
      </c>
      <c r="EFO93" s="354" t="s">
        <v>116</v>
      </c>
      <c r="EFP93" s="354" t="s">
        <v>116</v>
      </c>
      <c r="EFQ93" s="354" t="s">
        <v>116</v>
      </c>
      <c r="EFR93" s="354" t="s">
        <v>116</v>
      </c>
      <c r="EFS93" s="354" t="s">
        <v>116</v>
      </c>
      <c r="EFT93" s="354" t="s">
        <v>116</v>
      </c>
      <c r="EFU93" s="354" t="s">
        <v>116</v>
      </c>
      <c r="EFV93" s="354" t="s">
        <v>116</v>
      </c>
      <c r="EFW93" s="354" t="s">
        <v>116</v>
      </c>
      <c r="EFX93" s="354" t="s">
        <v>116</v>
      </c>
      <c r="EFY93" s="354" t="s">
        <v>116</v>
      </c>
      <c r="EFZ93" s="354" t="s">
        <v>116</v>
      </c>
      <c r="EGA93" s="354" t="s">
        <v>116</v>
      </c>
      <c r="EGB93" s="354" t="s">
        <v>116</v>
      </c>
      <c r="EGC93" s="354" t="s">
        <v>116</v>
      </c>
      <c r="EGD93" s="354" t="s">
        <v>116</v>
      </c>
      <c r="EGE93" s="354" t="s">
        <v>116</v>
      </c>
      <c r="EGF93" s="354" t="s">
        <v>116</v>
      </c>
      <c r="EGG93" s="354" t="s">
        <v>116</v>
      </c>
      <c r="EGH93" s="354" t="s">
        <v>116</v>
      </c>
      <c r="EGI93" s="354" t="s">
        <v>116</v>
      </c>
      <c r="EGJ93" s="354" t="s">
        <v>116</v>
      </c>
      <c r="EGK93" s="354" t="s">
        <v>116</v>
      </c>
      <c r="EGL93" s="354" t="s">
        <v>116</v>
      </c>
      <c r="EGM93" s="354" t="s">
        <v>116</v>
      </c>
      <c r="EGN93" s="354" t="s">
        <v>116</v>
      </c>
      <c r="EGO93" s="354" t="s">
        <v>116</v>
      </c>
      <c r="EGP93" s="354" t="s">
        <v>116</v>
      </c>
      <c r="EGQ93" s="354" t="s">
        <v>116</v>
      </c>
      <c r="EGR93" s="354" t="s">
        <v>116</v>
      </c>
      <c r="EGS93" s="354" t="s">
        <v>116</v>
      </c>
      <c r="EGT93" s="354" t="s">
        <v>116</v>
      </c>
      <c r="EGU93" s="354" t="s">
        <v>116</v>
      </c>
      <c r="EGV93" s="354" t="s">
        <v>116</v>
      </c>
      <c r="EGW93" s="354" t="s">
        <v>116</v>
      </c>
      <c r="EGX93" s="354" t="s">
        <v>116</v>
      </c>
      <c r="EGY93" s="354" t="s">
        <v>116</v>
      </c>
      <c r="EGZ93" s="354" t="s">
        <v>116</v>
      </c>
      <c r="EHA93" s="354" t="s">
        <v>116</v>
      </c>
      <c r="EHB93" s="354" t="s">
        <v>116</v>
      </c>
      <c r="EHC93" s="354" t="s">
        <v>116</v>
      </c>
      <c r="EHD93" s="354" t="s">
        <v>116</v>
      </c>
      <c r="EHE93" s="354" t="s">
        <v>116</v>
      </c>
      <c r="EHF93" s="354" t="s">
        <v>116</v>
      </c>
      <c r="EHG93" s="354" t="s">
        <v>116</v>
      </c>
      <c r="EHH93" s="354" t="s">
        <v>116</v>
      </c>
      <c r="EHI93" s="354" t="s">
        <v>116</v>
      </c>
      <c r="EHJ93" s="354" t="s">
        <v>116</v>
      </c>
      <c r="EHK93" s="354" t="s">
        <v>116</v>
      </c>
      <c r="EHL93" s="354" t="s">
        <v>116</v>
      </c>
      <c r="EHM93" s="354" t="s">
        <v>116</v>
      </c>
      <c r="EHN93" s="354" t="s">
        <v>116</v>
      </c>
      <c r="EHO93" s="354" t="s">
        <v>116</v>
      </c>
      <c r="EHP93" s="354" t="s">
        <v>116</v>
      </c>
      <c r="EHQ93" s="354" t="s">
        <v>116</v>
      </c>
      <c r="EHR93" s="354" t="s">
        <v>116</v>
      </c>
      <c r="EHS93" s="354" t="s">
        <v>116</v>
      </c>
      <c r="EHT93" s="354" t="s">
        <v>116</v>
      </c>
      <c r="EHU93" s="354" t="s">
        <v>116</v>
      </c>
      <c r="EHV93" s="354" t="s">
        <v>116</v>
      </c>
      <c r="EHW93" s="354" t="s">
        <v>116</v>
      </c>
      <c r="EHX93" s="354" t="s">
        <v>116</v>
      </c>
      <c r="EHY93" s="354" t="s">
        <v>116</v>
      </c>
      <c r="EHZ93" s="354" t="s">
        <v>116</v>
      </c>
      <c r="EIA93" s="354" t="s">
        <v>116</v>
      </c>
      <c r="EIB93" s="354" t="s">
        <v>116</v>
      </c>
      <c r="EIC93" s="354" t="s">
        <v>116</v>
      </c>
      <c r="EID93" s="354" t="s">
        <v>116</v>
      </c>
      <c r="EIE93" s="354" t="s">
        <v>116</v>
      </c>
      <c r="EIF93" s="354" t="s">
        <v>116</v>
      </c>
      <c r="EIG93" s="354" t="s">
        <v>116</v>
      </c>
      <c r="EIH93" s="354" t="s">
        <v>116</v>
      </c>
      <c r="EII93" s="354" t="s">
        <v>116</v>
      </c>
      <c r="EIJ93" s="354" t="s">
        <v>116</v>
      </c>
      <c r="EIK93" s="354" t="s">
        <v>116</v>
      </c>
      <c r="EIL93" s="354" t="s">
        <v>116</v>
      </c>
      <c r="EIM93" s="354" t="s">
        <v>116</v>
      </c>
      <c r="EIN93" s="354" t="s">
        <v>116</v>
      </c>
      <c r="EIO93" s="354" t="s">
        <v>116</v>
      </c>
      <c r="EIP93" s="354" t="s">
        <v>116</v>
      </c>
      <c r="EIQ93" s="354" t="s">
        <v>116</v>
      </c>
      <c r="EIR93" s="354" t="s">
        <v>116</v>
      </c>
      <c r="EIS93" s="354" t="s">
        <v>116</v>
      </c>
      <c r="EIT93" s="354" t="s">
        <v>116</v>
      </c>
      <c r="EIU93" s="354" t="s">
        <v>116</v>
      </c>
      <c r="EIV93" s="354" t="s">
        <v>116</v>
      </c>
      <c r="EIW93" s="354" t="s">
        <v>116</v>
      </c>
      <c r="EIX93" s="354" t="s">
        <v>116</v>
      </c>
      <c r="EIY93" s="354" t="s">
        <v>116</v>
      </c>
      <c r="EIZ93" s="354" t="s">
        <v>116</v>
      </c>
      <c r="EJA93" s="354" t="s">
        <v>116</v>
      </c>
      <c r="EJB93" s="354" t="s">
        <v>116</v>
      </c>
      <c r="EJC93" s="354" t="s">
        <v>116</v>
      </c>
      <c r="EJD93" s="354" t="s">
        <v>116</v>
      </c>
      <c r="EJE93" s="354" t="s">
        <v>116</v>
      </c>
      <c r="EJF93" s="354" t="s">
        <v>116</v>
      </c>
      <c r="EJG93" s="354" t="s">
        <v>116</v>
      </c>
      <c r="EJH93" s="354" t="s">
        <v>116</v>
      </c>
      <c r="EJI93" s="354" t="s">
        <v>116</v>
      </c>
      <c r="EJJ93" s="354" t="s">
        <v>116</v>
      </c>
      <c r="EJK93" s="354" t="s">
        <v>116</v>
      </c>
      <c r="EJL93" s="354" t="s">
        <v>116</v>
      </c>
      <c r="EJM93" s="354" t="s">
        <v>116</v>
      </c>
      <c r="EJN93" s="354" t="s">
        <v>116</v>
      </c>
      <c r="EJO93" s="354" t="s">
        <v>116</v>
      </c>
      <c r="EJP93" s="354" t="s">
        <v>116</v>
      </c>
      <c r="EJQ93" s="354" t="s">
        <v>116</v>
      </c>
      <c r="EJR93" s="354" t="s">
        <v>116</v>
      </c>
      <c r="EJS93" s="354" t="s">
        <v>116</v>
      </c>
      <c r="EJT93" s="354" t="s">
        <v>116</v>
      </c>
      <c r="EJU93" s="354" t="s">
        <v>116</v>
      </c>
      <c r="EJV93" s="354" t="s">
        <v>116</v>
      </c>
      <c r="EJW93" s="354" t="s">
        <v>116</v>
      </c>
      <c r="EJX93" s="354" t="s">
        <v>116</v>
      </c>
      <c r="EJY93" s="354" t="s">
        <v>116</v>
      </c>
      <c r="EJZ93" s="354" t="s">
        <v>116</v>
      </c>
      <c r="EKA93" s="354" t="s">
        <v>116</v>
      </c>
      <c r="EKB93" s="354" t="s">
        <v>116</v>
      </c>
      <c r="EKC93" s="354" t="s">
        <v>116</v>
      </c>
      <c r="EKD93" s="354" t="s">
        <v>116</v>
      </c>
      <c r="EKE93" s="354" t="s">
        <v>116</v>
      </c>
      <c r="EKF93" s="354" t="s">
        <v>116</v>
      </c>
      <c r="EKG93" s="354" t="s">
        <v>116</v>
      </c>
      <c r="EKH93" s="354" t="s">
        <v>116</v>
      </c>
      <c r="EKI93" s="354" t="s">
        <v>116</v>
      </c>
      <c r="EKJ93" s="354" t="s">
        <v>116</v>
      </c>
      <c r="EKK93" s="354" t="s">
        <v>116</v>
      </c>
      <c r="EKL93" s="354" t="s">
        <v>116</v>
      </c>
      <c r="EKM93" s="354" t="s">
        <v>116</v>
      </c>
      <c r="EKN93" s="354" t="s">
        <v>116</v>
      </c>
      <c r="EKO93" s="354" t="s">
        <v>116</v>
      </c>
      <c r="EKP93" s="354" t="s">
        <v>116</v>
      </c>
      <c r="EKQ93" s="354" t="s">
        <v>116</v>
      </c>
      <c r="EKR93" s="354" t="s">
        <v>116</v>
      </c>
      <c r="EKS93" s="354" t="s">
        <v>116</v>
      </c>
      <c r="EKT93" s="354" t="s">
        <v>116</v>
      </c>
      <c r="EKU93" s="354" t="s">
        <v>116</v>
      </c>
      <c r="EKV93" s="354" t="s">
        <v>116</v>
      </c>
      <c r="EKW93" s="354" t="s">
        <v>116</v>
      </c>
      <c r="EKX93" s="354" t="s">
        <v>116</v>
      </c>
      <c r="EKY93" s="354" t="s">
        <v>116</v>
      </c>
      <c r="EKZ93" s="354" t="s">
        <v>116</v>
      </c>
      <c r="ELA93" s="354" t="s">
        <v>116</v>
      </c>
      <c r="ELB93" s="354" t="s">
        <v>116</v>
      </c>
      <c r="ELC93" s="354" t="s">
        <v>116</v>
      </c>
      <c r="ELD93" s="354" t="s">
        <v>116</v>
      </c>
      <c r="ELE93" s="354" t="s">
        <v>116</v>
      </c>
      <c r="ELF93" s="354" t="s">
        <v>116</v>
      </c>
      <c r="ELG93" s="354" t="s">
        <v>116</v>
      </c>
      <c r="ELH93" s="354" t="s">
        <v>116</v>
      </c>
      <c r="ELI93" s="354" t="s">
        <v>116</v>
      </c>
      <c r="ELJ93" s="354" t="s">
        <v>116</v>
      </c>
      <c r="ELK93" s="354" t="s">
        <v>116</v>
      </c>
      <c r="ELL93" s="354" t="s">
        <v>116</v>
      </c>
      <c r="ELM93" s="354" t="s">
        <v>116</v>
      </c>
      <c r="ELN93" s="354" t="s">
        <v>116</v>
      </c>
      <c r="ELO93" s="354" t="s">
        <v>116</v>
      </c>
      <c r="ELP93" s="354" t="s">
        <v>116</v>
      </c>
      <c r="ELQ93" s="354" t="s">
        <v>116</v>
      </c>
      <c r="ELR93" s="354" t="s">
        <v>116</v>
      </c>
      <c r="ELS93" s="354" t="s">
        <v>116</v>
      </c>
      <c r="ELT93" s="354" t="s">
        <v>116</v>
      </c>
      <c r="ELU93" s="354" t="s">
        <v>116</v>
      </c>
      <c r="ELV93" s="354" t="s">
        <v>116</v>
      </c>
      <c r="ELW93" s="354" t="s">
        <v>116</v>
      </c>
      <c r="ELX93" s="354" t="s">
        <v>116</v>
      </c>
      <c r="ELY93" s="354" t="s">
        <v>116</v>
      </c>
      <c r="ELZ93" s="354" t="s">
        <v>116</v>
      </c>
      <c r="EMA93" s="354" t="s">
        <v>116</v>
      </c>
      <c r="EMB93" s="354" t="s">
        <v>116</v>
      </c>
      <c r="EMC93" s="354" t="s">
        <v>116</v>
      </c>
      <c r="EMD93" s="354" t="s">
        <v>116</v>
      </c>
      <c r="EME93" s="354" t="s">
        <v>116</v>
      </c>
      <c r="EMF93" s="354" t="s">
        <v>116</v>
      </c>
      <c r="EMG93" s="354" t="s">
        <v>116</v>
      </c>
      <c r="EMH93" s="354" t="s">
        <v>116</v>
      </c>
      <c r="EMI93" s="354" t="s">
        <v>116</v>
      </c>
      <c r="EMJ93" s="354" t="s">
        <v>116</v>
      </c>
      <c r="EMK93" s="354" t="s">
        <v>116</v>
      </c>
      <c r="EML93" s="354" t="s">
        <v>116</v>
      </c>
      <c r="EMM93" s="354" t="s">
        <v>116</v>
      </c>
      <c r="EMN93" s="354" t="s">
        <v>116</v>
      </c>
      <c r="EMO93" s="354" t="s">
        <v>116</v>
      </c>
      <c r="EMP93" s="354" t="s">
        <v>116</v>
      </c>
      <c r="EMQ93" s="354" t="s">
        <v>116</v>
      </c>
      <c r="EMR93" s="354" t="s">
        <v>116</v>
      </c>
      <c r="EMS93" s="354" t="s">
        <v>116</v>
      </c>
      <c r="EMT93" s="354" t="s">
        <v>116</v>
      </c>
      <c r="EMU93" s="354" t="s">
        <v>116</v>
      </c>
      <c r="EMV93" s="354" t="s">
        <v>116</v>
      </c>
      <c r="EMW93" s="354" t="s">
        <v>116</v>
      </c>
      <c r="EMX93" s="354" t="s">
        <v>116</v>
      </c>
      <c r="EMY93" s="354" t="s">
        <v>116</v>
      </c>
      <c r="EMZ93" s="354" t="s">
        <v>116</v>
      </c>
      <c r="ENA93" s="354" t="s">
        <v>116</v>
      </c>
      <c r="ENB93" s="354" t="s">
        <v>116</v>
      </c>
      <c r="ENC93" s="354" t="s">
        <v>116</v>
      </c>
      <c r="END93" s="354" t="s">
        <v>116</v>
      </c>
      <c r="ENE93" s="354" t="s">
        <v>116</v>
      </c>
      <c r="ENF93" s="354" t="s">
        <v>116</v>
      </c>
      <c r="ENG93" s="354" t="s">
        <v>116</v>
      </c>
      <c r="ENH93" s="354" t="s">
        <v>116</v>
      </c>
      <c r="ENI93" s="354" t="s">
        <v>116</v>
      </c>
      <c r="ENJ93" s="354" t="s">
        <v>116</v>
      </c>
      <c r="ENK93" s="354" t="s">
        <v>116</v>
      </c>
      <c r="ENL93" s="354" t="s">
        <v>116</v>
      </c>
      <c r="ENM93" s="354" t="s">
        <v>116</v>
      </c>
      <c r="ENN93" s="354" t="s">
        <v>116</v>
      </c>
      <c r="ENO93" s="354" t="s">
        <v>116</v>
      </c>
      <c r="ENP93" s="354" t="s">
        <v>116</v>
      </c>
      <c r="ENQ93" s="354" t="s">
        <v>116</v>
      </c>
      <c r="ENR93" s="354" t="s">
        <v>116</v>
      </c>
      <c r="ENS93" s="354" t="s">
        <v>116</v>
      </c>
      <c r="ENT93" s="354" t="s">
        <v>116</v>
      </c>
      <c r="ENU93" s="354" t="s">
        <v>116</v>
      </c>
      <c r="ENV93" s="354" t="s">
        <v>116</v>
      </c>
      <c r="ENW93" s="354" t="s">
        <v>116</v>
      </c>
      <c r="ENX93" s="354" t="s">
        <v>116</v>
      </c>
      <c r="ENY93" s="354" t="s">
        <v>116</v>
      </c>
      <c r="ENZ93" s="354" t="s">
        <v>116</v>
      </c>
      <c r="EOA93" s="354" t="s">
        <v>116</v>
      </c>
      <c r="EOB93" s="354" t="s">
        <v>116</v>
      </c>
      <c r="EOC93" s="354" t="s">
        <v>116</v>
      </c>
      <c r="EOD93" s="354" t="s">
        <v>116</v>
      </c>
      <c r="EOE93" s="354" t="s">
        <v>116</v>
      </c>
      <c r="EOF93" s="354" t="s">
        <v>116</v>
      </c>
      <c r="EOG93" s="354" t="s">
        <v>116</v>
      </c>
      <c r="EOH93" s="354" t="s">
        <v>116</v>
      </c>
      <c r="EOI93" s="354" t="s">
        <v>116</v>
      </c>
      <c r="EOJ93" s="354" t="s">
        <v>116</v>
      </c>
      <c r="EOK93" s="354" t="s">
        <v>116</v>
      </c>
      <c r="EOL93" s="354" t="s">
        <v>116</v>
      </c>
      <c r="EOM93" s="354" t="s">
        <v>116</v>
      </c>
      <c r="EON93" s="354" t="s">
        <v>116</v>
      </c>
      <c r="EOO93" s="354" t="s">
        <v>116</v>
      </c>
      <c r="EOP93" s="354" t="s">
        <v>116</v>
      </c>
      <c r="EOQ93" s="354" t="s">
        <v>116</v>
      </c>
      <c r="EOR93" s="354" t="s">
        <v>116</v>
      </c>
      <c r="EOS93" s="354" t="s">
        <v>116</v>
      </c>
      <c r="EOT93" s="354" t="s">
        <v>116</v>
      </c>
      <c r="EOU93" s="354" t="s">
        <v>116</v>
      </c>
      <c r="EOV93" s="354" t="s">
        <v>116</v>
      </c>
      <c r="EOW93" s="354" t="s">
        <v>116</v>
      </c>
      <c r="EOX93" s="354" t="s">
        <v>116</v>
      </c>
      <c r="EOY93" s="354" t="s">
        <v>116</v>
      </c>
      <c r="EOZ93" s="354" t="s">
        <v>116</v>
      </c>
      <c r="EPA93" s="354" t="s">
        <v>116</v>
      </c>
      <c r="EPB93" s="354" t="s">
        <v>116</v>
      </c>
      <c r="EPC93" s="354" t="s">
        <v>116</v>
      </c>
      <c r="EPD93" s="354" t="s">
        <v>116</v>
      </c>
      <c r="EPE93" s="354" t="s">
        <v>116</v>
      </c>
      <c r="EPF93" s="354" t="s">
        <v>116</v>
      </c>
      <c r="EPG93" s="354" t="s">
        <v>116</v>
      </c>
      <c r="EPH93" s="354" t="s">
        <v>116</v>
      </c>
      <c r="EPI93" s="354" t="s">
        <v>116</v>
      </c>
      <c r="EPJ93" s="354" t="s">
        <v>116</v>
      </c>
      <c r="EPK93" s="354" t="s">
        <v>116</v>
      </c>
      <c r="EPL93" s="354" t="s">
        <v>116</v>
      </c>
      <c r="EPM93" s="354" t="s">
        <v>116</v>
      </c>
      <c r="EPN93" s="354" t="s">
        <v>116</v>
      </c>
      <c r="EPO93" s="354" t="s">
        <v>116</v>
      </c>
      <c r="EPP93" s="354" t="s">
        <v>116</v>
      </c>
      <c r="EPQ93" s="354" t="s">
        <v>116</v>
      </c>
      <c r="EPR93" s="354" t="s">
        <v>116</v>
      </c>
      <c r="EPS93" s="354" t="s">
        <v>116</v>
      </c>
      <c r="EPT93" s="354" t="s">
        <v>116</v>
      </c>
      <c r="EPU93" s="354" t="s">
        <v>116</v>
      </c>
      <c r="EPV93" s="354" t="s">
        <v>116</v>
      </c>
      <c r="EPW93" s="354" t="s">
        <v>116</v>
      </c>
      <c r="EPX93" s="354" t="s">
        <v>116</v>
      </c>
      <c r="EPY93" s="354" t="s">
        <v>116</v>
      </c>
      <c r="EPZ93" s="354" t="s">
        <v>116</v>
      </c>
      <c r="EQA93" s="354" t="s">
        <v>116</v>
      </c>
      <c r="EQB93" s="354" t="s">
        <v>116</v>
      </c>
      <c r="EQC93" s="354" t="s">
        <v>116</v>
      </c>
      <c r="EQD93" s="354" t="s">
        <v>116</v>
      </c>
      <c r="EQE93" s="354" t="s">
        <v>116</v>
      </c>
      <c r="EQF93" s="354" t="s">
        <v>116</v>
      </c>
      <c r="EQG93" s="354" t="s">
        <v>116</v>
      </c>
      <c r="EQH93" s="354" t="s">
        <v>116</v>
      </c>
      <c r="EQI93" s="354" t="s">
        <v>116</v>
      </c>
      <c r="EQJ93" s="354" t="s">
        <v>116</v>
      </c>
      <c r="EQK93" s="354" t="s">
        <v>116</v>
      </c>
      <c r="EQL93" s="354" t="s">
        <v>116</v>
      </c>
      <c r="EQM93" s="354" t="s">
        <v>116</v>
      </c>
      <c r="EQN93" s="354" t="s">
        <v>116</v>
      </c>
      <c r="EQO93" s="354" t="s">
        <v>116</v>
      </c>
      <c r="EQP93" s="354" t="s">
        <v>116</v>
      </c>
      <c r="EQQ93" s="354" t="s">
        <v>116</v>
      </c>
      <c r="EQR93" s="354" t="s">
        <v>116</v>
      </c>
      <c r="EQS93" s="354" t="s">
        <v>116</v>
      </c>
      <c r="EQT93" s="354" t="s">
        <v>116</v>
      </c>
      <c r="EQU93" s="354" t="s">
        <v>116</v>
      </c>
      <c r="EQV93" s="354" t="s">
        <v>116</v>
      </c>
      <c r="EQW93" s="354" t="s">
        <v>116</v>
      </c>
      <c r="EQX93" s="354" t="s">
        <v>116</v>
      </c>
      <c r="EQY93" s="354" t="s">
        <v>116</v>
      </c>
      <c r="EQZ93" s="354" t="s">
        <v>116</v>
      </c>
      <c r="ERA93" s="354" t="s">
        <v>116</v>
      </c>
      <c r="ERB93" s="354" t="s">
        <v>116</v>
      </c>
      <c r="ERC93" s="354" t="s">
        <v>116</v>
      </c>
      <c r="ERD93" s="354" t="s">
        <v>116</v>
      </c>
      <c r="ERE93" s="354" t="s">
        <v>116</v>
      </c>
      <c r="ERF93" s="354" t="s">
        <v>116</v>
      </c>
      <c r="ERG93" s="354" t="s">
        <v>116</v>
      </c>
      <c r="ERH93" s="354" t="s">
        <v>116</v>
      </c>
      <c r="ERI93" s="354" t="s">
        <v>116</v>
      </c>
      <c r="ERJ93" s="354" t="s">
        <v>116</v>
      </c>
      <c r="ERK93" s="354" t="s">
        <v>116</v>
      </c>
      <c r="ERL93" s="354" t="s">
        <v>116</v>
      </c>
      <c r="ERM93" s="354" t="s">
        <v>116</v>
      </c>
      <c r="ERN93" s="354" t="s">
        <v>116</v>
      </c>
      <c r="ERO93" s="354" t="s">
        <v>116</v>
      </c>
      <c r="ERP93" s="354" t="s">
        <v>116</v>
      </c>
      <c r="ERQ93" s="354" t="s">
        <v>116</v>
      </c>
      <c r="ERR93" s="354" t="s">
        <v>116</v>
      </c>
      <c r="ERS93" s="354" t="s">
        <v>116</v>
      </c>
      <c r="ERT93" s="354" t="s">
        <v>116</v>
      </c>
      <c r="ERU93" s="354" t="s">
        <v>116</v>
      </c>
      <c r="ERV93" s="354" t="s">
        <v>116</v>
      </c>
      <c r="ERW93" s="354" t="s">
        <v>116</v>
      </c>
      <c r="ERX93" s="354" t="s">
        <v>116</v>
      </c>
      <c r="ERY93" s="354" t="s">
        <v>116</v>
      </c>
      <c r="ERZ93" s="354" t="s">
        <v>116</v>
      </c>
      <c r="ESA93" s="354" t="s">
        <v>116</v>
      </c>
      <c r="ESB93" s="354" t="s">
        <v>116</v>
      </c>
      <c r="ESC93" s="354" t="s">
        <v>116</v>
      </c>
      <c r="ESD93" s="354" t="s">
        <v>116</v>
      </c>
      <c r="ESE93" s="354" t="s">
        <v>116</v>
      </c>
      <c r="ESF93" s="354" t="s">
        <v>116</v>
      </c>
      <c r="ESG93" s="354" t="s">
        <v>116</v>
      </c>
      <c r="ESH93" s="354" t="s">
        <v>116</v>
      </c>
      <c r="ESI93" s="354" t="s">
        <v>116</v>
      </c>
      <c r="ESJ93" s="354" t="s">
        <v>116</v>
      </c>
      <c r="ESK93" s="354" t="s">
        <v>116</v>
      </c>
      <c r="ESL93" s="354" t="s">
        <v>116</v>
      </c>
      <c r="ESM93" s="354" t="s">
        <v>116</v>
      </c>
      <c r="ESN93" s="354" t="s">
        <v>116</v>
      </c>
      <c r="ESO93" s="354" t="s">
        <v>116</v>
      </c>
      <c r="ESP93" s="354" t="s">
        <v>116</v>
      </c>
      <c r="ESQ93" s="354" t="s">
        <v>116</v>
      </c>
      <c r="ESR93" s="354" t="s">
        <v>116</v>
      </c>
      <c r="ESS93" s="354" t="s">
        <v>116</v>
      </c>
      <c r="EST93" s="354" t="s">
        <v>116</v>
      </c>
      <c r="ESU93" s="354" t="s">
        <v>116</v>
      </c>
      <c r="ESV93" s="354" t="s">
        <v>116</v>
      </c>
      <c r="ESW93" s="354" t="s">
        <v>116</v>
      </c>
      <c r="ESX93" s="354" t="s">
        <v>116</v>
      </c>
      <c r="ESY93" s="354" t="s">
        <v>116</v>
      </c>
      <c r="ESZ93" s="354" t="s">
        <v>116</v>
      </c>
      <c r="ETA93" s="354" t="s">
        <v>116</v>
      </c>
      <c r="ETB93" s="354" t="s">
        <v>116</v>
      </c>
      <c r="ETC93" s="354" t="s">
        <v>116</v>
      </c>
      <c r="ETD93" s="354" t="s">
        <v>116</v>
      </c>
      <c r="ETE93" s="354" t="s">
        <v>116</v>
      </c>
      <c r="ETF93" s="354" t="s">
        <v>116</v>
      </c>
      <c r="ETG93" s="354" t="s">
        <v>116</v>
      </c>
      <c r="ETH93" s="354" t="s">
        <v>116</v>
      </c>
      <c r="ETI93" s="354" t="s">
        <v>116</v>
      </c>
      <c r="ETJ93" s="354" t="s">
        <v>116</v>
      </c>
      <c r="ETK93" s="354" t="s">
        <v>116</v>
      </c>
      <c r="ETL93" s="354" t="s">
        <v>116</v>
      </c>
      <c r="ETM93" s="354" t="s">
        <v>116</v>
      </c>
      <c r="ETN93" s="354" t="s">
        <v>116</v>
      </c>
      <c r="ETO93" s="354" t="s">
        <v>116</v>
      </c>
      <c r="ETP93" s="354" t="s">
        <v>116</v>
      </c>
      <c r="ETQ93" s="354" t="s">
        <v>116</v>
      </c>
      <c r="ETR93" s="354" t="s">
        <v>116</v>
      </c>
      <c r="ETS93" s="354" t="s">
        <v>116</v>
      </c>
      <c r="ETT93" s="354" t="s">
        <v>116</v>
      </c>
      <c r="ETU93" s="354" t="s">
        <v>116</v>
      </c>
      <c r="ETV93" s="354" t="s">
        <v>116</v>
      </c>
      <c r="ETW93" s="354" t="s">
        <v>116</v>
      </c>
      <c r="ETX93" s="354" t="s">
        <v>116</v>
      </c>
      <c r="ETY93" s="354" t="s">
        <v>116</v>
      </c>
      <c r="ETZ93" s="354" t="s">
        <v>116</v>
      </c>
      <c r="EUA93" s="354" t="s">
        <v>116</v>
      </c>
      <c r="EUB93" s="354" t="s">
        <v>116</v>
      </c>
      <c r="EUC93" s="354" t="s">
        <v>116</v>
      </c>
      <c r="EUD93" s="354" t="s">
        <v>116</v>
      </c>
      <c r="EUE93" s="354" t="s">
        <v>116</v>
      </c>
      <c r="EUF93" s="354" t="s">
        <v>116</v>
      </c>
      <c r="EUG93" s="354" t="s">
        <v>116</v>
      </c>
      <c r="EUH93" s="354" t="s">
        <v>116</v>
      </c>
      <c r="EUI93" s="354" t="s">
        <v>116</v>
      </c>
      <c r="EUJ93" s="354" t="s">
        <v>116</v>
      </c>
      <c r="EUK93" s="354" t="s">
        <v>116</v>
      </c>
      <c r="EUL93" s="354" t="s">
        <v>116</v>
      </c>
      <c r="EUM93" s="354" t="s">
        <v>116</v>
      </c>
      <c r="EUN93" s="354" t="s">
        <v>116</v>
      </c>
      <c r="EUO93" s="354" t="s">
        <v>116</v>
      </c>
      <c r="EUP93" s="354" t="s">
        <v>116</v>
      </c>
      <c r="EUQ93" s="354" t="s">
        <v>116</v>
      </c>
      <c r="EUR93" s="354" t="s">
        <v>116</v>
      </c>
      <c r="EUS93" s="354" t="s">
        <v>116</v>
      </c>
      <c r="EUT93" s="354" t="s">
        <v>116</v>
      </c>
      <c r="EUU93" s="354" t="s">
        <v>116</v>
      </c>
      <c r="EUV93" s="354" t="s">
        <v>116</v>
      </c>
      <c r="EUW93" s="354" t="s">
        <v>116</v>
      </c>
      <c r="EUX93" s="354" t="s">
        <v>116</v>
      </c>
      <c r="EUY93" s="354" t="s">
        <v>116</v>
      </c>
      <c r="EUZ93" s="354" t="s">
        <v>116</v>
      </c>
      <c r="EVA93" s="354" t="s">
        <v>116</v>
      </c>
      <c r="EVB93" s="354" t="s">
        <v>116</v>
      </c>
      <c r="EVC93" s="354" t="s">
        <v>116</v>
      </c>
      <c r="EVD93" s="354" t="s">
        <v>116</v>
      </c>
      <c r="EVE93" s="354" t="s">
        <v>116</v>
      </c>
      <c r="EVF93" s="354" t="s">
        <v>116</v>
      </c>
      <c r="EVG93" s="354" t="s">
        <v>116</v>
      </c>
      <c r="EVH93" s="354" t="s">
        <v>116</v>
      </c>
      <c r="EVI93" s="354" t="s">
        <v>116</v>
      </c>
      <c r="EVJ93" s="354" t="s">
        <v>116</v>
      </c>
      <c r="EVK93" s="354" t="s">
        <v>116</v>
      </c>
      <c r="EVL93" s="354" t="s">
        <v>116</v>
      </c>
      <c r="EVM93" s="354" t="s">
        <v>116</v>
      </c>
      <c r="EVN93" s="354" t="s">
        <v>116</v>
      </c>
      <c r="EVO93" s="354" t="s">
        <v>116</v>
      </c>
      <c r="EVP93" s="354" t="s">
        <v>116</v>
      </c>
      <c r="EVQ93" s="354" t="s">
        <v>116</v>
      </c>
      <c r="EVR93" s="354" t="s">
        <v>116</v>
      </c>
      <c r="EVS93" s="354" t="s">
        <v>116</v>
      </c>
      <c r="EVT93" s="354" t="s">
        <v>116</v>
      </c>
      <c r="EVU93" s="354" t="s">
        <v>116</v>
      </c>
      <c r="EVV93" s="354" t="s">
        <v>116</v>
      </c>
      <c r="EVW93" s="354" t="s">
        <v>116</v>
      </c>
      <c r="EVX93" s="354" t="s">
        <v>116</v>
      </c>
      <c r="EVY93" s="354" t="s">
        <v>116</v>
      </c>
      <c r="EVZ93" s="354" t="s">
        <v>116</v>
      </c>
      <c r="EWA93" s="354" t="s">
        <v>116</v>
      </c>
      <c r="EWB93" s="354" t="s">
        <v>116</v>
      </c>
      <c r="EWC93" s="354" t="s">
        <v>116</v>
      </c>
      <c r="EWD93" s="354" t="s">
        <v>116</v>
      </c>
      <c r="EWE93" s="354" t="s">
        <v>116</v>
      </c>
      <c r="EWF93" s="354" t="s">
        <v>116</v>
      </c>
      <c r="EWG93" s="354" t="s">
        <v>116</v>
      </c>
      <c r="EWH93" s="354" t="s">
        <v>116</v>
      </c>
      <c r="EWI93" s="354" t="s">
        <v>116</v>
      </c>
      <c r="EWJ93" s="354" t="s">
        <v>116</v>
      </c>
      <c r="EWK93" s="354" t="s">
        <v>116</v>
      </c>
      <c r="EWL93" s="354" t="s">
        <v>116</v>
      </c>
      <c r="EWM93" s="354" t="s">
        <v>116</v>
      </c>
      <c r="EWN93" s="354" t="s">
        <v>116</v>
      </c>
      <c r="EWO93" s="354" t="s">
        <v>116</v>
      </c>
      <c r="EWP93" s="354" t="s">
        <v>116</v>
      </c>
      <c r="EWQ93" s="354" t="s">
        <v>116</v>
      </c>
      <c r="EWR93" s="354" t="s">
        <v>116</v>
      </c>
      <c r="EWS93" s="354" t="s">
        <v>116</v>
      </c>
      <c r="EWT93" s="354" t="s">
        <v>116</v>
      </c>
      <c r="EWU93" s="354" t="s">
        <v>116</v>
      </c>
      <c r="EWV93" s="354" t="s">
        <v>116</v>
      </c>
      <c r="EWW93" s="354" t="s">
        <v>116</v>
      </c>
      <c r="EWX93" s="354" t="s">
        <v>116</v>
      </c>
      <c r="EWY93" s="354" t="s">
        <v>116</v>
      </c>
      <c r="EWZ93" s="354" t="s">
        <v>116</v>
      </c>
      <c r="EXA93" s="354" t="s">
        <v>116</v>
      </c>
      <c r="EXB93" s="354" t="s">
        <v>116</v>
      </c>
      <c r="EXC93" s="354" t="s">
        <v>116</v>
      </c>
      <c r="EXD93" s="354" t="s">
        <v>116</v>
      </c>
      <c r="EXE93" s="354" t="s">
        <v>116</v>
      </c>
      <c r="EXF93" s="354" t="s">
        <v>116</v>
      </c>
      <c r="EXG93" s="354" t="s">
        <v>116</v>
      </c>
      <c r="EXH93" s="354" t="s">
        <v>116</v>
      </c>
      <c r="EXI93" s="354" t="s">
        <v>116</v>
      </c>
      <c r="EXJ93" s="354" t="s">
        <v>116</v>
      </c>
      <c r="EXK93" s="354" t="s">
        <v>116</v>
      </c>
      <c r="EXL93" s="354" t="s">
        <v>116</v>
      </c>
      <c r="EXM93" s="354" t="s">
        <v>116</v>
      </c>
      <c r="EXN93" s="354" t="s">
        <v>116</v>
      </c>
      <c r="EXO93" s="354" t="s">
        <v>116</v>
      </c>
      <c r="EXP93" s="354" t="s">
        <v>116</v>
      </c>
      <c r="EXQ93" s="354" t="s">
        <v>116</v>
      </c>
      <c r="EXR93" s="354" t="s">
        <v>116</v>
      </c>
      <c r="EXS93" s="354" t="s">
        <v>116</v>
      </c>
      <c r="EXT93" s="354" t="s">
        <v>116</v>
      </c>
      <c r="EXU93" s="354" t="s">
        <v>116</v>
      </c>
      <c r="EXV93" s="354" t="s">
        <v>116</v>
      </c>
      <c r="EXW93" s="354" t="s">
        <v>116</v>
      </c>
      <c r="EXX93" s="354" t="s">
        <v>116</v>
      </c>
      <c r="EXY93" s="354" t="s">
        <v>116</v>
      </c>
      <c r="EXZ93" s="354" t="s">
        <v>116</v>
      </c>
      <c r="EYA93" s="354" t="s">
        <v>116</v>
      </c>
      <c r="EYB93" s="354" t="s">
        <v>116</v>
      </c>
      <c r="EYC93" s="354" t="s">
        <v>116</v>
      </c>
      <c r="EYD93" s="354" t="s">
        <v>116</v>
      </c>
      <c r="EYE93" s="354" t="s">
        <v>116</v>
      </c>
      <c r="EYF93" s="354" t="s">
        <v>116</v>
      </c>
      <c r="EYG93" s="354" t="s">
        <v>116</v>
      </c>
      <c r="EYH93" s="354" t="s">
        <v>116</v>
      </c>
      <c r="EYI93" s="354" t="s">
        <v>116</v>
      </c>
      <c r="EYJ93" s="354" t="s">
        <v>116</v>
      </c>
      <c r="EYK93" s="354" t="s">
        <v>116</v>
      </c>
      <c r="EYL93" s="354" t="s">
        <v>116</v>
      </c>
      <c r="EYM93" s="354" t="s">
        <v>116</v>
      </c>
      <c r="EYN93" s="354" t="s">
        <v>116</v>
      </c>
      <c r="EYO93" s="354" t="s">
        <v>116</v>
      </c>
      <c r="EYP93" s="354" t="s">
        <v>116</v>
      </c>
      <c r="EYQ93" s="354" t="s">
        <v>116</v>
      </c>
      <c r="EYR93" s="354" t="s">
        <v>116</v>
      </c>
      <c r="EYS93" s="354" t="s">
        <v>116</v>
      </c>
      <c r="EYT93" s="354" t="s">
        <v>116</v>
      </c>
      <c r="EYU93" s="354" t="s">
        <v>116</v>
      </c>
      <c r="EYV93" s="354" t="s">
        <v>116</v>
      </c>
      <c r="EYW93" s="354" t="s">
        <v>116</v>
      </c>
      <c r="EYX93" s="354" t="s">
        <v>116</v>
      </c>
      <c r="EYY93" s="354" t="s">
        <v>116</v>
      </c>
      <c r="EYZ93" s="354" t="s">
        <v>116</v>
      </c>
      <c r="EZA93" s="354" t="s">
        <v>116</v>
      </c>
      <c r="EZB93" s="354" t="s">
        <v>116</v>
      </c>
      <c r="EZC93" s="354" t="s">
        <v>116</v>
      </c>
      <c r="EZD93" s="354" t="s">
        <v>116</v>
      </c>
      <c r="EZE93" s="354" t="s">
        <v>116</v>
      </c>
      <c r="EZF93" s="354" t="s">
        <v>116</v>
      </c>
      <c r="EZG93" s="354" t="s">
        <v>116</v>
      </c>
      <c r="EZH93" s="354" t="s">
        <v>116</v>
      </c>
      <c r="EZI93" s="354" t="s">
        <v>116</v>
      </c>
      <c r="EZJ93" s="354" t="s">
        <v>116</v>
      </c>
      <c r="EZK93" s="354" t="s">
        <v>116</v>
      </c>
      <c r="EZL93" s="354" t="s">
        <v>116</v>
      </c>
      <c r="EZM93" s="354" t="s">
        <v>116</v>
      </c>
      <c r="EZN93" s="354" t="s">
        <v>116</v>
      </c>
      <c r="EZO93" s="354" t="s">
        <v>116</v>
      </c>
      <c r="EZP93" s="354" t="s">
        <v>116</v>
      </c>
      <c r="EZQ93" s="354" t="s">
        <v>116</v>
      </c>
      <c r="EZR93" s="354" t="s">
        <v>116</v>
      </c>
      <c r="EZS93" s="354" t="s">
        <v>116</v>
      </c>
      <c r="EZT93" s="354" t="s">
        <v>116</v>
      </c>
      <c r="EZU93" s="354" t="s">
        <v>116</v>
      </c>
      <c r="EZV93" s="354" t="s">
        <v>116</v>
      </c>
      <c r="EZW93" s="354" t="s">
        <v>116</v>
      </c>
      <c r="EZX93" s="354" t="s">
        <v>116</v>
      </c>
      <c r="EZY93" s="354" t="s">
        <v>116</v>
      </c>
      <c r="EZZ93" s="354" t="s">
        <v>116</v>
      </c>
      <c r="FAA93" s="354" t="s">
        <v>116</v>
      </c>
      <c r="FAB93" s="354" t="s">
        <v>116</v>
      </c>
      <c r="FAC93" s="354" t="s">
        <v>116</v>
      </c>
      <c r="FAD93" s="354" t="s">
        <v>116</v>
      </c>
      <c r="FAE93" s="354" t="s">
        <v>116</v>
      </c>
      <c r="FAF93" s="354" t="s">
        <v>116</v>
      </c>
      <c r="FAG93" s="354" t="s">
        <v>116</v>
      </c>
      <c r="FAH93" s="354" t="s">
        <v>116</v>
      </c>
      <c r="FAI93" s="354" t="s">
        <v>116</v>
      </c>
      <c r="FAJ93" s="354" t="s">
        <v>116</v>
      </c>
      <c r="FAK93" s="354" t="s">
        <v>116</v>
      </c>
      <c r="FAL93" s="354" t="s">
        <v>116</v>
      </c>
      <c r="FAM93" s="354" t="s">
        <v>116</v>
      </c>
      <c r="FAN93" s="354" t="s">
        <v>116</v>
      </c>
      <c r="FAO93" s="354" t="s">
        <v>116</v>
      </c>
      <c r="FAP93" s="354" t="s">
        <v>116</v>
      </c>
      <c r="FAQ93" s="354" t="s">
        <v>116</v>
      </c>
      <c r="FAR93" s="354" t="s">
        <v>116</v>
      </c>
      <c r="FAS93" s="354" t="s">
        <v>116</v>
      </c>
      <c r="FAT93" s="354" t="s">
        <v>116</v>
      </c>
      <c r="FAU93" s="354" t="s">
        <v>116</v>
      </c>
      <c r="FAV93" s="354" t="s">
        <v>116</v>
      </c>
      <c r="FAW93" s="354" t="s">
        <v>116</v>
      </c>
      <c r="FAX93" s="354" t="s">
        <v>116</v>
      </c>
      <c r="FAY93" s="354" t="s">
        <v>116</v>
      </c>
      <c r="FAZ93" s="354" t="s">
        <v>116</v>
      </c>
      <c r="FBA93" s="354" t="s">
        <v>116</v>
      </c>
      <c r="FBB93" s="354" t="s">
        <v>116</v>
      </c>
      <c r="FBC93" s="354" t="s">
        <v>116</v>
      </c>
      <c r="FBD93" s="354" t="s">
        <v>116</v>
      </c>
      <c r="FBE93" s="354" t="s">
        <v>116</v>
      </c>
      <c r="FBF93" s="354" t="s">
        <v>116</v>
      </c>
      <c r="FBG93" s="354" t="s">
        <v>116</v>
      </c>
      <c r="FBH93" s="354" t="s">
        <v>116</v>
      </c>
      <c r="FBI93" s="354" t="s">
        <v>116</v>
      </c>
      <c r="FBJ93" s="354" t="s">
        <v>116</v>
      </c>
      <c r="FBK93" s="354" t="s">
        <v>116</v>
      </c>
      <c r="FBL93" s="354" t="s">
        <v>116</v>
      </c>
      <c r="FBM93" s="354" t="s">
        <v>116</v>
      </c>
      <c r="FBN93" s="354" t="s">
        <v>116</v>
      </c>
      <c r="FBO93" s="354" t="s">
        <v>116</v>
      </c>
      <c r="FBP93" s="354" t="s">
        <v>116</v>
      </c>
      <c r="FBQ93" s="354" t="s">
        <v>116</v>
      </c>
      <c r="FBR93" s="354" t="s">
        <v>116</v>
      </c>
      <c r="FBS93" s="354" t="s">
        <v>116</v>
      </c>
      <c r="FBT93" s="354" t="s">
        <v>116</v>
      </c>
      <c r="FBU93" s="354" t="s">
        <v>116</v>
      </c>
      <c r="FBV93" s="354" t="s">
        <v>116</v>
      </c>
      <c r="FBW93" s="354" t="s">
        <v>116</v>
      </c>
      <c r="FBX93" s="354" t="s">
        <v>116</v>
      </c>
      <c r="FBY93" s="354" t="s">
        <v>116</v>
      </c>
      <c r="FBZ93" s="354" t="s">
        <v>116</v>
      </c>
      <c r="FCA93" s="354" t="s">
        <v>116</v>
      </c>
      <c r="FCB93" s="354" t="s">
        <v>116</v>
      </c>
      <c r="FCC93" s="354" t="s">
        <v>116</v>
      </c>
      <c r="FCD93" s="354" t="s">
        <v>116</v>
      </c>
      <c r="FCE93" s="354" t="s">
        <v>116</v>
      </c>
      <c r="FCF93" s="354" t="s">
        <v>116</v>
      </c>
      <c r="FCG93" s="354" t="s">
        <v>116</v>
      </c>
      <c r="FCH93" s="354" t="s">
        <v>116</v>
      </c>
      <c r="FCI93" s="354" t="s">
        <v>116</v>
      </c>
      <c r="FCJ93" s="354" t="s">
        <v>116</v>
      </c>
      <c r="FCK93" s="354" t="s">
        <v>116</v>
      </c>
      <c r="FCL93" s="354" t="s">
        <v>116</v>
      </c>
      <c r="FCM93" s="354" t="s">
        <v>116</v>
      </c>
      <c r="FCN93" s="354" t="s">
        <v>116</v>
      </c>
      <c r="FCO93" s="354" t="s">
        <v>116</v>
      </c>
      <c r="FCP93" s="354" t="s">
        <v>116</v>
      </c>
      <c r="FCQ93" s="354" t="s">
        <v>116</v>
      </c>
      <c r="FCR93" s="354" t="s">
        <v>116</v>
      </c>
      <c r="FCS93" s="354" t="s">
        <v>116</v>
      </c>
      <c r="FCT93" s="354" t="s">
        <v>116</v>
      </c>
      <c r="FCU93" s="354" t="s">
        <v>116</v>
      </c>
      <c r="FCV93" s="354" t="s">
        <v>116</v>
      </c>
      <c r="FCW93" s="354" t="s">
        <v>116</v>
      </c>
      <c r="FCX93" s="354" t="s">
        <v>116</v>
      </c>
      <c r="FCY93" s="354" t="s">
        <v>116</v>
      </c>
      <c r="FCZ93" s="354" t="s">
        <v>116</v>
      </c>
      <c r="FDA93" s="354" t="s">
        <v>116</v>
      </c>
      <c r="FDB93" s="354" t="s">
        <v>116</v>
      </c>
      <c r="FDC93" s="354" t="s">
        <v>116</v>
      </c>
      <c r="FDD93" s="354" t="s">
        <v>116</v>
      </c>
      <c r="FDE93" s="354" t="s">
        <v>116</v>
      </c>
      <c r="FDF93" s="354" t="s">
        <v>116</v>
      </c>
      <c r="FDG93" s="354" t="s">
        <v>116</v>
      </c>
      <c r="FDH93" s="354" t="s">
        <v>116</v>
      </c>
      <c r="FDI93" s="354" t="s">
        <v>116</v>
      </c>
      <c r="FDJ93" s="354" t="s">
        <v>116</v>
      </c>
      <c r="FDK93" s="354" t="s">
        <v>116</v>
      </c>
      <c r="FDL93" s="354" t="s">
        <v>116</v>
      </c>
      <c r="FDM93" s="354" t="s">
        <v>116</v>
      </c>
      <c r="FDN93" s="354" t="s">
        <v>116</v>
      </c>
      <c r="FDO93" s="354" t="s">
        <v>116</v>
      </c>
      <c r="FDP93" s="354" t="s">
        <v>116</v>
      </c>
      <c r="FDQ93" s="354" t="s">
        <v>116</v>
      </c>
      <c r="FDR93" s="354" t="s">
        <v>116</v>
      </c>
      <c r="FDS93" s="354" t="s">
        <v>116</v>
      </c>
      <c r="FDT93" s="354" t="s">
        <v>116</v>
      </c>
      <c r="FDU93" s="354" t="s">
        <v>116</v>
      </c>
      <c r="FDV93" s="354" t="s">
        <v>116</v>
      </c>
      <c r="FDW93" s="354" t="s">
        <v>116</v>
      </c>
      <c r="FDX93" s="354" t="s">
        <v>116</v>
      </c>
      <c r="FDY93" s="354" t="s">
        <v>116</v>
      </c>
      <c r="FDZ93" s="354" t="s">
        <v>116</v>
      </c>
      <c r="FEA93" s="354" t="s">
        <v>116</v>
      </c>
      <c r="FEB93" s="354" t="s">
        <v>116</v>
      </c>
      <c r="FEC93" s="354" t="s">
        <v>116</v>
      </c>
      <c r="FED93" s="354" t="s">
        <v>116</v>
      </c>
      <c r="FEE93" s="354" t="s">
        <v>116</v>
      </c>
      <c r="FEF93" s="354" t="s">
        <v>116</v>
      </c>
      <c r="FEG93" s="354" t="s">
        <v>116</v>
      </c>
      <c r="FEH93" s="354" t="s">
        <v>116</v>
      </c>
      <c r="FEI93" s="354" t="s">
        <v>116</v>
      </c>
      <c r="FEJ93" s="354" t="s">
        <v>116</v>
      </c>
      <c r="FEK93" s="354" t="s">
        <v>116</v>
      </c>
      <c r="FEL93" s="354" t="s">
        <v>116</v>
      </c>
      <c r="FEM93" s="354" t="s">
        <v>116</v>
      </c>
      <c r="FEN93" s="354" t="s">
        <v>116</v>
      </c>
      <c r="FEO93" s="354" t="s">
        <v>116</v>
      </c>
      <c r="FEP93" s="354" t="s">
        <v>116</v>
      </c>
      <c r="FEQ93" s="354" t="s">
        <v>116</v>
      </c>
      <c r="FER93" s="354" t="s">
        <v>116</v>
      </c>
      <c r="FES93" s="354" t="s">
        <v>116</v>
      </c>
      <c r="FET93" s="354" t="s">
        <v>116</v>
      </c>
      <c r="FEU93" s="354" t="s">
        <v>116</v>
      </c>
      <c r="FEV93" s="354" t="s">
        <v>116</v>
      </c>
      <c r="FEW93" s="354" t="s">
        <v>116</v>
      </c>
      <c r="FEX93" s="354" t="s">
        <v>116</v>
      </c>
      <c r="FEY93" s="354" t="s">
        <v>116</v>
      </c>
      <c r="FEZ93" s="354" t="s">
        <v>116</v>
      </c>
      <c r="FFA93" s="354" t="s">
        <v>116</v>
      </c>
      <c r="FFB93" s="354" t="s">
        <v>116</v>
      </c>
      <c r="FFC93" s="354" t="s">
        <v>116</v>
      </c>
      <c r="FFD93" s="354" t="s">
        <v>116</v>
      </c>
      <c r="FFE93" s="354" t="s">
        <v>116</v>
      </c>
      <c r="FFF93" s="354" t="s">
        <v>116</v>
      </c>
      <c r="FFG93" s="354" t="s">
        <v>116</v>
      </c>
      <c r="FFH93" s="354" t="s">
        <v>116</v>
      </c>
      <c r="FFI93" s="354" t="s">
        <v>116</v>
      </c>
      <c r="FFJ93" s="354" t="s">
        <v>116</v>
      </c>
      <c r="FFK93" s="354" t="s">
        <v>116</v>
      </c>
      <c r="FFL93" s="354" t="s">
        <v>116</v>
      </c>
      <c r="FFM93" s="354" t="s">
        <v>116</v>
      </c>
      <c r="FFN93" s="354" t="s">
        <v>116</v>
      </c>
      <c r="FFO93" s="354" t="s">
        <v>116</v>
      </c>
      <c r="FFP93" s="354" t="s">
        <v>116</v>
      </c>
      <c r="FFQ93" s="354" t="s">
        <v>116</v>
      </c>
      <c r="FFR93" s="354" t="s">
        <v>116</v>
      </c>
      <c r="FFS93" s="354" t="s">
        <v>116</v>
      </c>
      <c r="FFT93" s="354" t="s">
        <v>116</v>
      </c>
      <c r="FFU93" s="354" t="s">
        <v>116</v>
      </c>
      <c r="FFV93" s="354" t="s">
        <v>116</v>
      </c>
      <c r="FFW93" s="354" t="s">
        <v>116</v>
      </c>
      <c r="FFX93" s="354" t="s">
        <v>116</v>
      </c>
      <c r="FFY93" s="354" t="s">
        <v>116</v>
      </c>
      <c r="FFZ93" s="354" t="s">
        <v>116</v>
      </c>
      <c r="FGA93" s="354" t="s">
        <v>116</v>
      </c>
      <c r="FGB93" s="354" t="s">
        <v>116</v>
      </c>
      <c r="FGC93" s="354" t="s">
        <v>116</v>
      </c>
      <c r="FGD93" s="354" t="s">
        <v>116</v>
      </c>
      <c r="FGE93" s="354" t="s">
        <v>116</v>
      </c>
      <c r="FGF93" s="354" t="s">
        <v>116</v>
      </c>
      <c r="FGG93" s="354" t="s">
        <v>116</v>
      </c>
      <c r="FGH93" s="354" t="s">
        <v>116</v>
      </c>
      <c r="FGI93" s="354" t="s">
        <v>116</v>
      </c>
      <c r="FGJ93" s="354" t="s">
        <v>116</v>
      </c>
      <c r="FGK93" s="354" t="s">
        <v>116</v>
      </c>
      <c r="FGL93" s="354" t="s">
        <v>116</v>
      </c>
      <c r="FGM93" s="354" t="s">
        <v>116</v>
      </c>
      <c r="FGN93" s="354" t="s">
        <v>116</v>
      </c>
      <c r="FGO93" s="354" t="s">
        <v>116</v>
      </c>
      <c r="FGP93" s="354" t="s">
        <v>116</v>
      </c>
      <c r="FGQ93" s="354" t="s">
        <v>116</v>
      </c>
      <c r="FGR93" s="354" t="s">
        <v>116</v>
      </c>
      <c r="FGS93" s="354" t="s">
        <v>116</v>
      </c>
      <c r="FGT93" s="354" t="s">
        <v>116</v>
      </c>
      <c r="FGU93" s="354" t="s">
        <v>116</v>
      </c>
      <c r="FGV93" s="354" t="s">
        <v>116</v>
      </c>
      <c r="FGW93" s="354" t="s">
        <v>116</v>
      </c>
      <c r="FGX93" s="354" t="s">
        <v>116</v>
      </c>
      <c r="FGY93" s="354" t="s">
        <v>116</v>
      </c>
      <c r="FGZ93" s="354" t="s">
        <v>116</v>
      </c>
      <c r="FHA93" s="354" t="s">
        <v>116</v>
      </c>
      <c r="FHB93" s="354" t="s">
        <v>116</v>
      </c>
      <c r="FHC93" s="354" t="s">
        <v>116</v>
      </c>
      <c r="FHD93" s="354" t="s">
        <v>116</v>
      </c>
      <c r="FHE93" s="354" t="s">
        <v>116</v>
      </c>
      <c r="FHF93" s="354" t="s">
        <v>116</v>
      </c>
      <c r="FHG93" s="354" t="s">
        <v>116</v>
      </c>
      <c r="FHH93" s="354" t="s">
        <v>116</v>
      </c>
      <c r="FHI93" s="354" t="s">
        <v>116</v>
      </c>
      <c r="FHJ93" s="354" t="s">
        <v>116</v>
      </c>
      <c r="FHK93" s="354" t="s">
        <v>116</v>
      </c>
      <c r="FHL93" s="354" t="s">
        <v>116</v>
      </c>
      <c r="FHM93" s="354" t="s">
        <v>116</v>
      </c>
      <c r="FHN93" s="354" t="s">
        <v>116</v>
      </c>
      <c r="FHO93" s="354" t="s">
        <v>116</v>
      </c>
      <c r="FHP93" s="354" t="s">
        <v>116</v>
      </c>
      <c r="FHQ93" s="354" t="s">
        <v>116</v>
      </c>
      <c r="FHR93" s="354" t="s">
        <v>116</v>
      </c>
      <c r="FHS93" s="354" t="s">
        <v>116</v>
      </c>
      <c r="FHT93" s="354" t="s">
        <v>116</v>
      </c>
      <c r="FHU93" s="354" t="s">
        <v>116</v>
      </c>
      <c r="FHV93" s="354" t="s">
        <v>116</v>
      </c>
      <c r="FHW93" s="354" t="s">
        <v>116</v>
      </c>
      <c r="FHX93" s="354" t="s">
        <v>116</v>
      </c>
      <c r="FHY93" s="354" t="s">
        <v>116</v>
      </c>
      <c r="FHZ93" s="354" t="s">
        <v>116</v>
      </c>
      <c r="FIA93" s="354" t="s">
        <v>116</v>
      </c>
      <c r="FIB93" s="354" t="s">
        <v>116</v>
      </c>
      <c r="FIC93" s="354" t="s">
        <v>116</v>
      </c>
      <c r="FID93" s="354" t="s">
        <v>116</v>
      </c>
      <c r="FIE93" s="354" t="s">
        <v>116</v>
      </c>
      <c r="FIF93" s="354" t="s">
        <v>116</v>
      </c>
      <c r="FIG93" s="354" t="s">
        <v>116</v>
      </c>
      <c r="FIH93" s="354" t="s">
        <v>116</v>
      </c>
      <c r="FII93" s="354" t="s">
        <v>116</v>
      </c>
      <c r="FIJ93" s="354" t="s">
        <v>116</v>
      </c>
      <c r="FIK93" s="354" t="s">
        <v>116</v>
      </c>
      <c r="FIL93" s="354" t="s">
        <v>116</v>
      </c>
      <c r="FIM93" s="354" t="s">
        <v>116</v>
      </c>
      <c r="FIN93" s="354" t="s">
        <v>116</v>
      </c>
      <c r="FIO93" s="354" t="s">
        <v>116</v>
      </c>
      <c r="FIP93" s="354" t="s">
        <v>116</v>
      </c>
      <c r="FIQ93" s="354" t="s">
        <v>116</v>
      </c>
      <c r="FIR93" s="354" t="s">
        <v>116</v>
      </c>
      <c r="FIS93" s="354" t="s">
        <v>116</v>
      </c>
      <c r="FIT93" s="354" t="s">
        <v>116</v>
      </c>
      <c r="FIU93" s="354" t="s">
        <v>116</v>
      </c>
      <c r="FIV93" s="354" t="s">
        <v>116</v>
      </c>
      <c r="FIW93" s="354" t="s">
        <v>116</v>
      </c>
      <c r="FIX93" s="354" t="s">
        <v>116</v>
      </c>
      <c r="FIY93" s="354" t="s">
        <v>116</v>
      </c>
      <c r="FIZ93" s="354" t="s">
        <v>116</v>
      </c>
      <c r="FJA93" s="354" t="s">
        <v>116</v>
      </c>
      <c r="FJB93" s="354" t="s">
        <v>116</v>
      </c>
      <c r="FJC93" s="354" t="s">
        <v>116</v>
      </c>
      <c r="FJD93" s="354" t="s">
        <v>116</v>
      </c>
      <c r="FJE93" s="354" t="s">
        <v>116</v>
      </c>
      <c r="FJF93" s="354" t="s">
        <v>116</v>
      </c>
      <c r="FJG93" s="354" t="s">
        <v>116</v>
      </c>
      <c r="FJH93" s="354" t="s">
        <v>116</v>
      </c>
      <c r="FJI93" s="354" t="s">
        <v>116</v>
      </c>
      <c r="FJJ93" s="354" t="s">
        <v>116</v>
      </c>
      <c r="FJK93" s="354" t="s">
        <v>116</v>
      </c>
      <c r="FJL93" s="354" t="s">
        <v>116</v>
      </c>
      <c r="FJM93" s="354" t="s">
        <v>116</v>
      </c>
      <c r="FJN93" s="354" t="s">
        <v>116</v>
      </c>
      <c r="FJO93" s="354" t="s">
        <v>116</v>
      </c>
      <c r="FJP93" s="354" t="s">
        <v>116</v>
      </c>
      <c r="FJQ93" s="354" t="s">
        <v>116</v>
      </c>
      <c r="FJR93" s="354" t="s">
        <v>116</v>
      </c>
      <c r="FJS93" s="354" t="s">
        <v>116</v>
      </c>
      <c r="FJT93" s="354" t="s">
        <v>116</v>
      </c>
      <c r="FJU93" s="354" t="s">
        <v>116</v>
      </c>
      <c r="FJV93" s="354" t="s">
        <v>116</v>
      </c>
      <c r="FJW93" s="354" t="s">
        <v>116</v>
      </c>
      <c r="FJX93" s="354" t="s">
        <v>116</v>
      </c>
      <c r="FJY93" s="354" t="s">
        <v>116</v>
      </c>
      <c r="FJZ93" s="354" t="s">
        <v>116</v>
      </c>
      <c r="FKA93" s="354" t="s">
        <v>116</v>
      </c>
      <c r="FKB93" s="354" t="s">
        <v>116</v>
      </c>
      <c r="FKC93" s="354" t="s">
        <v>116</v>
      </c>
      <c r="FKD93" s="354" t="s">
        <v>116</v>
      </c>
      <c r="FKE93" s="354" t="s">
        <v>116</v>
      </c>
      <c r="FKF93" s="354" t="s">
        <v>116</v>
      </c>
      <c r="FKG93" s="354" t="s">
        <v>116</v>
      </c>
      <c r="FKH93" s="354" t="s">
        <v>116</v>
      </c>
      <c r="FKI93" s="354" t="s">
        <v>116</v>
      </c>
      <c r="FKJ93" s="354" t="s">
        <v>116</v>
      </c>
      <c r="FKK93" s="354" t="s">
        <v>116</v>
      </c>
      <c r="FKL93" s="354" t="s">
        <v>116</v>
      </c>
      <c r="FKM93" s="354" t="s">
        <v>116</v>
      </c>
      <c r="FKN93" s="354" t="s">
        <v>116</v>
      </c>
      <c r="FKO93" s="354" t="s">
        <v>116</v>
      </c>
      <c r="FKP93" s="354" t="s">
        <v>116</v>
      </c>
      <c r="FKQ93" s="354" t="s">
        <v>116</v>
      </c>
      <c r="FKR93" s="354" t="s">
        <v>116</v>
      </c>
      <c r="FKS93" s="354" t="s">
        <v>116</v>
      </c>
      <c r="FKT93" s="354" t="s">
        <v>116</v>
      </c>
      <c r="FKU93" s="354" t="s">
        <v>116</v>
      </c>
      <c r="FKV93" s="354" t="s">
        <v>116</v>
      </c>
      <c r="FKW93" s="354" t="s">
        <v>116</v>
      </c>
      <c r="FKX93" s="354" t="s">
        <v>116</v>
      </c>
      <c r="FKY93" s="354" t="s">
        <v>116</v>
      </c>
      <c r="FKZ93" s="354" t="s">
        <v>116</v>
      </c>
      <c r="FLA93" s="354" t="s">
        <v>116</v>
      </c>
      <c r="FLB93" s="354" t="s">
        <v>116</v>
      </c>
      <c r="FLC93" s="354" t="s">
        <v>116</v>
      </c>
      <c r="FLD93" s="354" t="s">
        <v>116</v>
      </c>
      <c r="FLE93" s="354" t="s">
        <v>116</v>
      </c>
      <c r="FLF93" s="354" t="s">
        <v>116</v>
      </c>
      <c r="FLG93" s="354" t="s">
        <v>116</v>
      </c>
      <c r="FLH93" s="354" t="s">
        <v>116</v>
      </c>
      <c r="FLI93" s="354" t="s">
        <v>116</v>
      </c>
      <c r="FLJ93" s="354" t="s">
        <v>116</v>
      </c>
      <c r="FLK93" s="354" t="s">
        <v>116</v>
      </c>
      <c r="FLL93" s="354" t="s">
        <v>116</v>
      </c>
      <c r="FLM93" s="354" t="s">
        <v>116</v>
      </c>
      <c r="FLN93" s="354" t="s">
        <v>116</v>
      </c>
      <c r="FLO93" s="354" t="s">
        <v>116</v>
      </c>
      <c r="FLP93" s="354" t="s">
        <v>116</v>
      </c>
      <c r="FLQ93" s="354" t="s">
        <v>116</v>
      </c>
      <c r="FLR93" s="354" t="s">
        <v>116</v>
      </c>
      <c r="FLS93" s="354" t="s">
        <v>116</v>
      </c>
      <c r="FLT93" s="354" t="s">
        <v>116</v>
      </c>
      <c r="FLU93" s="354" t="s">
        <v>116</v>
      </c>
      <c r="FLV93" s="354" t="s">
        <v>116</v>
      </c>
      <c r="FLW93" s="354" t="s">
        <v>116</v>
      </c>
      <c r="FLX93" s="354" t="s">
        <v>116</v>
      </c>
      <c r="FLY93" s="354" t="s">
        <v>116</v>
      </c>
      <c r="FLZ93" s="354" t="s">
        <v>116</v>
      </c>
      <c r="FMA93" s="354" t="s">
        <v>116</v>
      </c>
      <c r="FMB93" s="354" t="s">
        <v>116</v>
      </c>
      <c r="FMC93" s="354" t="s">
        <v>116</v>
      </c>
      <c r="FMD93" s="354" t="s">
        <v>116</v>
      </c>
      <c r="FME93" s="354" t="s">
        <v>116</v>
      </c>
      <c r="FMF93" s="354" t="s">
        <v>116</v>
      </c>
      <c r="FMG93" s="354" t="s">
        <v>116</v>
      </c>
      <c r="FMH93" s="354" t="s">
        <v>116</v>
      </c>
      <c r="FMI93" s="354" t="s">
        <v>116</v>
      </c>
      <c r="FMJ93" s="354" t="s">
        <v>116</v>
      </c>
      <c r="FMK93" s="354" t="s">
        <v>116</v>
      </c>
      <c r="FML93" s="354" t="s">
        <v>116</v>
      </c>
      <c r="FMM93" s="354" t="s">
        <v>116</v>
      </c>
      <c r="FMN93" s="354" t="s">
        <v>116</v>
      </c>
      <c r="FMO93" s="354" t="s">
        <v>116</v>
      </c>
      <c r="FMP93" s="354" t="s">
        <v>116</v>
      </c>
      <c r="FMQ93" s="354" t="s">
        <v>116</v>
      </c>
      <c r="FMR93" s="354" t="s">
        <v>116</v>
      </c>
      <c r="FMS93" s="354" t="s">
        <v>116</v>
      </c>
      <c r="FMT93" s="354" t="s">
        <v>116</v>
      </c>
      <c r="FMU93" s="354" t="s">
        <v>116</v>
      </c>
      <c r="FMV93" s="354" t="s">
        <v>116</v>
      </c>
      <c r="FMW93" s="354" t="s">
        <v>116</v>
      </c>
      <c r="FMX93" s="354" t="s">
        <v>116</v>
      </c>
      <c r="FMY93" s="354" t="s">
        <v>116</v>
      </c>
      <c r="FMZ93" s="354" t="s">
        <v>116</v>
      </c>
      <c r="FNA93" s="354" t="s">
        <v>116</v>
      </c>
      <c r="FNB93" s="354" t="s">
        <v>116</v>
      </c>
      <c r="FNC93" s="354" t="s">
        <v>116</v>
      </c>
      <c r="FND93" s="354" t="s">
        <v>116</v>
      </c>
      <c r="FNE93" s="354" t="s">
        <v>116</v>
      </c>
      <c r="FNF93" s="354" t="s">
        <v>116</v>
      </c>
      <c r="FNG93" s="354" t="s">
        <v>116</v>
      </c>
      <c r="FNH93" s="354" t="s">
        <v>116</v>
      </c>
      <c r="FNI93" s="354" t="s">
        <v>116</v>
      </c>
      <c r="FNJ93" s="354" t="s">
        <v>116</v>
      </c>
      <c r="FNK93" s="354" t="s">
        <v>116</v>
      </c>
      <c r="FNL93" s="354" t="s">
        <v>116</v>
      </c>
      <c r="FNM93" s="354" t="s">
        <v>116</v>
      </c>
      <c r="FNN93" s="354" t="s">
        <v>116</v>
      </c>
      <c r="FNO93" s="354" t="s">
        <v>116</v>
      </c>
      <c r="FNP93" s="354" t="s">
        <v>116</v>
      </c>
      <c r="FNQ93" s="354" t="s">
        <v>116</v>
      </c>
      <c r="FNR93" s="354" t="s">
        <v>116</v>
      </c>
      <c r="FNS93" s="354" t="s">
        <v>116</v>
      </c>
      <c r="FNT93" s="354" t="s">
        <v>116</v>
      </c>
      <c r="FNU93" s="354" t="s">
        <v>116</v>
      </c>
      <c r="FNV93" s="354" t="s">
        <v>116</v>
      </c>
      <c r="FNW93" s="354" t="s">
        <v>116</v>
      </c>
      <c r="FNX93" s="354" t="s">
        <v>116</v>
      </c>
      <c r="FNY93" s="354" t="s">
        <v>116</v>
      </c>
      <c r="FNZ93" s="354" t="s">
        <v>116</v>
      </c>
      <c r="FOA93" s="354" t="s">
        <v>116</v>
      </c>
      <c r="FOB93" s="354" t="s">
        <v>116</v>
      </c>
      <c r="FOC93" s="354" t="s">
        <v>116</v>
      </c>
      <c r="FOD93" s="354" t="s">
        <v>116</v>
      </c>
      <c r="FOE93" s="354" t="s">
        <v>116</v>
      </c>
      <c r="FOF93" s="354" t="s">
        <v>116</v>
      </c>
      <c r="FOG93" s="354" t="s">
        <v>116</v>
      </c>
      <c r="FOH93" s="354" t="s">
        <v>116</v>
      </c>
      <c r="FOI93" s="354" t="s">
        <v>116</v>
      </c>
      <c r="FOJ93" s="354" t="s">
        <v>116</v>
      </c>
      <c r="FOK93" s="354" t="s">
        <v>116</v>
      </c>
      <c r="FOL93" s="354" t="s">
        <v>116</v>
      </c>
      <c r="FOM93" s="354" t="s">
        <v>116</v>
      </c>
      <c r="FON93" s="354" t="s">
        <v>116</v>
      </c>
      <c r="FOO93" s="354" t="s">
        <v>116</v>
      </c>
      <c r="FOP93" s="354" t="s">
        <v>116</v>
      </c>
      <c r="FOQ93" s="354" t="s">
        <v>116</v>
      </c>
      <c r="FOR93" s="354" t="s">
        <v>116</v>
      </c>
      <c r="FOS93" s="354" t="s">
        <v>116</v>
      </c>
      <c r="FOT93" s="354" t="s">
        <v>116</v>
      </c>
      <c r="FOU93" s="354" t="s">
        <v>116</v>
      </c>
      <c r="FOV93" s="354" t="s">
        <v>116</v>
      </c>
      <c r="FOW93" s="354" t="s">
        <v>116</v>
      </c>
      <c r="FOX93" s="354" t="s">
        <v>116</v>
      </c>
      <c r="FOY93" s="354" t="s">
        <v>116</v>
      </c>
      <c r="FOZ93" s="354" t="s">
        <v>116</v>
      </c>
      <c r="FPA93" s="354" t="s">
        <v>116</v>
      </c>
      <c r="FPB93" s="354" t="s">
        <v>116</v>
      </c>
      <c r="FPC93" s="354" t="s">
        <v>116</v>
      </c>
      <c r="FPD93" s="354" t="s">
        <v>116</v>
      </c>
      <c r="FPE93" s="354" t="s">
        <v>116</v>
      </c>
      <c r="FPF93" s="354" t="s">
        <v>116</v>
      </c>
      <c r="FPG93" s="354" t="s">
        <v>116</v>
      </c>
      <c r="FPH93" s="354" t="s">
        <v>116</v>
      </c>
      <c r="FPI93" s="354" t="s">
        <v>116</v>
      </c>
      <c r="FPJ93" s="354" t="s">
        <v>116</v>
      </c>
      <c r="FPK93" s="354" t="s">
        <v>116</v>
      </c>
      <c r="FPL93" s="354" t="s">
        <v>116</v>
      </c>
      <c r="FPM93" s="354" t="s">
        <v>116</v>
      </c>
      <c r="FPN93" s="354" t="s">
        <v>116</v>
      </c>
      <c r="FPO93" s="354" t="s">
        <v>116</v>
      </c>
      <c r="FPP93" s="354" t="s">
        <v>116</v>
      </c>
      <c r="FPQ93" s="354" t="s">
        <v>116</v>
      </c>
      <c r="FPR93" s="354" t="s">
        <v>116</v>
      </c>
      <c r="FPS93" s="354" t="s">
        <v>116</v>
      </c>
      <c r="FPT93" s="354" t="s">
        <v>116</v>
      </c>
      <c r="FPU93" s="354" t="s">
        <v>116</v>
      </c>
      <c r="FPV93" s="354" t="s">
        <v>116</v>
      </c>
      <c r="FPW93" s="354" t="s">
        <v>116</v>
      </c>
      <c r="FPX93" s="354" t="s">
        <v>116</v>
      </c>
      <c r="FPY93" s="354" t="s">
        <v>116</v>
      </c>
      <c r="FPZ93" s="354" t="s">
        <v>116</v>
      </c>
      <c r="FQA93" s="354" t="s">
        <v>116</v>
      </c>
      <c r="FQB93" s="354" t="s">
        <v>116</v>
      </c>
      <c r="FQC93" s="354" t="s">
        <v>116</v>
      </c>
      <c r="FQD93" s="354" t="s">
        <v>116</v>
      </c>
      <c r="FQE93" s="354" t="s">
        <v>116</v>
      </c>
      <c r="FQF93" s="354" t="s">
        <v>116</v>
      </c>
      <c r="FQG93" s="354" t="s">
        <v>116</v>
      </c>
      <c r="FQH93" s="354" t="s">
        <v>116</v>
      </c>
      <c r="FQI93" s="354" t="s">
        <v>116</v>
      </c>
      <c r="FQJ93" s="354" t="s">
        <v>116</v>
      </c>
      <c r="FQK93" s="354" t="s">
        <v>116</v>
      </c>
      <c r="FQL93" s="354" t="s">
        <v>116</v>
      </c>
      <c r="FQM93" s="354" t="s">
        <v>116</v>
      </c>
      <c r="FQN93" s="354" t="s">
        <v>116</v>
      </c>
      <c r="FQO93" s="354" t="s">
        <v>116</v>
      </c>
      <c r="FQP93" s="354" t="s">
        <v>116</v>
      </c>
      <c r="FQQ93" s="354" t="s">
        <v>116</v>
      </c>
      <c r="FQR93" s="354" t="s">
        <v>116</v>
      </c>
      <c r="FQS93" s="354" t="s">
        <v>116</v>
      </c>
      <c r="FQT93" s="354" t="s">
        <v>116</v>
      </c>
      <c r="FQU93" s="354" t="s">
        <v>116</v>
      </c>
      <c r="FQV93" s="354" t="s">
        <v>116</v>
      </c>
      <c r="FQW93" s="354" t="s">
        <v>116</v>
      </c>
      <c r="FQX93" s="354" t="s">
        <v>116</v>
      </c>
      <c r="FQY93" s="354" t="s">
        <v>116</v>
      </c>
      <c r="FQZ93" s="354" t="s">
        <v>116</v>
      </c>
      <c r="FRA93" s="354" t="s">
        <v>116</v>
      </c>
      <c r="FRB93" s="354" t="s">
        <v>116</v>
      </c>
      <c r="FRC93" s="354" t="s">
        <v>116</v>
      </c>
      <c r="FRD93" s="354" t="s">
        <v>116</v>
      </c>
      <c r="FRE93" s="354" t="s">
        <v>116</v>
      </c>
      <c r="FRF93" s="354" t="s">
        <v>116</v>
      </c>
      <c r="FRG93" s="354" t="s">
        <v>116</v>
      </c>
      <c r="FRH93" s="354" t="s">
        <v>116</v>
      </c>
      <c r="FRI93" s="354" t="s">
        <v>116</v>
      </c>
      <c r="FRJ93" s="354" t="s">
        <v>116</v>
      </c>
      <c r="FRK93" s="354" t="s">
        <v>116</v>
      </c>
      <c r="FRL93" s="354" t="s">
        <v>116</v>
      </c>
      <c r="FRM93" s="354" t="s">
        <v>116</v>
      </c>
      <c r="FRN93" s="354" t="s">
        <v>116</v>
      </c>
      <c r="FRO93" s="354" t="s">
        <v>116</v>
      </c>
      <c r="FRP93" s="354" t="s">
        <v>116</v>
      </c>
      <c r="FRQ93" s="354" t="s">
        <v>116</v>
      </c>
      <c r="FRR93" s="354" t="s">
        <v>116</v>
      </c>
      <c r="FRS93" s="354" t="s">
        <v>116</v>
      </c>
      <c r="FRT93" s="354" t="s">
        <v>116</v>
      </c>
      <c r="FRU93" s="354" t="s">
        <v>116</v>
      </c>
      <c r="FRV93" s="354" t="s">
        <v>116</v>
      </c>
      <c r="FRW93" s="354" t="s">
        <v>116</v>
      </c>
      <c r="FRX93" s="354" t="s">
        <v>116</v>
      </c>
      <c r="FRY93" s="354" t="s">
        <v>116</v>
      </c>
      <c r="FRZ93" s="354" t="s">
        <v>116</v>
      </c>
      <c r="FSA93" s="354" t="s">
        <v>116</v>
      </c>
      <c r="FSB93" s="354" t="s">
        <v>116</v>
      </c>
      <c r="FSC93" s="354" t="s">
        <v>116</v>
      </c>
      <c r="FSD93" s="354" t="s">
        <v>116</v>
      </c>
      <c r="FSE93" s="354" t="s">
        <v>116</v>
      </c>
      <c r="FSF93" s="354" t="s">
        <v>116</v>
      </c>
      <c r="FSG93" s="354" t="s">
        <v>116</v>
      </c>
      <c r="FSH93" s="354" t="s">
        <v>116</v>
      </c>
      <c r="FSI93" s="354" t="s">
        <v>116</v>
      </c>
      <c r="FSJ93" s="354" t="s">
        <v>116</v>
      </c>
      <c r="FSK93" s="354" t="s">
        <v>116</v>
      </c>
      <c r="FSL93" s="354" t="s">
        <v>116</v>
      </c>
      <c r="FSM93" s="354" t="s">
        <v>116</v>
      </c>
      <c r="FSN93" s="354" t="s">
        <v>116</v>
      </c>
      <c r="FSO93" s="354" t="s">
        <v>116</v>
      </c>
      <c r="FSP93" s="354" t="s">
        <v>116</v>
      </c>
      <c r="FSQ93" s="354" t="s">
        <v>116</v>
      </c>
      <c r="FSR93" s="354" t="s">
        <v>116</v>
      </c>
      <c r="FSS93" s="354" t="s">
        <v>116</v>
      </c>
      <c r="FST93" s="354" t="s">
        <v>116</v>
      </c>
      <c r="FSU93" s="354" t="s">
        <v>116</v>
      </c>
      <c r="FSV93" s="354" t="s">
        <v>116</v>
      </c>
      <c r="FSW93" s="354" t="s">
        <v>116</v>
      </c>
      <c r="FSX93" s="354" t="s">
        <v>116</v>
      </c>
      <c r="FSY93" s="354" t="s">
        <v>116</v>
      </c>
      <c r="FSZ93" s="354" t="s">
        <v>116</v>
      </c>
      <c r="FTA93" s="354" t="s">
        <v>116</v>
      </c>
      <c r="FTB93" s="354" t="s">
        <v>116</v>
      </c>
      <c r="FTC93" s="354" t="s">
        <v>116</v>
      </c>
      <c r="FTD93" s="354" t="s">
        <v>116</v>
      </c>
      <c r="FTE93" s="354" t="s">
        <v>116</v>
      </c>
      <c r="FTF93" s="354" t="s">
        <v>116</v>
      </c>
      <c r="FTG93" s="354" t="s">
        <v>116</v>
      </c>
      <c r="FTH93" s="354" t="s">
        <v>116</v>
      </c>
      <c r="FTI93" s="354" t="s">
        <v>116</v>
      </c>
      <c r="FTJ93" s="354" t="s">
        <v>116</v>
      </c>
      <c r="FTK93" s="354" t="s">
        <v>116</v>
      </c>
      <c r="FTL93" s="354" t="s">
        <v>116</v>
      </c>
      <c r="FTM93" s="354" t="s">
        <v>116</v>
      </c>
      <c r="FTN93" s="354" t="s">
        <v>116</v>
      </c>
      <c r="FTO93" s="354" t="s">
        <v>116</v>
      </c>
      <c r="FTP93" s="354" t="s">
        <v>116</v>
      </c>
      <c r="FTQ93" s="354" t="s">
        <v>116</v>
      </c>
      <c r="FTR93" s="354" t="s">
        <v>116</v>
      </c>
      <c r="FTS93" s="354" t="s">
        <v>116</v>
      </c>
      <c r="FTT93" s="354" t="s">
        <v>116</v>
      </c>
      <c r="FTU93" s="354" t="s">
        <v>116</v>
      </c>
      <c r="FTV93" s="354" t="s">
        <v>116</v>
      </c>
      <c r="FTW93" s="354" t="s">
        <v>116</v>
      </c>
      <c r="FTX93" s="354" t="s">
        <v>116</v>
      </c>
      <c r="FTY93" s="354" t="s">
        <v>116</v>
      </c>
      <c r="FTZ93" s="354" t="s">
        <v>116</v>
      </c>
      <c r="FUA93" s="354" t="s">
        <v>116</v>
      </c>
      <c r="FUB93" s="354" t="s">
        <v>116</v>
      </c>
      <c r="FUC93" s="354" t="s">
        <v>116</v>
      </c>
      <c r="FUD93" s="354" t="s">
        <v>116</v>
      </c>
      <c r="FUE93" s="354" t="s">
        <v>116</v>
      </c>
      <c r="FUF93" s="354" t="s">
        <v>116</v>
      </c>
      <c r="FUG93" s="354" t="s">
        <v>116</v>
      </c>
      <c r="FUH93" s="354" t="s">
        <v>116</v>
      </c>
      <c r="FUI93" s="354" t="s">
        <v>116</v>
      </c>
      <c r="FUJ93" s="354" t="s">
        <v>116</v>
      </c>
      <c r="FUK93" s="354" t="s">
        <v>116</v>
      </c>
      <c r="FUL93" s="354" t="s">
        <v>116</v>
      </c>
      <c r="FUM93" s="354" t="s">
        <v>116</v>
      </c>
      <c r="FUN93" s="354" t="s">
        <v>116</v>
      </c>
      <c r="FUO93" s="354" t="s">
        <v>116</v>
      </c>
      <c r="FUP93" s="354" t="s">
        <v>116</v>
      </c>
      <c r="FUQ93" s="354" t="s">
        <v>116</v>
      </c>
      <c r="FUR93" s="354" t="s">
        <v>116</v>
      </c>
      <c r="FUS93" s="354" t="s">
        <v>116</v>
      </c>
      <c r="FUT93" s="354" t="s">
        <v>116</v>
      </c>
      <c r="FUU93" s="354" t="s">
        <v>116</v>
      </c>
      <c r="FUV93" s="354" t="s">
        <v>116</v>
      </c>
      <c r="FUW93" s="354" t="s">
        <v>116</v>
      </c>
      <c r="FUX93" s="354" t="s">
        <v>116</v>
      </c>
      <c r="FUY93" s="354" t="s">
        <v>116</v>
      </c>
      <c r="FUZ93" s="354" t="s">
        <v>116</v>
      </c>
      <c r="FVA93" s="354" t="s">
        <v>116</v>
      </c>
      <c r="FVB93" s="354" t="s">
        <v>116</v>
      </c>
      <c r="FVC93" s="354" t="s">
        <v>116</v>
      </c>
      <c r="FVD93" s="354" t="s">
        <v>116</v>
      </c>
      <c r="FVE93" s="354" t="s">
        <v>116</v>
      </c>
      <c r="FVF93" s="354" t="s">
        <v>116</v>
      </c>
      <c r="FVG93" s="354" t="s">
        <v>116</v>
      </c>
      <c r="FVH93" s="354" t="s">
        <v>116</v>
      </c>
      <c r="FVI93" s="354" t="s">
        <v>116</v>
      </c>
      <c r="FVJ93" s="354" t="s">
        <v>116</v>
      </c>
      <c r="FVK93" s="354" t="s">
        <v>116</v>
      </c>
      <c r="FVL93" s="354" t="s">
        <v>116</v>
      </c>
      <c r="FVM93" s="354" t="s">
        <v>116</v>
      </c>
      <c r="FVN93" s="354" t="s">
        <v>116</v>
      </c>
      <c r="FVO93" s="354" t="s">
        <v>116</v>
      </c>
      <c r="FVP93" s="354" t="s">
        <v>116</v>
      </c>
      <c r="FVQ93" s="354" t="s">
        <v>116</v>
      </c>
      <c r="FVR93" s="354" t="s">
        <v>116</v>
      </c>
      <c r="FVS93" s="354" t="s">
        <v>116</v>
      </c>
      <c r="FVT93" s="354" t="s">
        <v>116</v>
      </c>
      <c r="FVU93" s="354" t="s">
        <v>116</v>
      </c>
      <c r="FVV93" s="354" t="s">
        <v>116</v>
      </c>
      <c r="FVW93" s="354" t="s">
        <v>116</v>
      </c>
      <c r="FVX93" s="354" t="s">
        <v>116</v>
      </c>
      <c r="FVY93" s="354" t="s">
        <v>116</v>
      </c>
      <c r="FVZ93" s="354" t="s">
        <v>116</v>
      </c>
      <c r="FWA93" s="354" t="s">
        <v>116</v>
      </c>
      <c r="FWB93" s="354" t="s">
        <v>116</v>
      </c>
      <c r="FWC93" s="354" t="s">
        <v>116</v>
      </c>
      <c r="FWD93" s="354" t="s">
        <v>116</v>
      </c>
      <c r="FWE93" s="354" t="s">
        <v>116</v>
      </c>
      <c r="FWF93" s="354" t="s">
        <v>116</v>
      </c>
      <c r="FWG93" s="354" t="s">
        <v>116</v>
      </c>
      <c r="FWH93" s="354" t="s">
        <v>116</v>
      </c>
      <c r="FWI93" s="354" t="s">
        <v>116</v>
      </c>
      <c r="FWJ93" s="354" t="s">
        <v>116</v>
      </c>
      <c r="FWK93" s="354" t="s">
        <v>116</v>
      </c>
      <c r="FWL93" s="354" t="s">
        <v>116</v>
      </c>
      <c r="FWM93" s="354" t="s">
        <v>116</v>
      </c>
      <c r="FWN93" s="354" t="s">
        <v>116</v>
      </c>
      <c r="FWO93" s="354" t="s">
        <v>116</v>
      </c>
      <c r="FWP93" s="354" t="s">
        <v>116</v>
      </c>
      <c r="FWQ93" s="354" t="s">
        <v>116</v>
      </c>
      <c r="FWR93" s="354" t="s">
        <v>116</v>
      </c>
      <c r="FWS93" s="354" t="s">
        <v>116</v>
      </c>
      <c r="FWT93" s="354" t="s">
        <v>116</v>
      </c>
      <c r="FWU93" s="354" t="s">
        <v>116</v>
      </c>
      <c r="FWV93" s="354" t="s">
        <v>116</v>
      </c>
      <c r="FWW93" s="354" t="s">
        <v>116</v>
      </c>
      <c r="FWX93" s="354" t="s">
        <v>116</v>
      </c>
      <c r="FWY93" s="354" t="s">
        <v>116</v>
      </c>
      <c r="FWZ93" s="354" t="s">
        <v>116</v>
      </c>
      <c r="FXA93" s="354" t="s">
        <v>116</v>
      </c>
      <c r="FXB93" s="354" t="s">
        <v>116</v>
      </c>
      <c r="FXC93" s="354" t="s">
        <v>116</v>
      </c>
      <c r="FXD93" s="354" t="s">
        <v>116</v>
      </c>
      <c r="FXE93" s="354" t="s">
        <v>116</v>
      </c>
      <c r="FXF93" s="354" t="s">
        <v>116</v>
      </c>
      <c r="FXG93" s="354" t="s">
        <v>116</v>
      </c>
      <c r="FXH93" s="354" t="s">
        <v>116</v>
      </c>
      <c r="FXI93" s="354" t="s">
        <v>116</v>
      </c>
      <c r="FXJ93" s="354" t="s">
        <v>116</v>
      </c>
      <c r="FXK93" s="354" t="s">
        <v>116</v>
      </c>
      <c r="FXL93" s="354" t="s">
        <v>116</v>
      </c>
      <c r="FXM93" s="354" t="s">
        <v>116</v>
      </c>
      <c r="FXN93" s="354" t="s">
        <v>116</v>
      </c>
      <c r="FXO93" s="354" t="s">
        <v>116</v>
      </c>
      <c r="FXP93" s="354" t="s">
        <v>116</v>
      </c>
      <c r="FXQ93" s="354" t="s">
        <v>116</v>
      </c>
      <c r="FXR93" s="354" t="s">
        <v>116</v>
      </c>
      <c r="FXS93" s="354" t="s">
        <v>116</v>
      </c>
      <c r="FXT93" s="354" t="s">
        <v>116</v>
      </c>
      <c r="FXU93" s="354" t="s">
        <v>116</v>
      </c>
      <c r="FXV93" s="354" t="s">
        <v>116</v>
      </c>
      <c r="FXW93" s="354" t="s">
        <v>116</v>
      </c>
      <c r="FXX93" s="354" t="s">
        <v>116</v>
      </c>
      <c r="FXY93" s="354" t="s">
        <v>116</v>
      </c>
      <c r="FXZ93" s="354" t="s">
        <v>116</v>
      </c>
      <c r="FYA93" s="354" t="s">
        <v>116</v>
      </c>
      <c r="FYB93" s="354" t="s">
        <v>116</v>
      </c>
      <c r="FYC93" s="354" t="s">
        <v>116</v>
      </c>
      <c r="FYD93" s="354" t="s">
        <v>116</v>
      </c>
      <c r="FYE93" s="354" t="s">
        <v>116</v>
      </c>
      <c r="FYF93" s="354" t="s">
        <v>116</v>
      </c>
      <c r="FYG93" s="354" t="s">
        <v>116</v>
      </c>
      <c r="FYH93" s="354" t="s">
        <v>116</v>
      </c>
      <c r="FYI93" s="354" t="s">
        <v>116</v>
      </c>
      <c r="FYJ93" s="354" t="s">
        <v>116</v>
      </c>
      <c r="FYK93" s="354" t="s">
        <v>116</v>
      </c>
      <c r="FYL93" s="354" t="s">
        <v>116</v>
      </c>
      <c r="FYM93" s="354" t="s">
        <v>116</v>
      </c>
      <c r="FYN93" s="354" t="s">
        <v>116</v>
      </c>
      <c r="FYO93" s="354" t="s">
        <v>116</v>
      </c>
      <c r="FYP93" s="354" t="s">
        <v>116</v>
      </c>
      <c r="FYQ93" s="354" t="s">
        <v>116</v>
      </c>
      <c r="FYR93" s="354" t="s">
        <v>116</v>
      </c>
      <c r="FYS93" s="354" t="s">
        <v>116</v>
      </c>
      <c r="FYT93" s="354" t="s">
        <v>116</v>
      </c>
      <c r="FYU93" s="354" t="s">
        <v>116</v>
      </c>
      <c r="FYV93" s="354" t="s">
        <v>116</v>
      </c>
      <c r="FYW93" s="354" t="s">
        <v>116</v>
      </c>
      <c r="FYX93" s="354" t="s">
        <v>116</v>
      </c>
      <c r="FYY93" s="354" t="s">
        <v>116</v>
      </c>
      <c r="FYZ93" s="354" t="s">
        <v>116</v>
      </c>
      <c r="FZA93" s="354" t="s">
        <v>116</v>
      </c>
      <c r="FZB93" s="354" t="s">
        <v>116</v>
      </c>
      <c r="FZC93" s="354" t="s">
        <v>116</v>
      </c>
      <c r="FZD93" s="354" t="s">
        <v>116</v>
      </c>
      <c r="FZE93" s="354" t="s">
        <v>116</v>
      </c>
      <c r="FZF93" s="354" t="s">
        <v>116</v>
      </c>
      <c r="FZG93" s="354" t="s">
        <v>116</v>
      </c>
      <c r="FZH93" s="354" t="s">
        <v>116</v>
      </c>
      <c r="FZI93" s="354" t="s">
        <v>116</v>
      </c>
      <c r="FZJ93" s="354" t="s">
        <v>116</v>
      </c>
      <c r="FZK93" s="354" t="s">
        <v>116</v>
      </c>
      <c r="FZL93" s="354" t="s">
        <v>116</v>
      </c>
      <c r="FZM93" s="354" t="s">
        <v>116</v>
      </c>
      <c r="FZN93" s="354" t="s">
        <v>116</v>
      </c>
      <c r="FZO93" s="354" t="s">
        <v>116</v>
      </c>
      <c r="FZP93" s="354" t="s">
        <v>116</v>
      </c>
      <c r="FZQ93" s="354" t="s">
        <v>116</v>
      </c>
      <c r="FZR93" s="354" t="s">
        <v>116</v>
      </c>
      <c r="FZS93" s="354" t="s">
        <v>116</v>
      </c>
      <c r="FZT93" s="354" t="s">
        <v>116</v>
      </c>
      <c r="FZU93" s="354" t="s">
        <v>116</v>
      </c>
      <c r="FZV93" s="354" t="s">
        <v>116</v>
      </c>
      <c r="FZW93" s="354" t="s">
        <v>116</v>
      </c>
      <c r="FZX93" s="354" t="s">
        <v>116</v>
      </c>
      <c r="FZY93" s="354" t="s">
        <v>116</v>
      </c>
      <c r="FZZ93" s="354" t="s">
        <v>116</v>
      </c>
      <c r="GAA93" s="354" t="s">
        <v>116</v>
      </c>
      <c r="GAB93" s="354" t="s">
        <v>116</v>
      </c>
      <c r="GAC93" s="354" t="s">
        <v>116</v>
      </c>
      <c r="GAD93" s="354" t="s">
        <v>116</v>
      </c>
      <c r="GAE93" s="354" t="s">
        <v>116</v>
      </c>
      <c r="GAF93" s="354" t="s">
        <v>116</v>
      </c>
      <c r="GAG93" s="354" t="s">
        <v>116</v>
      </c>
      <c r="GAH93" s="354" t="s">
        <v>116</v>
      </c>
      <c r="GAI93" s="354" t="s">
        <v>116</v>
      </c>
      <c r="GAJ93" s="354" t="s">
        <v>116</v>
      </c>
      <c r="GAK93" s="354" t="s">
        <v>116</v>
      </c>
      <c r="GAL93" s="354" t="s">
        <v>116</v>
      </c>
      <c r="GAM93" s="354" t="s">
        <v>116</v>
      </c>
      <c r="GAN93" s="354" t="s">
        <v>116</v>
      </c>
      <c r="GAO93" s="354" t="s">
        <v>116</v>
      </c>
      <c r="GAP93" s="354" t="s">
        <v>116</v>
      </c>
      <c r="GAQ93" s="354" t="s">
        <v>116</v>
      </c>
      <c r="GAR93" s="354" t="s">
        <v>116</v>
      </c>
      <c r="GAS93" s="354" t="s">
        <v>116</v>
      </c>
      <c r="GAT93" s="354" t="s">
        <v>116</v>
      </c>
      <c r="GAU93" s="354" t="s">
        <v>116</v>
      </c>
      <c r="GAV93" s="354" t="s">
        <v>116</v>
      </c>
      <c r="GAW93" s="354" t="s">
        <v>116</v>
      </c>
      <c r="GAX93" s="354" t="s">
        <v>116</v>
      </c>
      <c r="GAY93" s="354" t="s">
        <v>116</v>
      </c>
      <c r="GAZ93" s="354" t="s">
        <v>116</v>
      </c>
      <c r="GBA93" s="354" t="s">
        <v>116</v>
      </c>
      <c r="GBB93" s="354" t="s">
        <v>116</v>
      </c>
      <c r="GBC93" s="354" t="s">
        <v>116</v>
      </c>
      <c r="GBD93" s="354" t="s">
        <v>116</v>
      </c>
      <c r="GBE93" s="354" t="s">
        <v>116</v>
      </c>
      <c r="GBF93" s="354" t="s">
        <v>116</v>
      </c>
      <c r="GBG93" s="354" t="s">
        <v>116</v>
      </c>
      <c r="GBH93" s="354" t="s">
        <v>116</v>
      </c>
      <c r="GBI93" s="354" t="s">
        <v>116</v>
      </c>
      <c r="GBJ93" s="354" t="s">
        <v>116</v>
      </c>
      <c r="GBK93" s="354" t="s">
        <v>116</v>
      </c>
      <c r="GBL93" s="354" t="s">
        <v>116</v>
      </c>
      <c r="GBM93" s="354" t="s">
        <v>116</v>
      </c>
      <c r="GBN93" s="354" t="s">
        <v>116</v>
      </c>
      <c r="GBO93" s="354" t="s">
        <v>116</v>
      </c>
      <c r="GBP93" s="354" t="s">
        <v>116</v>
      </c>
      <c r="GBQ93" s="354" t="s">
        <v>116</v>
      </c>
      <c r="GBR93" s="354" t="s">
        <v>116</v>
      </c>
      <c r="GBS93" s="354" t="s">
        <v>116</v>
      </c>
      <c r="GBT93" s="354" t="s">
        <v>116</v>
      </c>
      <c r="GBU93" s="354" t="s">
        <v>116</v>
      </c>
      <c r="GBV93" s="354" t="s">
        <v>116</v>
      </c>
      <c r="GBW93" s="354" t="s">
        <v>116</v>
      </c>
      <c r="GBX93" s="354" t="s">
        <v>116</v>
      </c>
      <c r="GBY93" s="354" t="s">
        <v>116</v>
      </c>
      <c r="GBZ93" s="354" t="s">
        <v>116</v>
      </c>
      <c r="GCA93" s="354" t="s">
        <v>116</v>
      </c>
      <c r="GCB93" s="354" t="s">
        <v>116</v>
      </c>
      <c r="GCC93" s="354" t="s">
        <v>116</v>
      </c>
      <c r="GCD93" s="354" t="s">
        <v>116</v>
      </c>
      <c r="GCE93" s="354" t="s">
        <v>116</v>
      </c>
      <c r="GCF93" s="354" t="s">
        <v>116</v>
      </c>
      <c r="GCG93" s="354" t="s">
        <v>116</v>
      </c>
      <c r="GCH93" s="354" t="s">
        <v>116</v>
      </c>
      <c r="GCI93" s="354" t="s">
        <v>116</v>
      </c>
      <c r="GCJ93" s="354" t="s">
        <v>116</v>
      </c>
      <c r="GCK93" s="354" t="s">
        <v>116</v>
      </c>
      <c r="GCL93" s="354" t="s">
        <v>116</v>
      </c>
      <c r="GCM93" s="354" t="s">
        <v>116</v>
      </c>
      <c r="GCN93" s="354" t="s">
        <v>116</v>
      </c>
      <c r="GCO93" s="354" t="s">
        <v>116</v>
      </c>
      <c r="GCP93" s="354" t="s">
        <v>116</v>
      </c>
      <c r="GCQ93" s="354" t="s">
        <v>116</v>
      </c>
      <c r="GCR93" s="354" t="s">
        <v>116</v>
      </c>
      <c r="GCS93" s="354" t="s">
        <v>116</v>
      </c>
      <c r="GCT93" s="354" t="s">
        <v>116</v>
      </c>
      <c r="GCU93" s="354" t="s">
        <v>116</v>
      </c>
      <c r="GCV93" s="354" t="s">
        <v>116</v>
      </c>
      <c r="GCW93" s="354" t="s">
        <v>116</v>
      </c>
      <c r="GCX93" s="354" t="s">
        <v>116</v>
      </c>
      <c r="GCY93" s="354" t="s">
        <v>116</v>
      </c>
      <c r="GCZ93" s="354" t="s">
        <v>116</v>
      </c>
      <c r="GDA93" s="354" t="s">
        <v>116</v>
      </c>
      <c r="GDB93" s="354" t="s">
        <v>116</v>
      </c>
      <c r="GDC93" s="354" t="s">
        <v>116</v>
      </c>
      <c r="GDD93" s="354" t="s">
        <v>116</v>
      </c>
      <c r="GDE93" s="354" t="s">
        <v>116</v>
      </c>
      <c r="GDF93" s="354" t="s">
        <v>116</v>
      </c>
      <c r="GDG93" s="354" t="s">
        <v>116</v>
      </c>
      <c r="GDH93" s="354" t="s">
        <v>116</v>
      </c>
      <c r="GDI93" s="354" t="s">
        <v>116</v>
      </c>
      <c r="GDJ93" s="354" t="s">
        <v>116</v>
      </c>
      <c r="GDK93" s="354" t="s">
        <v>116</v>
      </c>
      <c r="GDL93" s="354" t="s">
        <v>116</v>
      </c>
      <c r="GDM93" s="354" t="s">
        <v>116</v>
      </c>
      <c r="GDN93" s="354" t="s">
        <v>116</v>
      </c>
      <c r="GDO93" s="354" t="s">
        <v>116</v>
      </c>
      <c r="GDP93" s="354" t="s">
        <v>116</v>
      </c>
      <c r="GDQ93" s="354" t="s">
        <v>116</v>
      </c>
      <c r="GDR93" s="354" t="s">
        <v>116</v>
      </c>
      <c r="GDS93" s="354" t="s">
        <v>116</v>
      </c>
      <c r="GDT93" s="354" t="s">
        <v>116</v>
      </c>
      <c r="GDU93" s="354" t="s">
        <v>116</v>
      </c>
      <c r="GDV93" s="354" t="s">
        <v>116</v>
      </c>
      <c r="GDW93" s="354" t="s">
        <v>116</v>
      </c>
      <c r="GDX93" s="354" t="s">
        <v>116</v>
      </c>
      <c r="GDY93" s="354" t="s">
        <v>116</v>
      </c>
      <c r="GDZ93" s="354" t="s">
        <v>116</v>
      </c>
      <c r="GEA93" s="354" t="s">
        <v>116</v>
      </c>
      <c r="GEB93" s="354" t="s">
        <v>116</v>
      </c>
      <c r="GEC93" s="354" t="s">
        <v>116</v>
      </c>
      <c r="GED93" s="354" t="s">
        <v>116</v>
      </c>
      <c r="GEE93" s="354" t="s">
        <v>116</v>
      </c>
      <c r="GEF93" s="354" t="s">
        <v>116</v>
      </c>
      <c r="GEG93" s="354" t="s">
        <v>116</v>
      </c>
      <c r="GEH93" s="354" t="s">
        <v>116</v>
      </c>
      <c r="GEI93" s="354" t="s">
        <v>116</v>
      </c>
      <c r="GEJ93" s="354" t="s">
        <v>116</v>
      </c>
      <c r="GEK93" s="354" t="s">
        <v>116</v>
      </c>
      <c r="GEL93" s="354" t="s">
        <v>116</v>
      </c>
      <c r="GEM93" s="354" t="s">
        <v>116</v>
      </c>
      <c r="GEN93" s="354" t="s">
        <v>116</v>
      </c>
      <c r="GEO93" s="354" t="s">
        <v>116</v>
      </c>
      <c r="GEP93" s="354" t="s">
        <v>116</v>
      </c>
      <c r="GEQ93" s="354" t="s">
        <v>116</v>
      </c>
      <c r="GER93" s="354" t="s">
        <v>116</v>
      </c>
      <c r="GES93" s="354" t="s">
        <v>116</v>
      </c>
      <c r="GET93" s="354" t="s">
        <v>116</v>
      </c>
      <c r="GEU93" s="354" t="s">
        <v>116</v>
      </c>
      <c r="GEV93" s="354" t="s">
        <v>116</v>
      </c>
      <c r="GEW93" s="354" t="s">
        <v>116</v>
      </c>
      <c r="GEX93" s="354" t="s">
        <v>116</v>
      </c>
      <c r="GEY93" s="354" t="s">
        <v>116</v>
      </c>
      <c r="GEZ93" s="354" t="s">
        <v>116</v>
      </c>
      <c r="GFA93" s="354" t="s">
        <v>116</v>
      </c>
      <c r="GFB93" s="354" t="s">
        <v>116</v>
      </c>
      <c r="GFC93" s="354" t="s">
        <v>116</v>
      </c>
      <c r="GFD93" s="354" t="s">
        <v>116</v>
      </c>
      <c r="GFE93" s="354" t="s">
        <v>116</v>
      </c>
      <c r="GFF93" s="354" t="s">
        <v>116</v>
      </c>
      <c r="GFG93" s="354" t="s">
        <v>116</v>
      </c>
      <c r="GFH93" s="354" t="s">
        <v>116</v>
      </c>
      <c r="GFI93" s="354" t="s">
        <v>116</v>
      </c>
      <c r="GFJ93" s="354" t="s">
        <v>116</v>
      </c>
      <c r="GFK93" s="354" t="s">
        <v>116</v>
      </c>
      <c r="GFL93" s="354" t="s">
        <v>116</v>
      </c>
      <c r="GFM93" s="354" t="s">
        <v>116</v>
      </c>
      <c r="GFN93" s="354" t="s">
        <v>116</v>
      </c>
      <c r="GFO93" s="354" t="s">
        <v>116</v>
      </c>
      <c r="GFP93" s="354" t="s">
        <v>116</v>
      </c>
      <c r="GFQ93" s="354" t="s">
        <v>116</v>
      </c>
      <c r="GFR93" s="354" t="s">
        <v>116</v>
      </c>
      <c r="GFS93" s="354" t="s">
        <v>116</v>
      </c>
      <c r="GFT93" s="354" t="s">
        <v>116</v>
      </c>
      <c r="GFU93" s="354" t="s">
        <v>116</v>
      </c>
      <c r="GFV93" s="354" t="s">
        <v>116</v>
      </c>
      <c r="GFW93" s="354" t="s">
        <v>116</v>
      </c>
      <c r="GFX93" s="354" t="s">
        <v>116</v>
      </c>
      <c r="GFY93" s="354" t="s">
        <v>116</v>
      </c>
      <c r="GFZ93" s="354" t="s">
        <v>116</v>
      </c>
      <c r="GGA93" s="354" t="s">
        <v>116</v>
      </c>
      <c r="GGB93" s="354" t="s">
        <v>116</v>
      </c>
      <c r="GGC93" s="354" t="s">
        <v>116</v>
      </c>
      <c r="GGD93" s="354" t="s">
        <v>116</v>
      </c>
      <c r="GGE93" s="354" t="s">
        <v>116</v>
      </c>
      <c r="GGF93" s="354" t="s">
        <v>116</v>
      </c>
      <c r="GGG93" s="354" t="s">
        <v>116</v>
      </c>
      <c r="GGH93" s="354" t="s">
        <v>116</v>
      </c>
      <c r="GGI93" s="354" t="s">
        <v>116</v>
      </c>
      <c r="GGJ93" s="354" t="s">
        <v>116</v>
      </c>
      <c r="GGK93" s="354" t="s">
        <v>116</v>
      </c>
      <c r="GGL93" s="354" t="s">
        <v>116</v>
      </c>
      <c r="GGM93" s="354" t="s">
        <v>116</v>
      </c>
      <c r="GGN93" s="354" t="s">
        <v>116</v>
      </c>
      <c r="GGO93" s="354" t="s">
        <v>116</v>
      </c>
      <c r="GGP93" s="354" t="s">
        <v>116</v>
      </c>
      <c r="GGQ93" s="354" t="s">
        <v>116</v>
      </c>
      <c r="GGR93" s="354" t="s">
        <v>116</v>
      </c>
      <c r="GGS93" s="354" t="s">
        <v>116</v>
      </c>
      <c r="GGT93" s="354" t="s">
        <v>116</v>
      </c>
      <c r="GGU93" s="354" t="s">
        <v>116</v>
      </c>
      <c r="GGV93" s="354" t="s">
        <v>116</v>
      </c>
      <c r="GGW93" s="354" t="s">
        <v>116</v>
      </c>
      <c r="GGX93" s="354" t="s">
        <v>116</v>
      </c>
      <c r="GGY93" s="354" t="s">
        <v>116</v>
      </c>
      <c r="GGZ93" s="354" t="s">
        <v>116</v>
      </c>
      <c r="GHA93" s="354" t="s">
        <v>116</v>
      </c>
      <c r="GHB93" s="354" t="s">
        <v>116</v>
      </c>
      <c r="GHC93" s="354" t="s">
        <v>116</v>
      </c>
      <c r="GHD93" s="354" t="s">
        <v>116</v>
      </c>
      <c r="GHE93" s="354" t="s">
        <v>116</v>
      </c>
      <c r="GHF93" s="354" t="s">
        <v>116</v>
      </c>
      <c r="GHG93" s="354" t="s">
        <v>116</v>
      </c>
      <c r="GHH93" s="354" t="s">
        <v>116</v>
      </c>
      <c r="GHI93" s="354" t="s">
        <v>116</v>
      </c>
      <c r="GHJ93" s="354" t="s">
        <v>116</v>
      </c>
      <c r="GHK93" s="354" t="s">
        <v>116</v>
      </c>
      <c r="GHL93" s="354" t="s">
        <v>116</v>
      </c>
      <c r="GHM93" s="354" t="s">
        <v>116</v>
      </c>
      <c r="GHN93" s="354" t="s">
        <v>116</v>
      </c>
      <c r="GHO93" s="354" t="s">
        <v>116</v>
      </c>
      <c r="GHP93" s="354" t="s">
        <v>116</v>
      </c>
      <c r="GHQ93" s="354" t="s">
        <v>116</v>
      </c>
      <c r="GHR93" s="354" t="s">
        <v>116</v>
      </c>
      <c r="GHS93" s="354" t="s">
        <v>116</v>
      </c>
      <c r="GHT93" s="354" t="s">
        <v>116</v>
      </c>
      <c r="GHU93" s="354" t="s">
        <v>116</v>
      </c>
      <c r="GHV93" s="354" t="s">
        <v>116</v>
      </c>
      <c r="GHW93" s="354" t="s">
        <v>116</v>
      </c>
      <c r="GHX93" s="354" t="s">
        <v>116</v>
      </c>
      <c r="GHY93" s="354" t="s">
        <v>116</v>
      </c>
      <c r="GHZ93" s="354" t="s">
        <v>116</v>
      </c>
      <c r="GIA93" s="354" t="s">
        <v>116</v>
      </c>
      <c r="GIB93" s="354" t="s">
        <v>116</v>
      </c>
      <c r="GIC93" s="354" t="s">
        <v>116</v>
      </c>
      <c r="GID93" s="354" t="s">
        <v>116</v>
      </c>
      <c r="GIE93" s="354" t="s">
        <v>116</v>
      </c>
      <c r="GIF93" s="354" t="s">
        <v>116</v>
      </c>
      <c r="GIG93" s="354" t="s">
        <v>116</v>
      </c>
      <c r="GIH93" s="354" t="s">
        <v>116</v>
      </c>
      <c r="GII93" s="354" t="s">
        <v>116</v>
      </c>
      <c r="GIJ93" s="354" t="s">
        <v>116</v>
      </c>
      <c r="GIK93" s="354" t="s">
        <v>116</v>
      </c>
      <c r="GIL93" s="354" t="s">
        <v>116</v>
      </c>
      <c r="GIM93" s="354" t="s">
        <v>116</v>
      </c>
      <c r="GIN93" s="354" t="s">
        <v>116</v>
      </c>
      <c r="GIO93" s="354" t="s">
        <v>116</v>
      </c>
      <c r="GIP93" s="354" t="s">
        <v>116</v>
      </c>
      <c r="GIQ93" s="354" t="s">
        <v>116</v>
      </c>
      <c r="GIR93" s="354" t="s">
        <v>116</v>
      </c>
      <c r="GIS93" s="354" t="s">
        <v>116</v>
      </c>
      <c r="GIT93" s="354" t="s">
        <v>116</v>
      </c>
      <c r="GIU93" s="354" t="s">
        <v>116</v>
      </c>
      <c r="GIV93" s="354" t="s">
        <v>116</v>
      </c>
      <c r="GIW93" s="354" t="s">
        <v>116</v>
      </c>
      <c r="GIX93" s="354" t="s">
        <v>116</v>
      </c>
      <c r="GIY93" s="354" t="s">
        <v>116</v>
      </c>
      <c r="GIZ93" s="354" t="s">
        <v>116</v>
      </c>
      <c r="GJA93" s="354" t="s">
        <v>116</v>
      </c>
      <c r="GJB93" s="354" t="s">
        <v>116</v>
      </c>
      <c r="GJC93" s="354" t="s">
        <v>116</v>
      </c>
      <c r="GJD93" s="354" t="s">
        <v>116</v>
      </c>
      <c r="GJE93" s="354" t="s">
        <v>116</v>
      </c>
      <c r="GJF93" s="354" t="s">
        <v>116</v>
      </c>
      <c r="GJG93" s="354" t="s">
        <v>116</v>
      </c>
      <c r="GJH93" s="354" t="s">
        <v>116</v>
      </c>
      <c r="GJI93" s="354" t="s">
        <v>116</v>
      </c>
      <c r="GJJ93" s="354" t="s">
        <v>116</v>
      </c>
      <c r="GJK93" s="354" t="s">
        <v>116</v>
      </c>
      <c r="GJL93" s="354" t="s">
        <v>116</v>
      </c>
      <c r="GJM93" s="354" t="s">
        <v>116</v>
      </c>
      <c r="GJN93" s="354" t="s">
        <v>116</v>
      </c>
      <c r="GJO93" s="354" t="s">
        <v>116</v>
      </c>
      <c r="GJP93" s="354" t="s">
        <v>116</v>
      </c>
      <c r="GJQ93" s="354" t="s">
        <v>116</v>
      </c>
      <c r="GJR93" s="354" t="s">
        <v>116</v>
      </c>
      <c r="GJS93" s="354" t="s">
        <v>116</v>
      </c>
      <c r="GJT93" s="354" t="s">
        <v>116</v>
      </c>
      <c r="GJU93" s="354" t="s">
        <v>116</v>
      </c>
      <c r="GJV93" s="354" t="s">
        <v>116</v>
      </c>
      <c r="GJW93" s="354" t="s">
        <v>116</v>
      </c>
      <c r="GJX93" s="354" t="s">
        <v>116</v>
      </c>
      <c r="GJY93" s="354" t="s">
        <v>116</v>
      </c>
      <c r="GJZ93" s="354" t="s">
        <v>116</v>
      </c>
      <c r="GKA93" s="354" t="s">
        <v>116</v>
      </c>
      <c r="GKB93" s="354" t="s">
        <v>116</v>
      </c>
      <c r="GKC93" s="354" t="s">
        <v>116</v>
      </c>
      <c r="GKD93" s="354" t="s">
        <v>116</v>
      </c>
      <c r="GKE93" s="354" t="s">
        <v>116</v>
      </c>
      <c r="GKF93" s="354" t="s">
        <v>116</v>
      </c>
      <c r="GKG93" s="354" t="s">
        <v>116</v>
      </c>
      <c r="GKH93" s="354" t="s">
        <v>116</v>
      </c>
      <c r="GKI93" s="354" t="s">
        <v>116</v>
      </c>
      <c r="GKJ93" s="354" t="s">
        <v>116</v>
      </c>
      <c r="GKK93" s="354" t="s">
        <v>116</v>
      </c>
      <c r="GKL93" s="354" t="s">
        <v>116</v>
      </c>
      <c r="GKM93" s="354" t="s">
        <v>116</v>
      </c>
      <c r="GKN93" s="354" t="s">
        <v>116</v>
      </c>
      <c r="GKO93" s="354" t="s">
        <v>116</v>
      </c>
      <c r="GKP93" s="354" t="s">
        <v>116</v>
      </c>
      <c r="GKQ93" s="354" t="s">
        <v>116</v>
      </c>
      <c r="GKR93" s="354" t="s">
        <v>116</v>
      </c>
      <c r="GKS93" s="354" t="s">
        <v>116</v>
      </c>
      <c r="GKT93" s="354" t="s">
        <v>116</v>
      </c>
      <c r="GKU93" s="354" t="s">
        <v>116</v>
      </c>
      <c r="GKV93" s="354" t="s">
        <v>116</v>
      </c>
      <c r="GKW93" s="354" t="s">
        <v>116</v>
      </c>
      <c r="GKX93" s="354" t="s">
        <v>116</v>
      </c>
      <c r="GKY93" s="354" t="s">
        <v>116</v>
      </c>
      <c r="GKZ93" s="354" t="s">
        <v>116</v>
      </c>
      <c r="GLA93" s="354" t="s">
        <v>116</v>
      </c>
      <c r="GLB93" s="354" t="s">
        <v>116</v>
      </c>
      <c r="GLC93" s="354" t="s">
        <v>116</v>
      </c>
      <c r="GLD93" s="354" t="s">
        <v>116</v>
      </c>
      <c r="GLE93" s="354" t="s">
        <v>116</v>
      </c>
      <c r="GLF93" s="354" t="s">
        <v>116</v>
      </c>
      <c r="GLG93" s="354" t="s">
        <v>116</v>
      </c>
      <c r="GLH93" s="354" t="s">
        <v>116</v>
      </c>
      <c r="GLI93" s="354" t="s">
        <v>116</v>
      </c>
      <c r="GLJ93" s="354" t="s">
        <v>116</v>
      </c>
      <c r="GLK93" s="354" t="s">
        <v>116</v>
      </c>
      <c r="GLL93" s="354" t="s">
        <v>116</v>
      </c>
      <c r="GLM93" s="354" t="s">
        <v>116</v>
      </c>
      <c r="GLN93" s="354" t="s">
        <v>116</v>
      </c>
      <c r="GLO93" s="354" t="s">
        <v>116</v>
      </c>
      <c r="GLP93" s="354" t="s">
        <v>116</v>
      </c>
      <c r="GLQ93" s="354" t="s">
        <v>116</v>
      </c>
      <c r="GLR93" s="354" t="s">
        <v>116</v>
      </c>
      <c r="GLS93" s="354" t="s">
        <v>116</v>
      </c>
      <c r="GLT93" s="354" t="s">
        <v>116</v>
      </c>
      <c r="GLU93" s="354" t="s">
        <v>116</v>
      </c>
      <c r="GLV93" s="354" t="s">
        <v>116</v>
      </c>
      <c r="GLW93" s="354" t="s">
        <v>116</v>
      </c>
      <c r="GLX93" s="354" t="s">
        <v>116</v>
      </c>
      <c r="GLY93" s="354" t="s">
        <v>116</v>
      </c>
      <c r="GLZ93" s="354" t="s">
        <v>116</v>
      </c>
      <c r="GMA93" s="354" t="s">
        <v>116</v>
      </c>
      <c r="GMB93" s="354" t="s">
        <v>116</v>
      </c>
      <c r="GMC93" s="354" t="s">
        <v>116</v>
      </c>
      <c r="GMD93" s="354" t="s">
        <v>116</v>
      </c>
      <c r="GME93" s="354" t="s">
        <v>116</v>
      </c>
      <c r="GMF93" s="354" t="s">
        <v>116</v>
      </c>
      <c r="GMG93" s="354" t="s">
        <v>116</v>
      </c>
      <c r="GMH93" s="354" t="s">
        <v>116</v>
      </c>
      <c r="GMI93" s="354" t="s">
        <v>116</v>
      </c>
      <c r="GMJ93" s="354" t="s">
        <v>116</v>
      </c>
      <c r="GMK93" s="354" t="s">
        <v>116</v>
      </c>
      <c r="GML93" s="354" t="s">
        <v>116</v>
      </c>
      <c r="GMM93" s="354" t="s">
        <v>116</v>
      </c>
      <c r="GMN93" s="354" t="s">
        <v>116</v>
      </c>
      <c r="GMO93" s="354" t="s">
        <v>116</v>
      </c>
      <c r="GMP93" s="354" t="s">
        <v>116</v>
      </c>
      <c r="GMQ93" s="354" t="s">
        <v>116</v>
      </c>
      <c r="GMR93" s="354" t="s">
        <v>116</v>
      </c>
      <c r="GMS93" s="354" t="s">
        <v>116</v>
      </c>
      <c r="GMT93" s="354" t="s">
        <v>116</v>
      </c>
      <c r="GMU93" s="354" t="s">
        <v>116</v>
      </c>
      <c r="GMV93" s="354" t="s">
        <v>116</v>
      </c>
      <c r="GMW93" s="354" t="s">
        <v>116</v>
      </c>
      <c r="GMX93" s="354" t="s">
        <v>116</v>
      </c>
      <c r="GMY93" s="354" t="s">
        <v>116</v>
      </c>
      <c r="GMZ93" s="354" t="s">
        <v>116</v>
      </c>
      <c r="GNA93" s="354" t="s">
        <v>116</v>
      </c>
      <c r="GNB93" s="354" t="s">
        <v>116</v>
      </c>
      <c r="GNC93" s="354" t="s">
        <v>116</v>
      </c>
      <c r="GND93" s="354" t="s">
        <v>116</v>
      </c>
      <c r="GNE93" s="354" t="s">
        <v>116</v>
      </c>
      <c r="GNF93" s="354" t="s">
        <v>116</v>
      </c>
      <c r="GNG93" s="354" t="s">
        <v>116</v>
      </c>
      <c r="GNH93" s="354" t="s">
        <v>116</v>
      </c>
      <c r="GNI93" s="354" t="s">
        <v>116</v>
      </c>
      <c r="GNJ93" s="354" t="s">
        <v>116</v>
      </c>
      <c r="GNK93" s="354" t="s">
        <v>116</v>
      </c>
      <c r="GNL93" s="354" t="s">
        <v>116</v>
      </c>
      <c r="GNM93" s="354" t="s">
        <v>116</v>
      </c>
      <c r="GNN93" s="354" t="s">
        <v>116</v>
      </c>
      <c r="GNO93" s="354" t="s">
        <v>116</v>
      </c>
      <c r="GNP93" s="354" t="s">
        <v>116</v>
      </c>
      <c r="GNQ93" s="354" t="s">
        <v>116</v>
      </c>
      <c r="GNR93" s="354" t="s">
        <v>116</v>
      </c>
      <c r="GNS93" s="354" t="s">
        <v>116</v>
      </c>
      <c r="GNT93" s="354" t="s">
        <v>116</v>
      </c>
      <c r="GNU93" s="354" t="s">
        <v>116</v>
      </c>
      <c r="GNV93" s="354" t="s">
        <v>116</v>
      </c>
      <c r="GNW93" s="354" t="s">
        <v>116</v>
      </c>
      <c r="GNX93" s="354" t="s">
        <v>116</v>
      </c>
      <c r="GNY93" s="354" t="s">
        <v>116</v>
      </c>
      <c r="GNZ93" s="354" t="s">
        <v>116</v>
      </c>
      <c r="GOA93" s="354" t="s">
        <v>116</v>
      </c>
      <c r="GOB93" s="354" t="s">
        <v>116</v>
      </c>
      <c r="GOC93" s="354" t="s">
        <v>116</v>
      </c>
      <c r="GOD93" s="354" t="s">
        <v>116</v>
      </c>
      <c r="GOE93" s="354" t="s">
        <v>116</v>
      </c>
      <c r="GOF93" s="354" t="s">
        <v>116</v>
      </c>
      <c r="GOG93" s="354" t="s">
        <v>116</v>
      </c>
      <c r="GOH93" s="354" t="s">
        <v>116</v>
      </c>
      <c r="GOI93" s="354" t="s">
        <v>116</v>
      </c>
      <c r="GOJ93" s="354" t="s">
        <v>116</v>
      </c>
      <c r="GOK93" s="354" t="s">
        <v>116</v>
      </c>
      <c r="GOL93" s="354" t="s">
        <v>116</v>
      </c>
      <c r="GOM93" s="354" t="s">
        <v>116</v>
      </c>
      <c r="GON93" s="354" t="s">
        <v>116</v>
      </c>
      <c r="GOO93" s="354" t="s">
        <v>116</v>
      </c>
      <c r="GOP93" s="354" t="s">
        <v>116</v>
      </c>
      <c r="GOQ93" s="354" t="s">
        <v>116</v>
      </c>
      <c r="GOR93" s="354" t="s">
        <v>116</v>
      </c>
      <c r="GOS93" s="354" t="s">
        <v>116</v>
      </c>
      <c r="GOT93" s="354" t="s">
        <v>116</v>
      </c>
      <c r="GOU93" s="354" t="s">
        <v>116</v>
      </c>
      <c r="GOV93" s="354" t="s">
        <v>116</v>
      </c>
      <c r="GOW93" s="354" t="s">
        <v>116</v>
      </c>
      <c r="GOX93" s="354" t="s">
        <v>116</v>
      </c>
      <c r="GOY93" s="354" t="s">
        <v>116</v>
      </c>
      <c r="GOZ93" s="354" t="s">
        <v>116</v>
      </c>
      <c r="GPA93" s="354" t="s">
        <v>116</v>
      </c>
      <c r="GPB93" s="354" t="s">
        <v>116</v>
      </c>
      <c r="GPC93" s="354" t="s">
        <v>116</v>
      </c>
      <c r="GPD93" s="354" t="s">
        <v>116</v>
      </c>
      <c r="GPE93" s="354" t="s">
        <v>116</v>
      </c>
      <c r="GPF93" s="354" t="s">
        <v>116</v>
      </c>
      <c r="GPG93" s="354" t="s">
        <v>116</v>
      </c>
      <c r="GPH93" s="354" t="s">
        <v>116</v>
      </c>
      <c r="GPI93" s="354" t="s">
        <v>116</v>
      </c>
      <c r="GPJ93" s="354" t="s">
        <v>116</v>
      </c>
      <c r="GPK93" s="354" t="s">
        <v>116</v>
      </c>
      <c r="GPL93" s="354" t="s">
        <v>116</v>
      </c>
      <c r="GPM93" s="354" t="s">
        <v>116</v>
      </c>
      <c r="GPN93" s="354" t="s">
        <v>116</v>
      </c>
      <c r="GPO93" s="354" t="s">
        <v>116</v>
      </c>
      <c r="GPP93" s="354" t="s">
        <v>116</v>
      </c>
      <c r="GPQ93" s="354" t="s">
        <v>116</v>
      </c>
      <c r="GPR93" s="354" t="s">
        <v>116</v>
      </c>
      <c r="GPS93" s="354" t="s">
        <v>116</v>
      </c>
      <c r="GPT93" s="354" t="s">
        <v>116</v>
      </c>
      <c r="GPU93" s="354" t="s">
        <v>116</v>
      </c>
      <c r="GPV93" s="354" t="s">
        <v>116</v>
      </c>
      <c r="GPW93" s="354" t="s">
        <v>116</v>
      </c>
      <c r="GPX93" s="354" t="s">
        <v>116</v>
      </c>
      <c r="GPY93" s="354" t="s">
        <v>116</v>
      </c>
      <c r="GPZ93" s="354" t="s">
        <v>116</v>
      </c>
      <c r="GQA93" s="354" t="s">
        <v>116</v>
      </c>
      <c r="GQB93" s="354" t="s">
        <v>116</v>
      </c>
      <c r="GQC93" s="354" t="s">
        <v>116</v>
      </c>
      <c r="GQD93" s="354" t="s">
        <v>116</v>
      </c>
      <c r="GQE93" s="354" t="s">
        <v>116</v>
      </c>
      <c r="GQF93" s="354" t="s">
        <v>116</v>
      </c>
      <c r="GQG93" s="354" t="s">
        <v>116</v>
      </c>
      <c r="GQH93" s="354" t="s">
        <v>116</v>
      </c>
      <c r="GQI93" s="354" t="s">
        <v>116</v>
      </c>
      <c r="GQJ93" s="354" t="s">
        <v>116</v>
      </c>
      <c r="GQK93" s="354" t="s">
        <v>116</v>
      </c>
      <c r="GQL93" s="354" t="s">
        <v>116</v>
      </c>
      <c r="GQM93" s="354" t="s">
        <v>116</v>
      </c>
      <c r="GQN93" s="354" t="s">
        <v>116</v>
      </c>
      <c r="GQO93" s="354" t="s">
        <v>116</v>
      </c>
      <c r="GQP93" s="354" t="s">
        <v>116</v>
      </c>
      <c r="GQQ93" s="354" t="s">
        <v>116</v>
      </c>
      <c r="GQR93" s="354" t="s">
        <v>116</v>
      </c>
      <c r="GQS93" s="354" t="s">
        <v>116</v>
      </c>
      <c r="GQT93" s="354" t="s">
        <v>116</v>
      </c>
      <c r="GQU93" s="354" t="s">
        <v>116</v>
      </c>
      <c r="GQV93" s="354" t="s">
        <v>116</v>
      </c>
      <c r="GQW93" s="354" t="s">
        <v>116</v>
      </c>
      <c r="GQX93" s="354" t="s">
        <v>116</v>
      </c>
      <c r="GQY93" s="354" t="s">
        <v>116</v>
      </c>
      <c r="GQZ93" s="354" t="s">
        <v>116</v>
      </c>
      <c r="GRA93" s="354" t="s">
        <v>116</v>
      </c>
      <c r="GRB93" s="354" t="s">
        <v>116</v>
      </c>
      <c r="GRC93" s="354" t="s">
        <v>116</v>
      </c>
      <c r="GRD93" s="354" t="s">
        <v>116</v>
      </c>
      <c r="GRE93" s="354" t="s">
        <v>116</v>
      </c>
      <c r="GRF93" s="354" t="s">
        <v>116</v>
      </c>
      <c r="GRG93" s="354" t="s">
        <v>116</v>
      </c>
      <c r="GRH93" s="354" t="s">
        <v>116</v>
      </c>
      <c r="GRI93" s="354" t="s">
        <v>116</v>
      </c>
      <c r="GRJ93" s="354" t="s">
        <v>116</v>
      </c>
      <c r="GRK93" s="354" t="s">
        <v>116</v>
      </c>
      <c r="GRL93" s="354" t="s">
        <v>116</v>
      </c>
      <c r="GRM93" s="354" t="s">
        <v>116</v>
      </c>
      <c r="GRN93" s="354" t="s">
        <v>116</v>
      </c>
      <c r="GRO93" s="354" t="s">
        <v>116</v>
      </c>
      <c r="GRP93" s="354" t="s">
        <v>116</v>
      </c>
      <c r="GRQ93" s="354" t="s">
        <v>116</v>
      </c>
      <c r="GRR93" s="354" t="s">
        <v>116</v>
      </c>
      <c r="GRS93" s="354" t="s">
        <v>116</v>
      </c>
      <c r="GRT93" s="354" t="s">
        <v>116</v>
      </c>
      <c r="GRU93" s="354" t="s">
        <v>116</v>
      </c>
      <c r="GRV93" s="354" t="s">
        <v>116</v>
      </c>
      <c r="GRW93" s="354" t="s">
        <v>116</v>
      </c>
      <c r="GRX93" s="354" t="s">
        <v>116</v>
      </c>
      <c r="GRY93" s="354" t="s">
        <v>116</v>
      </c>
      <c r="GRZ93" s="354" t="s">
        <v>116</v>
      </c>
      <c r="GSA93" s="354" t="s">
        <v>116</v>
      </c>
      <c r="GSB93" s="354" t="s">
        <v>116</v>
      </c>
      <c r="GSC93" s="354" t="s">
        <v>116</v>
      </c>
      <c r="GSD93" s="354" t="s">
        <v>116</v>
      </c>
      <c r="GSE93" s="354" t="s">
        <v>116</v>
      </c>
      <c r="GSF93" s="354" t="s">
        <v>116</v>
      </c>
      <c r="GSG93" s="354" t="s">
        <v>116</v>
      </c>
      <c r="GSH93" s="354" t="s">
        <v>116</v>
      </c>
      <c r="GSI93" s="354" t="s">
        <v>116</v>
      </c>
      <c r="GSJ93" s="354" t="s">
        <v>116</v>
      </c>
      <c r="GSK93" s="354" t="s">
        <v>116</v>
      </c>
      <c r="GSL93" s="354" t="s">
        <v>116</v>
      </c>
      <c r="GSM93" s="354" t="s">
        <v>116</v>
      </c>
      <c r="GSN93" s="354" t="s">
        <v>116</v>
      </c>
      <c r="GSO93" s="354" t="s">
        <v>116</v>
      </c>
      <c r="GSP93" s="354" t="s">
        <v>116</v>
      </c>
      <c r="GSQ93" s="354" t="s">
        <v>116</v>
      </c>
      <c r="GSR93" s="354" t="s">
        <v>116</v>
      </c>
      <c r="GSS93" s="354" t="s">
        <v>116</v>
      </c>
      <c r="GST93" s="354" t="s">
        <v>116</v>
      </c>
      <c r="GSU93" s="354" t="s">
        <v>116</v>
      </c>
      <c r="GSV93" s="354" t="s">
        <v>116</v>
      </c>
      <c r="GSW93" s="354" t="s">
        <v>116</v>
      </c>
      <c r="GSX93" s="354" t="s">
        <v>116</v>
      </c>
      <c r="GSY93" s="354" t="s">
        <v>116</v>
      </c>
      <c r="GSZ93" s="354" t="s">
        <v>116</v>
      </c>
      <c r="GTA93" s="354" t="s">
        <v>116</v>
      </c>
      <c r="GTB93" s="354" t="s">
        <v>116</v>
      </c>
      <c r="GTC93" s="354" t="s">
        <v>116</v>
      </c>
      <c r="GTD93" s="354" t="s">
        <v>116</v>
      </c>
      <c r="GTE93" s="354" t="s">
        <v>116</v>
      </c>
      <c r="GTF93" s="354" t="s">
        <v>116</v>
      </c>
      <c r="GTG93" s="354" t="s">
        <v>116</v>
      </c>
      <c r="GTH93" s="354" t="s">
        <v>116</v>
      </c>
      <c r="GTI93" s="354" t="s">
        <v>116</v>
      </c>
      <c r="GTJ93" s="354" t="s">
        <v>116</v>
      </c>
      <c r="GTK93" s="354" t="s">
        <v>116</v>
      </c>
      <c r="GTL93" s="354" t="s">
        <v>116</v>
      </c>
      <c r="GTM93" s="354" t="s">
        <v>116</v>
      </c>
      <c r="GTN93" s="354" t="s">
        <v>116</v>
      </c>
      <c r="GTO93" s="354" t="s">
        <v>116</v>
      </c>
      <c r="GTP93" s="354" t="s">
        <v>116</v>
      </c>
      <c r="GTQ93" s="354" t="s">
        <v>116</v>
      </c>
      <c r="GTR93" s="354" t="s">
        <v>116</v>
      </c>
      <c r="GTS93" s="354" t="s">
        <v>116</v>
      </c>
      <c r="GTT93" s="354" t="s">
        <v>116</v>
      </c>
      <c r="GTU93" s="354" t="s">
        <v>116</v>
      </c>
      <c r="GTV93" s="354" t="s">
        <v>116</v>
      </c>
      <c r="GTW93" s="354" t="s">
        <v>116</v>
      </c>
      <c r="GTX93" s="354" t="s">
        <v>116</v>
      </c>
      <c r="GTY93" s="354" t="s">
        <v>116</v>
      </c>
      <c r="GTZ93" s="354" t="s">
        <v>116</v>
      </c>
      <c r="GUA93" s="354" t="s">
        <v>116</v>
      </c>
      <c r="GUB93" s="354" t="s">
        <v>116</v>
      </c>
      <c r="GUC93" s="354" t="s">
        <v>116</v>
      </c>
      <c r="GUD93" s="354" t="s">
        <v>116</v>
      </c>
      <c r="GUE93" s="354" t="s">
        <v>116</v>
      </c>
      <c r="GUF93" s="354" t="s">
        <v>116</v>
      </c>
      <c r="GUG93" s="354" t="s">
        <v>116</v>
      </c>
      <c r="GUH93" s="354" t="s">
        <v>116</v>
      </c>
      <c r="GUI93" s="354" t="s">
        <v>116</v>
      </c>
      <c r="GUJ93" s="354" t="s">
        <v>116</v>
      </c>
      <c r="GUK93" s="354" t="s">
        <v>116</v>
      </c>
      <c r="GUL93" s="354" t="s">
        <v>116</v>
      </c>
      <c r="GUM93" s="354" t="s">
        <v>116</v>
      </c>
      <c r="GUN93" s="354" t="s">
        <v>116</v>
      </c>
      <c r="GUO93" s="354" t="s">
        <v>116</v>
      </c>
      <c r="GUP93" s="354" t="s">
        <v>116</v>
      </c>
      <c r="GUQ93" s="354" t="s">
        <v>116</v>
      </c>
      <c r="GUR93" s="354" t="s">
        <v>116</v>
      </c>
      <c r="GUS93" s="354" t="s">
        <v>116</v>
      </c>
      <c r="GUT93" s="354" t="s">
        <v>116</v>
      </c>
      <c r="GUU93" s="354" t="s">
        <v>116</v>
      </c>
      <c r="GUV93" s="354" t="s">
        <v>116</v>
      </c>
      <c r="GUW93" s="354" t="s">
        <v>116</v>
      </c>
      <c r="GUX93" s="354" t="s">
        <v>116</v>
      </c>
      <c r="GUY93" s="354" t="s">
        <v>116</v>
      </c>
      <c r="GUZ93" s="354" t="s">
        <v>116</v>
      </c>
      <c r="GVA93" s="354" t="s">
        <v>116</v>
      </c>
      <c r="GVB93" s="354" t="s">
        <v>116</v>
      </c>
      <c r="GVC93" s="354" t="s">
        <v>116</v>
      </c>
      <c r="GVD93" s="354" t="s">
        <v>116</v>
      </c>
      <c r="GVE93" s="354" t="s">
        <v>116</v>
      </c>
      <c r="GVF93" s="354" t="s">
        <v>116</v>
      </c>
      <c r="GVG93" s="354" t="s">
        <v>116</v>
      </c>
      <c r="GVH93" s="354" t="s">
        <v>116</v>
      </c>
      <c r="GVI93" s="354" t="s">
        <v>116</v>
      </c>
      <c r="GVJ93" s="354" t="s">
        <v>116</v>
      </c>
      <c r="GVK93" s="354" t="s">
        <v>116</v>
      </c>
      <c r="GVL93" s="354" t="s">
        <v>116</v>
      </c>
      <c r="GVM93" s="354" t="s">
        <v>116</v>
      </c>
      <c r="GVN93" s="354" t="s">
        <v>116</v>
      </c>
      <c r="GVO93" s="354" t="s">
        <v>116</v>
      </c>
      <c r="GVP93" s="354" t="s">
        <v>116</v>
      </c>
      <c r="GVQ93" s="354" t="s">
        <v>116</v>
      </c>
      <c r="GVR93" s="354" t="s">
        <v>116</v>
      </c>
      <c r="GVS93" s="354" t="s">
        <v>116</v>
      </c>
      <c r="GVT93" s="354" t="s">
        <v>116</v>
      </c>
      <c r="GVU93" s="354" t="s">
        <v>116</v>
      </c>
      <c r="GVV93" s="354" t="s">
        <v>116</v>
      </c>
      <c r="GVW93" s="354" t="s">
        <v>116</v>
      </c>
      <c r="GVX93" s="354" t="s">
        <v>116</v>
      </c>
      <c r="GVY93" s="354" t="s">
        <v>116</v>
      </c>
      <c r="GVZ93" s="354" t="s">
        <v>116</v>
      </c>
      <c r="GWA93" s="354" t="s">
        <v>116</v>
      </c>
      <c r="GWB93" s="354" t="s">
        <v>116</v>
      </c>
      <c r="GWC93" s="354" t="s">
        <v>116</v>
      </c>
      <c r="GWD93" s="354" t="s">
        <v>116</v>
      </c>
      <c r="GWE93" s="354" t="s">
        <v>116</v>
      </c>
      <c r="GWF93" s="354" t="s">
        <v>116</v>
      </c>
      <c r="GWG93" s="354" t="s">
        <v>116</v>
      </c>
      <c r="GWH93" s="354" t="s">
        <v>116</v>
      </c>
      <c r="GWI93" s="354" t="s">
        <v>116</v>
      </c>
      <c r="GWJ93" s="354" t="s">
        <v>116</v>
      </c>
      <c r="GWK93" s="354" t="s">
        <v>116</v>
      </c>
      <c r="GWL93" s="354" t="s">
        <v>116</v>
      </c>
      <c r="GWM93" s="354" t="s">
        <v>116</v>
      </c>
      <c r="GWN93" s="354" t="s">
        <v>116</v>
      </c>
      <c r="GWO93" s="354" t="s">
        <v>116</v>
      </c>
      <c r="GWP93" s="354" t="s">
        <v>116</v>
      </c>
      <c r="GWQ93" s="354" t="s">
        <v>116</v>
      </c>
      <c r="GWR93" s="354" t="s">
        <v>116</v>
      </c>
      <c r="GWS93" s="354" t="s">
        <v>116</v>
      </c>
      <c r="GWT93" s="354" t="s">
        <v>116</v>
      </c>
      <c r="GWU93" s="354" t="s">
        <v>116</v>
      </c>
      <c r="GWV93" s="354" t="s">
        <v>116</v>
      </c>
      <c r="GWW93" s="354" t="s">
        <v>116</v>
      </c>
      <c r="GWX93" s="354" t="s">
        <v>116</v>
      </c>
      <c r="GWY93" s="354" t="s">
        <v>116</v>
      </c>
      <c r="GWZ93" s="354" t="s">
        <v>116</v>
      </c>
      <c r="GXA93" s="354" t="s">
        <v>116</v>
      </c>
      <c r="GXB93" s="354" t="s">
        <v>116</v>
      </c>
      <c r="GXC93" s="354" t="s">
        <v>116</v>
      </c>
      <c r="GXD93" s="354" t="s">
        <v>116</v>
      </c>
      <c r="GXE93" s="354" t="s">
        <v>116</v>
      </c>
      <c r="GXF93" s="354" t="s">
        <v>116</v>
      </c>
      <c r="GXG93" s="354" t="s">
        <v>116</v>
      </c>
      <c r="GXH93" s="354" t="s">
        <v>116</v>
      </c>
      <c r="GXI93" s="354" t="s">
        <v>116</v>
      </c>
      <c r="GXJ93" s="354" t="s">
        <v>116</v>
      </c>
      <c r="GXK93" s="354" t="s">
        <v>116</v>
      </c>
      <c r="GXL93" s="354" t="s">
        <v>116</v>
      </c>
      <c r="GXM93" s="354" t="s">
        <v>116</v>
      </c>
      <c r="GXN93" s="354" t="s">
        <v>116</v>
      </c>
      <c r="GXO93" s="354" t="s">
        <v>116</v>
      </c>
      <c r="GXP93" s="354" t="s">
        <v>116</v>
      </c>
      <c r="GXQ93" s="354" t="s">
        <v>116</v>
      </c>
      <c r="GXR93" s="354" t="s">
        <v>116</v>
      </c>
      <c r="GXS93" s="354" t="s">
        <v>116</v>
      </c>
      <c r="GXT93" s="354" t="s">
        <v>116</v>
      </c>
      <c r="GXU93" s="354" t="s">
        <v>116</v>
      </c>
      <c r="GXV93" s="354" t="s">
        <v>116</v>
      </c>
      <c r="GXW93" s="354" t="s">
        <v>116</v>
      </c>
      <c r="GXX93" s="354" t="s">
        <v>116</v>
      </c>
      <c r="GXY93" s="354" t="s">
        <v>116</v>
      </c>
      <c r="GXZ93" s="354" t="s">
        <v>116</v>
      </c>
      <c r="GYA93" s="354" t="s">
        <v>116</v>
      </c>
      <c r="GYB93" s="354" t="s">
        <v>116</v>
      </c>
      <c r="GYC93" s="354" t="s">
        <v>116</v>
      </c>
      <c r="GYD93" s="354" t="s">
        <v>116</v>
      </c>
      <c r="GYE93" s="354" t="s">
        <v>116</v>
      </c>
      <c r="GYF93" s="354" t="s">
        <v>116</v>
      </c>
      <c r="GYG93" s="354" t="s">
        <v>116</v>
      </c>
      <c r="GYH93" s="354" t="s">
        <v>116</v>
      </c>
      <c r="GYI93" s="354" t="s">
        <v>116</v>
      </c>
      <c r="GYJ93" s="354" t="s">
        <v>116</v>
      </c>
      <c r="GYK93" s="354" t="s">
        <v>116</v>
      </c>
      <c r="GYL93" s="354" t="s">
        <v>116</v>
      </c>
      <c r="GYM93" s="354" t="s">
        <v>116</v>
      </c>
      <c r="GYN93" s="354" t="s">
        <v>116</v>
      </c>
      <c r="GYO93" s="354" t="s">
        <v>116</v>
      </c>
      <c r="GYP93" s="354" t="s">
        <v>116</v>
      </c>
      <c r="GYQ93" s="354" t="s">
        <v>116</v>
      </c>
      <c r="GYR93" s="354" t="s">
        <v>116</v>
      </c>
      <c r="GYS93" s="354" t="s">
        <v>116</v>
      </c>
      <c r="GYT93" s="354" t="s">
        <v>116</v>
      </c>
      <c r="GYU93" s="354" t="s">
        <v>116</v>
      </c>
      <c r="GYV93" s="354" t="s">
        <v>116</v>
      </c>
      <c r="GYW93" s="354" t="s">
        <v>116</v>
      </c>
      <c r="GYX93" s="354" t="s">
        <v>116</v>
      </c>
      <c r="GYY93" s="354" t="s">
        <v>116</v>
      </c>
      <c r="GYZ93" s="354" t="s">
        <v>116</v>
      </c>
      <c r="GZA93" s="354" t="s">
        <v>116</v>
      </c>
      <c r="GZB93" s="354" t="s">
        <v>116</v>
      </c>
      <c r="GZC93" s="354" t="s">
        <v>116</v>
      </c>
      <c r="GZD93" s="354" t="s">
        <v>116</v>
      </c>
      <c r="GZE93" s="354" t="s">
        <v>116</v>
      </c>
      <c r="GZF93" s="354" t="s">
        <v>116</v>
      </c>
      <c r="GZG93" s="354" t="s">
        <v>116</v>
      </c>
      <c r="GZH93" s="354" t="s">
        <v>116</v>
      </c>
      <c r="GZI93" s="354" t="s">
        <v>116</v>
      </c>
      <c r="GZJ93" s="354" t="s">
        <v>116</v>
      </c>
      <c r="GZK93" s="354" t="s">
        <v>116</v>
      </c>
      <c r="GZL93" s="354" t="s">
        <v>116</v>
      </c>
      <c r="GZM93" s="354" t="s">
        <v>116</v>
      </c>
      <c r="GZN93" s="354" t="s">
        <v>116</v>
      </c>
      <c r="GZO93" s="354" t="s">
        <v>116</v>
      </c>
      <c r="GZP93" s="354" t="s">
        <v>116</v>
      </c>
      <c r="GZQ93" s="354" t="s">
        <v>116</v>
      </c>
      <c r="GZR93" s="354" t="s">
        <v>116</v>
      </c>
      <c r="GZS93" s="354" t="s">
        <v>116</v>
      </c>
      <c r="GZT93" s="354" t="s">
        <v>116</v>
      </c>
      <c r="GZU93" s="354" t="s">
        <v>116</v>
      </c>
      <c r="GZV93" s="354" t="s">
        <v>116</v>
      </c>
      <c r="GZW93" s="354" t="s">
        <v>116</v>
      </c>
      <c r="GZX93" s="354" t="s">
        <v>116</v>
      </c>
      <c r="GZY93" s="354" t="s">
        <v>116</v>
      </c>
      <c r="GZZ93" s="354" t="s">
        <v>116</v>
      </c>
      <c r="HAA93" s="354" t="s">
        <v>116</v>
      </c>
      <c r="HAB93" s="354" t="s">
        <v>116</v>
      </c>
      <c r="HAC93" s="354" t="s">
        <v>116</v>
      </c>
      <c r="HAD93" s="354" t="s">
        <v>116</v>
      </c>
      <c r="HAE93" s="354" t="s">
        <v>116</v>
      </c>
      <c r="HAF93" s="354" t="s">
        <v>116</v>
      </c>
      <c r="HAG93" s="354" t="s">
        <v>116</v>
      </c>
      <c r="HAH93" s="354" t="s">
        <v>116</v>
      </c>
      <c r="HAI93" s="354" t="s">
        <v>116</v>
      </c>
      <c r="HAJ93" s="354" t="s">
        <v>116</v>
      </c>
      <c r="HAK93" s="354" t="s">
        <v>116</v>
      </c>
      <c r="HAL93" s="354" t="s">
        <v>116</v>
      </c>
      <c r="HAM93" s="354" t="s">
        <v>116</v>
      </c>
      <c r="HAN93" s="354" t="s">
        <v>116</v>
      </c>
      <c r="HAO93" s="354" t="s">
        <v>116</v>
      </c>
      <c r="HAP93" s="354" t="s">
        <v>116</v>
      </c>
      <c r="HAQ93" s="354" t="s">
        <v>116</v>
      </c>
      <c r="HAR93" s="354" t="s">
        <v>116</v>
      </c>
      <c r="HAS93" s="354" t="s">
        <v>116</v>
      </c>
      <c r="HAT93" s="354" t="s">
        <v>116</v>
      </c>
      <c r="HAU93" s="354" t="s">
        <v>116</v>
      </c>
      <c r="HAV93" s="354" t="s">
        <v>116</v>
      </c>
      <c r="HAW93" s="354" t="s">
        <v>116</v>
      </c>
      <c r="HAX93" s="354" t="s">
        <v>116</v>
      </c>
      <c r="HAY93" s="354" t="s">
        <v>116</v>
      </c>
      <c r="HAZ93" s="354" t="s">
        <v>116</v>
      </c>
      <c r="HBA93" s="354" t="s">
        <v>116</v>
      </c>
      <c r="HBB93" s="354" t="s">
        <v>116</v>
      </c>
      <c r="HBC93" s="354" t="s">
        <v>116</v>
      </c>
      <c r="HBD93" s="354" t="s">
        <v>116</v>
      </c>
      <c r="HBE93" s="354" t="s">
        <v>116</v>
      </c>
      <c r="HBF93" s="354" t="s">
        <v>116</v>
      </c>
      <c r="HBG93" s="354" t="s">
        <v>116</v>
      </c>
      <c r="HBH93" s="354" t="s">
        <v>116</v>
      </c>
      <c r="HBI93" s="354" t="s">
        <v>116</v>
      </c>
      <c r="HBJ93" s="354" t="s">
        <v>116</v>
      </c>
      <c r="HBK93" s="354" t="s">
        <v>116</v>
      </c>
      <c r="HBL93" s="354" t="s">
        <v>116</v>
      </c>
      <c r="HBM93" s="354" t="s">
        <v>116</v>
      </c>
      <c r="HBN93" s="354" t="s">
        <v>116</v>
      </c>
      <c r="HBO93" s="354" t="s">
        <v>116</v>
      </c>
      <c r="HBP93" s="354" t="s">
        <v>116</v>
      </c>
      <c r="HBQ93" s="354" t="s">
        <v>116</v>
      </c>
      <c r="HBR93" s="354" t="s">
        <v>116</v>
      </c>
      <c r="HBS93" s="354" t="s">
        <v>116</v>
      </c>
      <c r="HBT93" s="354" t="s">
        <v>116</v>
      </c>
      <c r="HBU93" s="354" t="s">
        <v>116</v>
      </c>
      <c r="HBV93" s="354" t="s">
        <v>116</v>
      </c>
      <c r="HBW93" s="354" t="s">
        <v>116</v>
      </c>
      <c r="HBX93" s="354" t="s">
        <v>116</v>
      </c>
      <c r="HBY93" s="354" t="s">
        <v>116</v>
      </c>
      <c r="HBZ93" s="354" t="s">
        <v>116</v>
      </c>
      <c r="HCA93" s="354" t="s">
        <v>116</v>
      </c>
      <c r="HCB93" s="354" t="s">
        <v>116</v>
      </c>
      <c r="HCC93" s="354" t="s">
        <v>116</v>
      </c>
      <c r="HCD93" s="354" t="s">
        <v>116</v>
      </c>
      <c r="HCE93" s="354" t="s">
        <v>116</v>
      </c>
      <c r="HCF93" s="354" t="s">
        <v>116</v>
      </c>
      <c r="HCG93" s="354" t="s">
        <v>116</v>
      </c>
      <c r="HCH93" s="354" t="s">
        <v>116</v>
      </c>
      <c r="HCI93" s="354" t="s">
        <v>116</v>
      </c>
      <c r="HCJ93" s="354" t="s">
        <v>116</v>
      </c>
      <c r="HCK93" s="354" t="s">
        <v>116</v>
      </c>
      <c r="HCL93" s="354" t="s">
        <v>116</v>
      </c>
      <c r="HCM93" s="354" t="s">
        <v>116</v>
      </c>
      <c r="HCN93" s="354" t="s">
        <v>116</v>
      </c>
      <c r="HCO93" s="354" t="s">
        <v>116</v>
      </c>
      <c r="HCP93" s="354" t="s">
        <v>116</v>
      </c>
      <c r="HCQ93" s="354" t="s">
        <v>116</v>
      </c>
      <c r="HCR93" s="354" t="s">
        <v>116</v>
      </c>
      <c r="HCS93" s="354" t="s">
        <v>116</v>
      </c>
      <c r="HCT93" s="354" t="s">
        <v>116</v>
      </c>
      <c r="HCU93" s="354" t="s">
        <v>116</v>
      </c>
      <c r="HCV93" s="354" t="s">
        <v>116</v>
      </c>
      <c r="HCW93" s="354" t="s">
        <v>116</v>
      </c>
      <c r="HCX93" s="354" t="s">
        <v>116</v>
      </c>
      <c r="HCY93" s="354" t="s">
        <v>116</v>
      </c>
      <c r="HCZ93" s="354" t="s">
        <v>116</v>
      </c>
      <c r="HDA93" s="354" t="s">
        <v>116</v>
      </c>
      <c r="HDB93" s="354" t="s">
        <v>116</v>
      </c>
      <c r="HDC93" s="354" t="s">
        <v>116</v>
      </c>
      <c r="HDD93" s="354" t="s">
        <v>116</v>
      </c>
      <c r="HDE93" s="354" t="s">
        <v>116</v>
      </c>
      <c r="HDF93" s="354" t="s">
        <v>116</v>
      </c>
      <c r="HDG93" s="354" t="s">
        <v>116</v>
      </c>
      <c r="HDH93" s="354" t="s">
        <v>116</v>
      </c>
      <c r="HDI93" s="354" t="s">
        <v>116</v>
      </c>
      <c r="HDJ93" s="354" t="s">
        <v>116</v>
      </c>
      <c r="HDK93" s="354" t="s">
        <v>116</v>
      </c>
      <c r="HDL93" s="354" t="s">
        <v>116</v>
      </c>
      <c r="HDM93" s="354" t="s">
        <v>116</v>
      </c>
      <c r="HDN93" s="354" t="s">
        <v>116</v>
      </c>
      <c r="HDO93" s="354" t="s">
        <v>116</v>
      </c>
      <c r="HDP93" s="354" t="s">
        <v>116</v>
      </c>
      <c r="HDQ93" s="354" t="s">
        <v>116</v>
      </c>
      <c r="HDR93" s="354" t="s">
        <v>116</v>
      </c>
      <c r="HDS93" s="354" t="s">
        <v>116</v>
      </c>
      <c r="HDT93" s="354" t="s">
        <v>116</v>
      </c>
      <c r="HDU93" s="354" t="s">
        <v>116</v>
      </c>
      <c r="HDV93" s="354" t="s">
        <v>116</v>
      </c>
      <c r="HDW93" s="354" t="s">
        <v>116</v>
      </c>
      <c r="HDX93" s="354" t="s">
        <v>116</v>
      </c>
      <c r="HDY93" s="354" t="s">
        <v>116</v>
      </c>
      <c r="HDZ93" s="354" t="s">
        <v>116</v>
      </c>
      <c r="HEA93" s="354" t="s">
        <v>116</v>
      </c>
      <c r="HEB93" s="354" t="s">
        <v>116</v>
      </c>
      <c r="HEC93" s="354" t="s">
        <v>116</v>
      </c>
      <c r="HED93" s="354" t="s">
        <v>116</v>
      </c>
      <c r="HEE93" s="354" t="s">
        <v>116</v>
      </c>
      <c r="HEF93" s="354" t="s">
        <v>116</v>
      </c>
      <c r="HEG93" s="354" t="s">
        <v>116</v>
      </c>
      <c r="HEH93" s="354" t="s">
        <v>116</v>
      </c>
      <c r="HEI93" s="354" t="s">
        <v>116</v>
      </c>
      <c r="HEJ93" s="354" t="s">
        <v>116</v>
      </c>
      <c r="HEK93" s="354" t="s">
        <v>116</v>
      </c>
      <c r="HEL93" s="354" t="s">
        <v>116</v>
      </c>
      <c r="HEM93" s="354" t="s">
        <v>116</v>
      </c>
      <c r="HEN93" s="354" t="s">
        <v>116</v>
      </c>
      <c r="HEO93" s="354" t="s">
        <v>116</v>
      </c>
      <c r="HEP93" s="354" t="s">
        <v>116</v>
      </c>
      <c r="HEQ93" s="354" t="s">
        <v>116</v>
      </c>
      <c r="HER93" s="354" t="s">
        <v>116</v>
      </c>
      <c r="HES93" s="354" t="s">
        <v>116</v>
      </c>
      <c r="HET93" s="354" t="s">
        <v>116</v>
      </c>
      <c r="HEU93" s="354" t="s">
        <v>116</v>
      </c>
      <c r="HEV93" s="354" t="s">
        <v>116</v>
      </c>
      <c r="HEW93" s="354" t="s">
        <v>116</v>
      </c>
      <c r="HEX93" s="354" t="s">
        <v>116</v>
      </c>
      <c r="HEY93" s="354" t="s">
        <v>116</v>
      </c>
      <c r="HEZ93" s="354" t="s">
        <v>116</v>
      </c>
      <c r="HFA93" s="354" t="s">
        <v>116</v>
      </c>
      <c r="HFB93" s="354" t="s">
        <v>116</v>
      </c>
      <c r="HFC93" s="354" t="s">
        <v>116</v>
      </c>
      <c r="HFD93" s="354" t="s">
        <v>116</v>
      </c>
      <c r="HFE93" s="354" t="s">
        <v>116</v>
      </c>
      <c r="HFF93" s="354" t="s">
        <v>116</v>
      </c>
      <c r="HFG93" s="354" t="s">
        <v>116</v>
      </c>
      <c r="HFH93" s="354" t="s">
        <v>116</v>
      </c>
      <c r="HFI93" s="354" t="s">
        <v>116</v>
      </c>
      <c r="HFJ93" s="354" t="s">
        <v>116</v>
      </c>
      <c r="HFK93" s="354" t="s">
        <v>116</v>
      </c>
      <c r="HFL93" s="354" t="s">
        <v>116</v>
      </c>
      <c r="HFM93" s="354" t="s">
        <v>116</v>
      </c>
      <c r="HFN93" s="354" t="s">
        <v>116</v>
      </c>
      <c r="HFO93" s="354" t="s">
        <v>116</v>
      </c>
      <c r="HFP93" s="354" t="s">
        <v>116</v>
      </c>
      <c r="HFQ93" s="354" t="s">
        <v>116</v>
      </c>
      <c r="HFR93" s="354" t="s">
        <v>116</v>
      </c>
      <c r="HFS93" s="354" t="s">
        <v>116</v>
      </c>
      <c r="HFT93" s="354" t="s">
        <v>116</v>
      </c>
      <c r="HFU93" s="354" t="s">
        <v>116</v>
      </c>
      <c r="HFV93" s="354" t="s">
        <v>116</v>
      </c>
      <c r="HFW93" s="354" t="s">
        <v>116</v>
      </c>
      <c r="HFX93" s="354" t="s">
        <v>116</v>
      </c>
      <c r="HFY93" s="354" t="s">
        <v>116</v>
      </c>
      <c r="HFZ93" s="354" t="s">
        <v>116</v>
      </c>
      <c r="HGA93" s="354" t="s">
        <v>116</v>
      </c>
      <c r="HGB93" s="354" t="s">
        <v>116</v>
      </c>
      <c r="HGC93" s="354" t="s">
        <v>116</v>
      </c>
      <c r="HGD93" s="354" t="s">
        <v>116</v>
      </c>
      <c r="HGE93" s="354" t="s">
        <v>116</v>
      </c>
      <c r="HGF93" s="354" t="s">
        <v>116</v>
      </c>
      <c r="HGG93" s="354" t="s">
        <v>116</v>
      </c>
      <c r="HGH93" s="354" t="s">
        <v>116</v>
      </c>
      <c r="HGI93" s="354" t="s">
        <v>116</v>
      </c>
      <c r="HGJ93" s="354" t="s">
        <v>116</v>
      </c>
      <c r="HGK93" s="354" t="s">
        <v>116</v>
      </c>
      <c r="HGL93" s="354" t="s">
        <v>116</v>
      </c>
      <c r="HGM93" s="354" t="s">
        <v>116</v>
      </c>
      <c r="HGN93" s="354" t="s">
        <v>116</v>
      </c>
      <c r="HGO93" s="354" t="s">
        <v>116</v>
      </c>
      <c r="HGP93" s="354" t="s">
        <v>116</v>
      </c>
      <c r="HGQ93" s="354" t="s">
        <v>116</v>
      </c>
      <c r="HGR93" s="354" t="s">
        <v>116</v>
      </c>
      <c r="HGS93" s="354" t="s">
        <v>116</v>
      </c>
      <c r="HGT93" s="354" t="s">
        <v>116</v>
      </c>
      <c r="HGU93" s="354" t="s">
        <v>116</v>
      </c>
      <c r="HGV93" s="354" t="s">
        <v>116</v>
      </c>
      <c r="HGW93" s="354" t="s">
        <v>116</v>
      </c>
      <c r="HGX93" s="354" t="s">
        <v>116</v>
      </c>
      <c r="HGY93" s="354" t="s">
        <v>116</v>
      </c>
      <c r="HGZ93" s="354" t="s">
        <v>116</v>
      </c>
      <c r="HHA93" s="354" t="s">
        <v>116</v>
      </c>
      <c r="HHB93" s="354" t="s">
        <v>116</v>
      </c>
      <c r="HHC93" s="354" t="s">
        <v>116</v>
      </c>
      <c r="HHD93" s="354" t="s">
        <v>116</v>
      </c>
      <c r="HHE93" s="354" t="s">
        <v>116</v>
      </c>
      <c r="HHF93" s="354" t="s">
        <v>116</v>
      </c>
      <c r="HHG93" s="354" t="s">
        <v>116</v>
      </c>
      <c r="HHH93" s="354" t="s">
        <v>116</v>
      </c>
      <c r="HHI93" s="354" t="s">
        <v>116</v>
      </c>
      <c r="HHJ93" s="354" t="s">
        <v>116</v>
      </c>
      <c r="HHK93" s="354" t="s">
        <v>116</v>
      </c>
      <c r="HHL93" s="354" t="s">
        <v>116</v>
      </c>
      <c r="HHM93" s="354" t="s">
        <v>116</v>
      </c>
      <c r="HHN93" s="354" t="s">
        <v>116</v>
      </c>
      <c r="HHO93" s="354" t="s">
        <v>116</v>
      </c>
      <c r="HHP93" s="354" t="s">
        <v>116</v>
      </c>
      <c r="HHQ93" s="354" t="s">
        <v>116</v>
      </c>
      <c r="HHR93" s="354" t="s">
        <v>116</v>
      </c>
      <c r="HHS93" s="354" t="s">
        <v>116</v>
      </c>
      <c r="HHT93" s="354" t="s">
        <v>116</v>
      </c>
      <c r="HHU93" s="354" t="s">
        <v>116</v>
      </c>
      <c r="HHV93" s="354" t="s">
        <v>116</v>
      </c>
      <c r="HHW93" s="354" t="s">
        <v>116</v>
      </c>
      <c r="HHX93" s="354" t="s">
        <v>116</v>
      </c>
      <c r="HHY93" s="354" t="s">
        <v>116</v>
      </c>
      <c r="HHZ93" s="354" t="s">
        <v>116</v>
      </c>
      <c r="HIA93" s="354" t="s">
        <v>116</v>
      </c>
      <c r="HIB93" s="354" t="s">
        <v>116</v>
      </c>
      <c r="HIC93" s="354" t="s">
        <v>116</v>
      </c>
      <c r="HID93" s="354" t="s">
        <v>116</v>
      </c>
      <c r="HIE93" s="354" t="s">
        <v>116</v>
      </c>
      <c r="HIF93" s="354" t="s">
        <v>116</v>
      </c>
      <c r="HIG93" s="354" t="s">
        <v>116</v>
      </c>
      <c r="HIH93" s="354" t="s">
        <v>116</v>
      </c>
      <c r="HII93" s="354" t="s">
        <v>116</v>
      </c>
      <c r="HIJ93" s="354" t="s">
        <v>116</v>
      </c>
      <c r="HIK93" s="354" t="s">
        <v>116</v>
      </c>
      <c r="HIL93" s="354" t="s">
        <v>116</v>
      </c>
      <c r="HIM93" s="354" t="s">
        <v>116</v>
      </c>
      <c r="HIN93" s="354" t="s">
        <v>116</v>
      </c>
      <c r="HIO93" s="354" t="s">
        <v>116</v>
      </c>
      <c r="HIP93" s="354" t="s">
        <v>116</v>
      </c>
      <c r="HIQ93" s="354" t="s">
        <v>116</v>
      </c>
      <c r="HIR93" s="354" t="s">
        <v>116</v>
      </c>
      <c r="HIS93" s="354" t="s">
        <v>116</v>
      </c>
      <c r="HIT93" s="354" t="s">
        <v>116</v>
      </c>
      <c r="HIU93" s="354" t="s">
        <v>116</v>
      </c>
      <c r="HIV93" s="354" t="s">
        <v>116</v>
      </c>
      <c r="HIW93" s="354" t="s">
        <v>116</v>
      </c>
      <c r="HIX93" s="354" t="s">
        <v>116</v>
      </c>
      <c r="HIY93" s="354" t="s">
        <v>116</v>
      </c>
      <c r="HIZ93" s="354" t="s">
        <v>116</v>
      </c>
      <c r="HJA93" s="354" t="s">
        <v>116</v>
      </c>
      <c r="HJB93" s="354" t="s">
        <v>116</v>
      </c>
      <c r="HJC93" s="354" t="s">
        <v>116</v>
      </c>
      <c r="HJD93" s="354" t="s">
        <v>116</v>
      </c>
      <c r="HJE93" s="354" t="s">
        <v>116</v>
      </c>
      <c r="HJF93" s="354" t="s">
        <v>116</v>
      </c>
      <c r="HJG93" s="354" t="s">
        <v>116</v>
      </c>
      <c r="HJH93" s="354" t="s">
        <v>116</v>
      </c>
      <c r="HJI93" s="354" t="s">
        <v>116</v>
      </c>
      <c r="HJJ93" s="354" t="s">
        <v>116</v>
      </c>
      <c r="HJK93" s="354" t="s">
        <v>116</v>
      </c>
      <c r="HJL93" s="354" t="s">
        <v>116</v>
      </c>
      <c r="HJM93" s="354" t="s">
        <v>116</v>
      </c>
      <c r="HJN93" s="354" t="s">
        <v>116</v>
      </c>
      <c r="HJO93" s="354" t="s">
        <v>116</v>
      </c>
      <c r="HJP93" s="354" t="s">
        <v>116</v>
      </c>
      <c r="HJQ93" s="354" t="s">
        <v>116</v>
      </c>
      <c r="HJR93" s="354" t="s">
        <v>116</v>
      </c>
      <c r="HJS93" s="354" t="s">
        <v>116</v>
      </c>
      <c r="HJT93" s="354" t="s">
        <v>116</v>
      </c>
      <c r="HJU93" s="354" t="s">
        <v>116</v>
      </c>
      <c r="HJV93" s="354" t="s">
        <v>116</v>
      </c>
      <c r="HJW93" s="354" t="s">
        <v>116</v>
      </c>
      <c r="HJX93" s="354" t="s">
        <v>116</v>
      </c>
      <c r="HJY93" s="354" t="s">
        <v>116</v>
      </c>
      <c r="HJZ93" s="354" t="s">
        <v>116</v>
      </c>
      <c r="HKA93" s="354" t="s">
        <v>116</v>
      </c>
      <c r="HKB93" s="354" t="s">
        <v>116</v>
      </c>
      <c r="HKC93" s="354" t="s">
        <v>116</v>
      </c>
      <c r="HKD93" s="354" t="s">
        <v>116</v>
      </c>
      <c r="HKE93" s="354" t="s">
        <v>116</v>
      </c>
      <c r="HKF93" s="354" t="s">
        <v>116</v>
      </c>
      <c r="HKG93" s="354" t="s">
        <v>116</v>
      </c>
      <c r="HKH93" s="354" t="s">
        <v>116</v>
      </c>
      <c r="HKI93" s="354" t="s">
        <v>116</v>
      </c>
      <c r="HKJ93" s="354" t="s">
        <v>116</v>
      </c>
      <c r="HKK93" s="354" t="s">
        <v>116</v>
      </c>
      <c r="HKL93" s="354" t="s">
        <v>116</v>
      </c>
      <c r="HKM93" s="354" t="s">
        <v>116</v>
      </c>
      <c r="HKN93" s="354" t="s">
        <v>116</v>
      </c>
      <c r="HKO93" s="354" t="s">
        <v>116</v>
      </c>
      <c r="HKP93" s="354" t="s">
        <v>116</v>
      </c>
      <c r="HKQ93" s="354" t="s">
        <v>116</v>
      </c>
      <c r="HKR93" s="354" t="s">
        <v>116</v>
      </c>
      <c r="HKS93" s="354" t="s">
        <v>116</v>
      </c>
      <c r="HKT93" s="354" t="s">
        <v>116</v>
      </c>
      <c r="HKU93" s="354" t="s">
        <v>116</v>
      </c>
      <c r="HKV93" s="354" t="s">
        <v>116</v>
      </c>
      <c r="HKW93" s="354" t="s">
        <v>116</v>
      </c>
      <c r="HKX93" s="354" t="s">
        <v>116</v>
      </c>
      <c r="HKY93" s="354" t="s">
        <v>116</v>
      </c>
      <c r="HKZ93" s="354" t="s">
        <v>116</v>
      </c>
      <c r="HLA93" s="354" t="s">
        <v>116</v>
      </c>
      <c r="HLB93" s="354" t="s">
        <v>116</v>
      </c>
      <c r="HLC93" s="354" t="s">
        <v>116</v>
      </c>
      <c r="HLD93" s="354" t="s">
        <v>116</v>
      </c>
      <c r="HLE93" s="354" t="s">
        <v>116</v>
      </c>
      <c r="HLF93" s="354" t="s">
        <v>116</v>
      </c>
      <c r="HLG93" s="354" t="s">
        <v>116</v>
      </c>
      <c r="HLH93" s="354" t="s">
        <v>116</v>
      </c>
      <c r="HLI93" s="354" t="s">
        <v>116</v>
      </c>
      <c r="HLJ93" s="354" t="s">
        <v>116</v>
      </c>
      <c r="HLK93" s="354" t="s">
        <v>116</v>
      </c>
      <c r="HLL93" s="354" t="s">
        <v>116</v>
      </c>
      <c r="HLM93" s="354" t="s">
        <v>116</v>
      </c>
      <c r="HLN93" s="354" t="s">
        <v>116</v>
      </c>
      <c r="HLO93" s="354" t="s">
        <v>116</v>
      </c>
      <c r="HLP93" s="354" t="s">
        <v>116</v>
      </c>
      <c r="HLQ93" s="354" t="s">
        <v>116</v>
      </c>
      <c r="HLR93" s="354" t="s">
        <v>116</v>
      </c>
      <c r="HLS93" s="354" t="s">
        <v>116</v>
      </c>
      <c r="HLT93" s="354" t="s">
        <v>116</v>
      </c>
      <c r="HLU93" s="354" t="s">
        <v>116</v>
      </c>
      <c r="HLV93" s="354" t="s">
        <v>116</v>
      </c>
      <c r="HLW93" s="354" t="s">
        <v>116</v>
      </c>
      <c r="HLX93" s="354" t="s">
        <v>116</v>
      </c>
      <c r="HLY93" s="354" t="s">
        <v>116</v>
      </c>
      <c r="HLZ93" s="354" t="s">
        <v>116</v>
      </c>
      <c r="HMA93" s="354" t="s">
        <v>116</v>
      </c>
      <c r="HMB93" s="354" t="s">
        <v>116</v>
      </c>
      <c r="HMC93" s="354" t="s">
        <v>116</v>
      </c>
      <c r="HMD93" s="354" t="s">
        <v>116</v>
      </c>
      <c r="HME93" s="354" t="s">
        <v>116</v>
      </c>
      <c r="HMF93" s="354" t="s">
        <v>116</v>
      </c>
      <c r="HMG93" s="354" t="s">
        <v>116</v>
      </c>
      <c r="HMH93" s="354" t="s">
        <v>116</v>
      </c>
      <c r="HMI93" s="354" t="s">
        <v>116</v>
      </c>
      <c r="HMJ93" s="354" t="s">
        <v>116</v>
      </c>
      <c r="HMK93" s="354" t="s">
        <v>116</v>
      </c>
      <c r="HML93" s="354" t="s">
        <v>116</v>
      </c>
      <c r="HMM93" s="354" t="s">
        <v>116</v>
      </c>
      <c r="HMN93" s="354" t="s">
        <v>116</v>
      </c>
      <c r="HMO93" s="354" t="s">
        <v>116</v>
      </c>
      <c r="HMP93" s="354" t="s">
        <v>116</v>
      </c>
      <c r="HMQ93" s="354" t="s">
        <v>116</v>
      </c>
      <c r="HMR93" s="354" t="s">
        <v>116</v>
      </c>
      <c r="HMS93" s="354" t="s">
        <v>116</v>
      </c>
      <c r="HMT93" s="354" t="s">
        <v>116</v>
      </c>
      <c r="HMU93" s="354" t="s">
        <v>116</v>
      </c>
      <c r="HMV93" s="354" t="s">
        <v>116</v>
      </c>
      <c r="HMW93" s="354" t="s">
        <v>116</v>
      </c>
      <c r="HMX93" s="354" t="s">
        <v>116</v>
      </c>
      <c r="HMY93" s="354" t="s">
        <v>116</v>
      </c>
      <c r="HMZ93" s="354" t="s">
        <v>116</v>
      </c>
      <c r="HNA93" s="354" t="s">
        <v>116</v>
      </c>
      <c r="HNB93" s="354" t="s">
        <v>116</v>
      </c>
      <c r="HNC93" s="354" t="s">
        <v>116</v>
      </c>
      <c r="HND93" s="354" t="s">
        <v>116</v>
      </c>
      <c r="HNE93" s="354" t="s">
        <v>116</v>
      </c>
      <c r="HNF93" s="354" t="s">
        <v>116</v>
      </c>
      <c r="HNG93" s="354" t="s">
        <v>116</v>
      </c>
      <c r="HNH93" s="354" t="s">
        <v>116</v>
      </c>
      <c r="HNI93" s="354" t="s">
        <v>116</v>
      </c>
      <c r="HNJ93" s="354" t="s">
        <v>116</v>
      </c>
      <c r="HNK93" s="354" t="s">
        <v>116</v>
      </c>
      <c r="HNL93" s="354" t="s">
        <v>116</v>
      </c>
      <c r="HNM93" s="354" t="s">
        <v>116</v>
      </c>
      <c r="HNN93" s="354" t="s">
        <v>116</v>
      </c>
      <c r="HNO93" s="354" t="s">
        <v>116</v>
      </c>
      <c r="HNP93" s="354" t="s">
        <v>116</v>
      </c>
      <c r="HNQ93" s="354" t="s">
        <v>116</v>
      </c>
      <c r="HNR93" s="354" t="s">
        <v>116</v>
      </c>
      <c r="HNS93" s="354" t="s">
        <v>116</v>
      </c>
      <c r="HNT93" s="354" t="s">
        <v>116</v>
      </c>
      <c r="HNU93" s="354" t="s">
        <v>116</v>
      </c>
      <c r="HNV93" s="354" t="s">
        <v>116</v>
      </c>
      <c r="HNW93" s="354" t="s">
        <v>116</v>
      </c>
      <c r="HNX93" s="354" t="s">
        <v>116</v>
      </c>
      <c r="HNY93" s="354" t="s">
        <v>116</v>
      </c>
      <c r="HNZ93" s="354" t="s">
        <v>116</v>
      </c>
      <c r="HOA93" s="354" t="s">
        <v>116</v>
      </c>
      <c r="HOB93" s="354" t="s">
        <v>116</v>
      </c>
      <c r="HOC93" s="354" t="s">
        <v>116</v>
      </c>
      <c r="HOD93" s="354" t="s">
        <v>116</v>
      </c>
      <c r="HOE93" s="354" t="s">
        <v>116</v>
      </c>
      <c r="HOF93" s="354" t="s">
        <v>116</v>
      </c>
      <c r="HOG93" s="354" t="s">
        <v>116</v>
      </c>
      <c r="HOH93" s="354" t="s">
        <v>116</v>
      </c>
      <c r="HOI93" s="354" t="s">
        <v>116</v>
      </c>
      <c r="HOJ93" s="354" t="s">
        <v>116</v>
      </c>
      <c r="HOK93" s="354" t="s">
        <v>116</v>
      </c>
      <c r="HOL93" s="354" t="s">
        <v>116</v>
      </c>
      <c r="HOM93" s="354" t="s">
        <v>116</v>
      </c>
      <c r="HON93" s="354" t="s">
        <v>116</v>
      </c>
      <c r="HOO93" s="354" t="s">
        <v>116</v>
      </c>
      <c r="HOP93" s="354" t="s">
        <v>116</v>
      </c>
      <c r="HOQ93" s="354" t="s">
        <v>116</v>
      </c>
      <c r="HOR93" s="354" t="s">
        <v>116</v>
      </c>
      <c r="HOS93" s="354" t="s">
        <v>116</v>
      </c>
      <c r="HOT93" s="354" t="s">
        <v>116</v>
      </c>
      <c r="HOU93" s="354" t="s">
        <v>116</v>
      </c>
      <c r="HOV93" s="354" t="s">
        <v>116</v>
      </c>
      <c r="HOW93" s="354" t="s">
        <v>116</v>
      </c>
      <c r="HOX93" s="354" t="s">
        <v>116</v>
      </c>
      <c r="HOY93" s="354" t="s">
        <v>116</v>
      </c>
      <c r="HOZ93" s="354" t="s">
        <v>116</v>
      </c>
      <c r="HPA93" s="354" t="s">
        <v>116</v>
      </c>
      <c r="HPB93" s="354" t="s">
        <v>116</v>
      </c>
      <c r="HPC93" s="354" t="s">
        <v>116</v>
      </c>
      <c r="HPD93" s="354" t="s">
        <v>116</v>
      </c>
      <c r="HPE93" s="354" t="s">
        <v>116</v>
      </c>
      <c r="HPF93" s="354" t="s">
        <v>116</v>
      </c>
      <c r="HPG93" s="354" t="s">
        <v>116</v>
      </c>
      <c r="HPH93" s="354" t="s">
        <v>116</v>
      </c>
      <c r="HPI93" s="354" t="s">
        <v>116</v>
      </c>
      <c r="HPJ93" s="354" t="s">
        <v>116</v>
      </c>
      <c r="HPK93" s="354" t="s">
        <v>116</v>
      </c>
      <c r="HPL93" s="354" t="s">
        <v>116</v>
      </c>
      <c r="HPM93" s="354" t="s">
        <v>116</v>
      </c>
      <c r="HPN93" s="354" t="s">
        <v>116</v>
      </c>
      <c r="HPO93" s="354" t="s">
        <v>116</v>
      </c>
      <c r="HPP93" s="354" t="s">
        <v>116</v>
      </c>
      <c r="HPQ93" s="354" t="s">
        <v>116</v>
      </c>
      <c r="HPR93" s="354" t="s">
        <v>116</v>
      </c>
      <c r="HPS93" s="354" t="s">
        <v>116</v>
      </c>
      <c r="HPT93" s="354" t="s">
        <v>116</v>
      </c>
      <c r="HPU93" s="354" t="s">
        <v>116</v>
      </c>
      <c r="HPV93" s="354" t="s">
        <v>116</v>
      </c>
      <c r="HPW93" s="354" t="s">
        <v>116</v>
      </c>
      <c r="HPX93" s="354" t="s">
        <v>116</v>
      </c>
      <c r="HPY93" s="354" t="s">
        <v>116</v>
      </c>
      <c r="HPZ93" s="354" t="s">
        <v>116</v>
      </c>
      <c r="HQA93" s="354" t="s">
        <v>116</v>
      </c>
      <c r="HQB93" s="354" t="s">
        <v>116</v>
      </c>
      <c r="HQC93" s="354" t="s">
        <v>116</v>
      </c>
      <c r="HQD93" s="354" t="s">
        <v>116</v>
      </c>
      <c r="HQE93" s="354" t="s">
        <v>116</v>
      </c>
      <c r="HQF93" s="354" t="s">
        <v>116</v>
      </c>
      <c r="HQG93" s="354" t="s">
        <v>116</v>
      </c>
      <c r="HQH93" s="354" t="s">
        <v>116</v>
      </c>
      <c r="HQI93" s="354" t="s">
        <v>116</v>
      </c>
      <c r="HQJ93" s="354" t="s">
        <v>116</v>
      </c>
      <c r="HQK93" s="354" t="s">
        <v>116</v>
      </c>
      <c r="HQL93" s="354" t="s">
        <v>116</v>
      </c>
      <c r="HQM93" s="354" t="s">
        <v>116</v>
      </c>
      <c r="HQN93" s="354" t="s">
        <v>116</v>
      </c>
      <c r="HQO93" s="354" t="s">
        <v>116</v>
      </c>
      <c r="HQP93" s="354" t="s">
        <v>116</v>
      </c>
      <c r="HQQ93" s="354" t="s">
        <v>116</v>
      </c>
      <c r="HQR93" s="354" t="s">
        <v>116</v>
      </c>
      <c r="HQS93" s="354" t="s">
        <v>116</v>
      </c>
      <c r="HQT93" s="354" t="s">
        <v>116</v>
      </c>
      <c r="HQU93" s="354" t="s">
        <v>116</v>
      </c>
      <c r="HQV93" s="354" t="s">
        <v>116</v>
      </c>
      <c r="HQW93" s="354" t="s">
        <v>116</v>
      </c>
      <c r="HQX93" s="354" t="s">
        <v>116</v>
      </c>
      <c r="HQY93" s="354" t="s">
        <v>116</v>
      </c>
      <c r="HQZ93" s="354" t="s">
        <v>116</v>
      </c>
      <c r="HRA93" s="354" t="s">
        <v>116</v>
      </c>
      <c r="HRB93" s="354" t="s">
        <v>116</v>
      </c>
      <c r="HRC93" s="354" t="s">
        <v>116</v>
      </c>
      <c r="HRD93" s="354" t="s">
        <v>116</v>
      </c>
      <c r="HRE93" s="354" t="s">
        <v>116</v>
      </c>
      <c r="HRF93" s="354" t="s">
        <v>116</v>
      </c>
      <c r="HRG93" s="354" t="s">
        <v>116</v>
      </c>
      <c r="HRH93" s="354" t="s">
        <v>116</v>
      </c>
      <c r="HRI93" s="354" t="s">
        <v>116</v>
      </c>
      <c r="HRJ93" s="354" t="s">
        <v>116</v>
      </c>
      <c r="HRK93" s="354" t="s">
        <v>116</v>
      </c>
      <c r="HRL93" s="354" t="s">
        <v>116</v>
      </c>
      <c r="HRM93" s="354" t="s">
        <v>116</v>
      </c>
      <c r="HRN93" s="354" t="s">
        <v>116</v>
      </c>
      <c r="HRO93" s="354" t="s">
        <v>116</v>
      </c>
      <c r="HRP93" s="354" t="s">
        <v>116</v>
      </c>
      <c r="HRQ93" s="354" t="s">
        <v>116</v>
      </c>
      <c r="HRR93" s="354" t="s">
        <v>116</v>
      </c>
      <c r="HRS93" s="354" t="s">
        <v>116</v>
      </c>
      <c r="HRT93" s="354" t="s">
        <v>116</v>
      </c>
      <c r="HRU93" s="354" t="s">
        <v>116</v>
      </c>
      <c r="HRV93" s="354" t="s">
        <v>116</v>
      </c>
      <c r="HRW93" s="354" t="s">
        <v>116</v>
      </c>
      <c r="HRX93" s="354" t="s">
        <v>116</v>
      </c>
      <c r="HRY93" s="354" t="s">
        <v>116</v>
      </c>
      <c r="HRZ93" s="354" t="s">
        <v>116</v>
      </c>
      <c r="HSA93" s="354" t="s">
        <v>116</v>
      </c>
      <c r="HSB93" s="354" t="s">
        <v>116</v>
      </c>
      <c r="HSC93" s="354" t="s">
        <v>116</v>
      </c>
      <c r="HSD93" s="354" t="s">
        <v>116</v>
      </c>
      <c r="HSE93" s="354" t="s">
        <v>116</v>
      </c>
      <c r="HSF93" s="354" t="s">
        <v>116</v>
      </c>
      <c r="HSG93" s="354" t="s">
        <v>116</v>
      </c>
      <c r="HSH93" s="354" t="s">
        <v>116</v>
      </c>
      <c r="HSI93" s="354" t="s">
        <v>116</v>
      </c>
      <c r="HSJ93" s="354" t="s">
        <v>116</v>
      </c>
      <c r="HSK93" s="354" t="s">
        <v>116</v>
      </c>
      <c r="HSL93" s="354" t="s">
        <v>116</v>
      </c>
      <c r="HSM93" s="354" t="s">
        <v>116</v>
      </c>
      <c r="HSN93" s="354" t="s">
        <v>116</v>
      </c>
      <c r="HSO93" s="354" t="s">
        <v>116</v>
      </c>
      <c r="HSP93" s="354" t="s">
        <v>116</v>
      </c>
      <c r="HSQ93" s="354" t="s">
        <v>116</v>
      </c>
      <c r="HSR93" s="354" t="s">
        <v>116</v>
      </c>
      <c r="HSS93" s="354" t="s">
        <v>116</v>
      </c>
      <c r="HST93" s="354" t="s">
        <v>116</v>
      </c>
      <c r="HSU93" s="354" t="s">
        <v>116</v>
      </c>
      <c r="HSV93" s="354" t="s">
        <v>116</v>
      </c>
      <c r="HSW93" s="354" t="s">
        <v>116</v>
      </c>
      <c r="HSX93" s="354" t="s">
        <v>116</v>
      </c>
      <c r="HSY93" s="354" t="s">
        <v>116</v>
      </c>
      <c r="HSZ93" s="354" t="s">
        <v>116</v>
      </c>
      <c r="HTA93" s="354" t="s">
        <v>116</v>
      </c>
      <c r="HTB93" s="354" t="s">
        <v>116</v>
      </c>
      <c r="HTC93" s="354" t="s">
        <v>116</v>
      </c>
      <c r="HTD93" s="354" t="s">
        <v>116</v>
      </c>
      <c r="HTE93" s="354" t="s">
        <v>116</v>
      </c>
      <c r="HTF93" s="354" t="s">
        <v>116</v>
      </c>
      <c r="HTG93" s="354" t="s">
        <v>116</v>
      </c>
      <c r="HTH93" s="354" t="s">
        <v>116</v>
      </c>
      <c r="HTI93" s="354" t="s">
        <v>116</v>
      </c>
      <c r="HTJ93" s="354" t="s">
        <v>116</v>
      </c>
      <c r="HTK93" s="354" t="s">
        <v>116</v>
      </c>
      <c r="HTL93" s="354" t="s">
        <v>116</v>
      </c>
      <c r="HTM93" s="354" t="s">
        <v>116</v>
      </c>
      <c r="HTN93" s="354" t="s">
        <v>116</v>
      </c>
      <c r="HTO93" s="354" t="s">
        <v>116</v>
      </c>
      <c r="HTP93" s="354" t="s">
        <v>116</v>
      </c>
      <c r="HTQ93" s="354" t="s">
        <v>116</v>
      </c>
      <c r="HTR93" s="354" t="s">
        <v>116</v>
      </c>
      <c r="HTS93" s="354" t="s">
        <v>116</v>
      </c>
      <c r="HTT93" s="354" t="s">
        <v>116</v>
      </c>
      <c r="HTU93" s="354" t="s">
        <v>116</v>
      </c>
      <c r="HTV93" s="354" t="s">
        <v>116</v>
      </c>
      <c r="HTW93" s="354" t="s">
        <v>116</v>
      </c>
      <c r="HTX93" s="354" t="s">
        <v>116</v>
      </c>
      <c r="HTY93" s="354" t="s">
        <v>116</v>
      </c>
      <c r="HTZ93" s="354" t="s">
        <v>116</v>
      </c>
      <c r="HUA93" s="354" t="s">
        <v>116</v>
      </c>
      <c r="HUB93" s="354" t="s">
        <v>116</v>
      </c>
      <c r="HUC93" s="354" t="s">
        <v>116</v>
      </c>
      <c r="HUD93" s="354" t="s">
        <v>116</v>
      </c>
      <c r="HUE93" s="354" t="s">
        <v>116</v>
      </c>
      <c r="HUF93" s="354" t="s">
        <v>116</v>
      </c>
      <c r="HUG93" s="354" t="s">
        <v>116</v>
      </c>
      <c r="HUH93" s="354" t="s">
        <v>116</v>
      </c>
      <c r="HUI93" s="354" t="s">
        <v>116</v>
      </c>
      <c r="HUJ93" s="354" t="s">
        <v>116</v>
      </c>
      <c r="HUK93" s="354" t="s">
        <v>116</v>
      </c>
      <c r="HUL93" s="354" t="s">
        <v>116</v>
      </c>
      <c r="HUM93" s="354" t="s">
        <v>116</v>
      </c>
      <c r="HUN93" s="354" t="s">
        <v>116</v>
      </c>
      <c r="HUO93" s="354" t="s">
        <v>116</v>
      </c>
      <c r="HUP93" s="354" t="s">
        <v>116</v>
      </c>
      <c r="HUQ93" s="354" t="s">
        <v>116</v>
      </c>
      <c r="HUR93" s="354" t="s">
        <v>116</v>
      </c>
      <c r="HUS93" s="354" t="s">
        <v>116</v>
      </c>
      <c r="HUT93" s="354" t="s">
        <v>116</v>
      </c>
      <c r="HUU93" s="354" t="s">
        <v>116</v>
      </c>
      <c r="HUV93" s="354" t="s">
        <v>116</v>
      </c>
      <c r="HUW93" s="354" t="s">
        <v>116</v>
      </c>
      <c r="HUX93" s="354" t="s">
        <v>116</v>
      </c>
      <c r="HUY93" s="354" t="s">
        <v>116</v>
      </c>
      <c r="HUZ93" s="354" t="s">
        <v>116</v>
      </c>
      <c r="HVA93" s="354" t="s">
        <v>116</v>
      </c>
      <c r="HVB93" s="354" t="s">
        <v>116</v>
      </c>
      <c r="HVC93" s="354" t="s">
        <v>116</v>
      </c>
      <c r="HVD93" s="354" t="s">
        <v>116</v>
      </c>
      <c r="HVE93" s="354" t="s">
        <v>116</v>
      </c>
      <c r="HVF93" s="354" t="s">
        <v>116</v>
      </c>
      <c r="HVG93" s="354" t="s">
        <v>116</v>
      </c>
      <c r="HVH93" s="354" t="s">
        <v>116</v>
      </c>
      <c r="HVI93" s="354" t="s">
        <v>116</v>
      </c>
      <c r="HVJ93" s="354" t="s">
        <v>116</v>
      </c>
      <c r="HVK93" s="354" t="s">
        <v>116</v>
      </c>
      <c r="HVL93" s="354" t="s">
        <v>116</v>
      </c>
      <c r="HVM93" s="354" t="s">
        <v>116</v>
      </c>
      <c r="HVN93" s="354" t="s">
        <v>116</v>
      </c>
      <c r="HVO93" s="354" t="s">
        <v>116</v>
      </c>
      <c r="HVP93" s="354" t="s">
        <v>116</v>
      </c>
      <c r="HVQ93" s="354" t="s">
        <v>116</v>
      </c>
      <c r="HVR93" s="354" t="s">
        <v>116</v>
      </c>
      <c r="HVS93" s="354" t="s">
        <v>116</v>
      </c>
      <c r="HVT93" s="354" t="s">
        <v>116</v>
      </c>
      <c r="HVU93" s="354" t="s">
        <v>116</v>
      </c>
      <c r="HVV93" s="354" t="s">
        <v>116</v>
      </c>
      <c r="HVW93" s="354" t="s">
        <v>116</v>
      </c>
      <c r="HVX93" s="354" t="s">
        <v>116</v>
      </c>
      <c r="HVY93" s="354" t="s">
        <v>116</v>
      </c>
      <c r="HVZ93" s="354" t="s">
        <v>116</v>
      </c>
      <c r="HWA93" s="354" t="s">
        <v>116</v>
      </c>
      <c r="HWB93" s="354" t="s">
        <v>116</v>
      </c>
      <c r="HWC93" s="354" t="s">
        <v>116</v>
      </c>
      <c r="HWD93" s="354" t="s">
        <v>116</v>
      </c>
      <c r="HWE93" s="354" t="s">
        <v>116</v>
      </c>
      <c r="HWF93" s="354" t="s">
        <v>116</v>
      </c>
      <c r="HWG93" s="354" t="s">
        <v>116</v>
      </c>
      <c r="HWH93" s="354" t="s">
        <v>116</v>
      </c>
      <c r="HWI93" s="354" t="s">
        <v>116</v>
      </c>
      <c r="HWJ93" s="354" t="s">
        <v>116</v>
      </c>
      <c r="HWK93" s="354" t="s">
        <v>116</v>
      </c>
      <c r="HWL93" s="354" t="s">
        <v>116</v>
      </c>
      <c r="HWM93" s="354" t="s">
        <v>116</v>
      </c>
      <c r="HWN93" s="354" t="s">
        <v>116</v>
      </c>
      <c r="HWO93" s="354" t="s">
        <v>116</v>
      </c>
      <c r="HWP93" s="354" t="s">
        <v>116</v>
      </c>
      <c r="HWQ93" s="354" t="s">
        <v>116</v>
      </c>
      <c r="HWR93" s="354" t="s">
        <v>116</v>
      </c>
      <c r="HWS93" s="354" t="s">
        <v>116</v>
      </c>
      <c r="HWT93" s="354" t="s">
        <v>116</v>
      </c>
      <c r="HWU93" s="354" t="s">
        <v>116</v>
      </c>
      <c r="HWV93" s="354" t="s">
        <v>116</v>
      </c>
      <c r="HWW93" s="354" t="s">
        <v>116</v>
      </c>
      <c r="HWX93" s="354" t="s">
        <v>116</v>
      </c>
      <c r="HWY93" s="354" t="s">
        <v>116</v>
      </c>
      <c r="HWZ93" s="354" t="s">
        <v>116</v>
      </c>
      <c r="HXA93" s="354" t="s">
        <v>116</v>
      </c>
      <c r="HXB93" s="354" t="s">
        <v>116</v>
      </c>
      <c r="HXC93" s="354" t="s">
        <v>116</v>
      </c>
      <c r="HXD93" s="354" t="s">
        <v>116</v>
      </c>
      <c r="HXE93" s="354" t="s">
        <v>116</v>
      </c>
      <c r="HXF93" s="354" t="s">
        <v>116</v>
      </c>
      <c r="HXG93" s="354" t="s">
        <v>116</v>
      </c>
      <c r="HXH93" s="354" t="s">
        <v>116</v>
      </c>
      <c r="HXI93" s="354" t="s">
        <v>116</v>
      </c>
      <c r="HXJ93" s="354" t="s">
        <v>116</v>
      </c>
      <c r="HXK93" s="354" t="s">
        <v>116</v>
      </c>
      <c r="HXL93" s="354" t="s">
        <v>116</v>
      </c>
      <c r="HXM93" s="354" t="s">
        <v>116</v>
      </c>
      <c r="HXN93" s="354" t="s">
        <v>116</v>
      </c>
      <c r="HXO93" s="354" t="s">
        <v>116</v>
      </c>
      <c r="HXP93" s="354" t="s">
        <v>116</v>
      </c>
      <c r="HXQ93" s="354" t="s">
        <v>116</v>
      </c>
      <c r="HXR93" s="354" t="s">
        <v>116</v>
      </c>
      <c r="HXS93" s="354" t="s">
        <v>116</v>
      </c>
      <c r="HXT93" s="354" t="s">
        <v>116</v>
      </c>
      <c r="HXU93" s="354" t="s">
        <v>116</v>
      </c>
      <c r="HXV93" s="354" t="s">
        <v>116</v>
      </c>
      <c r="HXW93" s="354" t="s">
        <v>116</v>
      </c>
      <c r="HXX93" s="354" t="s">
        <v>116</v>
      </c>
      <c r="HXY93" s="354" t="s">
        <v>116</v>
      </c>
      <c r="HXZ93" s="354" t="s">
        <v>116</v>
      </c>
      <c r="HYA93" s="354" t="s">
        <v>116</v>
      </c>
      <c r="HYB93" s="354" t="s">
        <v>116</v>
      </c>
      <c r="HYC93" s="354" t="s">
        <v>116</v>
      </c>
      <c r="HYD93" s="354" t="s">
        <v>116</v>
      </c>
      <c r="HYE93" s="354" t="s">
        <v>116</v>
      </c>
      <c r="HYF93" s="354" t="s">
        <v>116</v>
      </c>
      <c r="HYG93" s="354" t="s">
        <v>116</v>
      </c>
      <c r="HYH93" s="354" t="s">
        <v>116</v>
      </c>
      <c r="HYI93" s="354" t="s">
        <v>116</v>
      </c>
      <c r="HYJ93" s="354" t="s">
        <v>116</v>
      </c>
      <c r="HYK93" s="354" t="s">
        <v>116</v>
      </c>
      <c r="HYL93" s="354" t="s">
        <v>116</v>
      </c>
      <c r="HYM93" s="354" t="s">
        <v>116</v>
      </c>
      <c r="HYN93" s="354" t="s">
        <v>116</v>
      </c>
      <c r="HYO93" s="354" t="s">
        <v>116</v>
      </c>
      <c r="HYP93" s="354" t="s">
        <v>116</v>
      </c>
      <c r="HYQ93" s="354" t="s">
        <v>116</v>
      </c>
      <c r="HYR93" s="354" t="s">
        <v>116</v>
      </c>
      <c r="HYS93" s="354" t="s">
        <v>116</v>
      </c>
      <c r="HYT93" s="354" t="s">
        <v>116</v>
      </c>
      <c r="HYU93" s="354" t="s">
        <v>116</v>
      </c>
      <c r="HYV93" s="354" t="s">
        <v>116</v>
      </c>
      <c r="HYW93" s="354" t="s">
        <v>116</v>
      </c>
      <c r="HYX93" s="354" t="s">
        <v>116</v>
      </c>
      <c r="HYY93" s="354" t="s">
        <v>116</v>
      </c>
      <c r="HYZ93" s="354" t="s">
        <v>116</v>
      </c>
      <c r="HZA93" s="354" t="s">
        <v>116</v>
      </c>
      <c r="HZB93" s="354" t="s">
        <v>116</v>
      </c>
      <c r="HZC93" s="354" t="s">
        <v>116</v>
      </c>
      <c r="HZD93" s="354" t="s">
        <v>116</v>
      </c>
      <c r="HZE93" s="354" t="s">
        <v>116</v>
      </c>
      <c r="HZF93" s="354" t="s">
        <v>116</v>
      </c>
      <c r="HZG93" s="354" t="s">
        <v>116</v>
      </c>
      <c r="HZH93" s="354" t="s">
        <v>116</v>
      </c>
      <c r="HZI93" s="354" t="s">
        <v>116</v>
      </c>
      <c r="HZJ93" s="354" t="s">
        <v>116</v>
      </c>
      <c r="HZK93" s="354" t="s">
        <v>116</v>
      </c>
      <c r="HZL93" s="354" t="s">
        <v>116</v>
      </c>
      <c r="HZM93" s="354" t="s">
        <v>116</v>
      </c>
      <c r="HZN93" s="354" t="s">
        <v>116</v>
      </c>
      <c r="HZO93" s="354" t="s">
        <v>116</v>
      </c>
      <c r="HZP93" s="354" t="s">
        <v>116</v>
      </c>
      <c r="HZQ93" s="354" t="s">
        <v>116</v>
      </c>
      <c r="HZR93" s="354" t="s">
        <v>116</v>
      </c>
      <c r="HZS93" s="354" t="s">
        <v>116</v>
      </c>
      <c r="HZT93" s="354" t="s">
        <v>116</v>
      </c>
      <c r="HZU93" s="354" t="s">
        <v>116</v>
      </c>
      <c r="HZV93" s="354" t="s">
        <v>116</v>
      </c>
      <c r="HZW93" s="354" t="s">
        <v>116</v>
      </c>
      <c r="HZX93" s="354" t="s">
        <v>116</v>
      </c>
      <c r="HZY93" s="354" t="s">
        <v>116</v>
      </c>
      <c r="HZZ93" s="354" t="s">
        <v>116</v>
      </c>
      <c r="IAA93" s="354" t="s">
        <v>116</v>
      </c>
      <c r="IAB93" s="354" t="s">
        <v>116</v>
      </c>
      <c r="IAC93" s="354" t="s">
        <v>116</v>
      </c>
      <c r="IAD93" s="354" t="s">
        <v>116</v>
      </c>
      <c r="IAE93" s="354" t="s">
        <v>116</v>
      </c>
      <c r="IAF93" s="354" t="s">
        <v>116</v>
      </c>
      <c r="IAG93" s="354" t="s">
        <v>116</v>
      </c>
      <c r="IAH93" s="354" t="s">
        <v>116</v>
      </c>
      <c r="IAI93" s="354" t="s">
        <v>116</v>
      </c>
      <c r="IAJ93" s="354" t="s">
        <v>116</v>
      </c>
      <c r="IAK93" s="354" t="s">
        <v>116</v>
      </c>
      <c r="IAL93" s="354" t="s">
        <v>116</v>
      </c>
      <c r="IAM93" s="354" t="s">
        <v>116</v>
      </c>
      <c r="IAN93" s="354" t="s">
        <v>116</v>
      </c>
      <c r="IAO93" s="354" t="s">
        <v>116</v>
      </c>
      <c r="IAP93" s="354" t="s">
        <v>116</v>
      </c>
      <c r="IAQ93" s="354" t="s">
        <v>116</v>
      </c>
      <c r="IAR93" s="354" t="s">
        <v>116</v>
      </c>
      <c r="IAS93" s="354" t="s">
        <v>116</v>
      </c>
      <c r="IAT93" s="354" t="s">
        <v>116</v>
      </c>
      <c r="IAU93" s="354" t="s">
        <v>116</v>
      </c>
      <c r="IAV93" s="354" t="s">
        <v>116</v>
      </c>
      <c r="IAW93" s="354" t="s">
        <v>116</v>
      </c>
      <c r="IAX93" s="354" t="s">
        <v>116</v>
      </c>
      <c r="IAY93" s="354" t="s">
        <v>116</v>
      </c>
      <c r="IAZ93" s="354" t="s">
        <v>116</v>
      </c>
      <c r="IBA93" s="354" t="s">
        <v>116</v>
      </c>
      <c r="IBB93" s="354" t="s">
        <v>116</v>
      </c>
      <c r="IBC93" s="354" t="s">
        <v>116</v>
      </c>
      <c r="IBD93" s="354" t="s">
        <v>116</v>
      </c>
      <c r="IBE93" s="354" t="s">
        <v>116</v>
      </c>
      <c r="IBF93" s="354" t="s">
        <v>116</v>
      </c>
      <c r="IBG93" s="354" t="s">
        <v>116</v>
      </c>
      <c r="IBH93" s="354" t="s">
        <v>116</v>
      </c>
      <c r="IBI93" s="354" t="s">
        <v>116</v>
      </c>
      <c r="IBJ93" s="354" t="s">
        <v>116</v>
      </c>
      <c r="IBK93" s="354" t="s">
        <v>116</v>
      </c>
      <c r="IBL93" s="354" t="s">
        <v>116</v>
      </c>
      <c r="IBM93" s="354" t="s">
        <v>116</v>
      </c>
      <c r="IBN93" s="354" t="s">
        <v>116</v>
      </c>
      <c r="IBO93" s="354" t="s">
        <v>116</v>
      </c>
      <c r="IBP93" s="354" t="s">
        <v>116</v>
      </c>
      <c r="IBQ93" s="354" t="s">
        <v>116</v>
      </c>
      <c r="IBR93" s="354" t="s">
        <v>116</v>
      </c>
      <c r="IBS93" s="354" t="s">
        <v>116</v>
      </c>
      <c r="IBT93" s="354" t="s">
        <v>116</v>
      </c>
      <c r="IBU93" s="354" t="s">
        <v>116</v>
      </c>
      <c r="IBV93" s="354" t="s">
        <v>116</v>
      </c>
      <c r="IBW93" s="354" t="s">
        <v>116</v>
      </c>
      <c r="IBX93" s="354" t="s">
        <v>116</v>
      </c>
      <c r="IBY93" s="354" t="s">
        <v>116</v>
      </c>
      <c r="IBZ93" s="354" t="s">
        <v>116</v>
      </c>
      <c r="ICA93" s="354" t="s">
        <v>116</v>
      </c>
      <c r="ICB93" s="354" t="s">
        <v>116</v>
      </c>
      <c r="ICC93" s="354" t="s">
        <v>116</v>
      </c>
      <c r="ICD93" s="354" t="s">
        <v>116</v>
      </c>
      <c r="ICE93" s="354" t="s">
        <v>116</v>
      </c>
      <c r="ICF93" s="354" t="s">
        <v>116</v>
      </c>
      <c r="ICG93" s="354" t="s">
        <v>116</v>
      </c>
      <c r="ICH93" s="354" t="s">
        <v>116</v>
      </c>
      <c r="ICI93" s="354" t="s">
        <v>116</v>
      </c>
      <c r="ICJ93" s="354" t="s">
        <v>116</v>
      </c>
      <c r="ICK93" s="354" t="s">
        <v>116</v>
      </c>
      <c r="ICL93" s="354" t="s">
        <v>116</v>
      </c>
      <c r="ICM93" s="354" t="s">
        <v>116</v>
      </c>
      <c r="ICN93" s="354" t="s">
        <v>116</v>
      </c>
      <c r="ICO93" s="354" t="s">
        <v>116</v>
      </c>
      <c r="ICP93" s="354" t="s">
        <v>116</v>
      </c>
      <c r="ICQ93" s="354" t="s">
        <v>116</v>
      </c>
      <c r="ICR93" s="354" t="s">
        <v>116</v>
      </c>
      <c r="ICS93" s="354" t="s">
        <v>116</v>
      </c>
      <c r="ICT93" s="354" t="s">
        <v>116</v>
      </c>
      <c r="ICU93" s="354" t="s">
        <v>116</v>
      </c>
      <c r="ICV93" s="354" t="s">
        <v>116</v>
      </c>
      <c r="ICW93" s="354" t="s">
        <v>116</v>
      </c>
      <c r="ICX93" s="354" t="s">
        <v>116</v>
      </c>
      <c r="ICY93" s="354" t="s">
        <v>116</v>
      </c>
      <c r="ICZ93" s="354" t="s">
        <v>116</v>
      </c>
      <c r="IDA93" s="354" t="s">
        <v>116</v>
      </c>
      <c r="IDB93" s="354" t="s">
        <v>116</v>
      </c>
      <c r="IDC93" s="354" t="s">
        <v>116</v>
      </c>
      <c r="IDD93" s="354" t="s">
        <v>116</v>
      </c>
      <c r="IDE93" s="354" t="s">
        <v>116</v>
      </c>
      <c r="IDF93" s="354" t="s">
        <v>116</v>
      </c>
      <c r="IDG93" s="354" t="s">
        <v>116</v>
      </c>
      <c r="IDH93" s="354" t="s">
        <v>116</v>
      </c>
      <c r="IDI93" s="354" t="s">
        <v>116</v>
      </c>
      <c r="IDJ93" s="354" t="s">
        <v>116</v>
      </c>
      <c r="IDK93" s="354" t="s">
        <v>116</v>
      </c>
      <c r="IDL93" s="354" t="s">
        <v>116</v>
      </c>
      <c r="IDM93" s="354" t="s">
        <v>116</v>
      </c>
      <c r="IDN93" s="354" t="s">
        <v>116</v>
      </c>
      <c r="IDO93" s="354" t="s">
        <v>116</v>
      </c>
      <c r="IDP93" s="354" t="s">
        <v>116</v>
      </c>
      <c r="IDQ93" s="354" t="s">
        <v>116</v>
      </c>
      <c r="IDR93" s="354" t="s">
        <v>116</v>
      </c>
      <c r="IDS93" s="354" t="s">
        <v>116</v>
      </c>
      <c r="IDT93" s="354" t="s">
        <v>116</v>
      </c>
      <c r="IDU93" s="354" t="s">
        <v>116</v>
      </c>
      <c r="IDV93" s="354" t="s">
        <v>116</v>
      </c>
      <c r="IDW93" s="354" t="s">
        <v>116</v>
      </c>
      <c r="IDX93" s="354" t="s">
        <v>116</v>
      </c>
      <c r="IDY93" s="354" t="s">
        <v>116</v>
      </c>
      <c r="IDZ93" s="354" t="s">
        <v>116</v>
      </c>
      <c r="IEA93" s="354" t="s">
        <v>116</v>
      </c>
      <c r="IEB93" s="354" t="s">
        <v>116</v>
      </c>
      <c r="IEC93" s="354" t="s">
        <v>116</v>
      </c>
      <c r="IED93" s="354" t="s">
        <v>116</v>
      </c>
      <c r="IEE93" s="354" t="s">
        <v>116</v>
      </c>
      <c r="IEF93" s="354" t="s">
        <v>116</v>
      </c>
      <c r="IEG93" s="354" t="s">
        <v>116</v>
      </c>
      <c r="IEH93" s="354" t="s">
        <v>116</v>
      </c>
      <c r="IEI93" s="354" t="s">
        <v>116</v>
      </c>
      <c r="IEJ93" s="354" t="s">
        <v>116</v>
      </c>
      <c r="IEK93" s="354" t="s">
        <v>116</v>
      </c>
      <c r="IEL93" s="354" t="s">
        <v>116</v>
      </c>
      <c r="IEM93" s="354" t="s">
        <v>116</v>
      </c>
      <c r="IEN93" s="354" t="s">
        <v>116</v>
      </c>
      <c r="IEO93" s="354" t="s">
        <v>116</v>
      </c>
      <c r="IEP93" s="354" t="s">
        <v>116</v>
      </c>
      <c r="IEQ93" s="354" t="s">
        <v>116</v>
      </c>
      <c r="IER93" s="354" t="s">
        <v>116</v>
      </c>
      <c r="IES93" s="354" t="s">
        <v>116</v>
      </c>
      <c r="IET93" s="354" t="s">
        <v>116</v>
      </c>
      <c r="IEU93" s="354" t="s">
        <v>116</v>
      </c>
      <c r="IEV93" s="354" t="s">
        <v>116</v>
      </c>
      <c r="IEW93" s="354" t="s">
        <v>116</v>
      </c>
      <c r="IEX93" s="354" t="s">
        <v>116</v>
      </c>
      <c r="IEY93" s="354" t="s">
        <v>116</v>
      </c>
      <c r="IEZ93" s="354" t="s">
        <v>116</v>
      </c>
      <c r="IFA93" s="354" t="s">
        <v>116</v>
      </c>
      <c r="IFB93" s="354" t="s">
        <v>116</v>
      </c>
      <c r="IFC93" s="354" t="s">
        <v>116</v>
      </c>
      <c r="IFD93" s="354" t="s">
        <v>116</v>
      </c>
      <c r="IFE93" s="354" t="s">
        <v>116</v>
      </c>
      <c r="IFF93" s="354" t="s">
        <v>116</v>
      </c>
      <c r="IFG93" s="354" t="s">
        <v>116</v>
      </c>
      <c r="IFH93" s="354" t="s">
        <v>116</v>
      </c>
      <c r="IFI93" s="354" t="s">
        <v>116</v>
      </c>
      <c r="IFJ93" s="354" t="s">
        <v>116</v>
      </c>
      <c r="IFK93" s="354" t="s">
        <v>116</v>
      </c>
      <c r="IFL93" s="354" t="s">
        <v>116</v>
      </c>
      <c r="IFM93" s="354" t="s">
        <v>116</v>
      </c>
      <c r="IFN93" s="354" t="s">
        <v>116</v>
      </c>
      <c r="IFO93" s="354" t="s">
        <v>116</v>
      </c>
      <c r="IFP93" s="354" t="s">
        <v>116</v>
      </c>
      <c r="IFQ93" s="354" t="s">
        <v>116</v>
      </c>
      <c r="IFR93" s="354" t="s">
        <v>116</v>
      </c>
      <c r="IFS93" s="354" t="s">
        <v>116</v>
      </c>
      <c r="IFT93" s="354" t="s">
        <v>116</v>
      </c>
      <c r="IFU93" s="354" t="s">
        <v>116</v>
      </c>
      <c r="IFV93" s="354" t="s">
        <v>116</v>
      </c>
      <c r="IFW93" s="354" t="s">
        <v>116</v>
      </c>
      <c r="IFX93" s="354" t="s">
        <v>116</v>
      </c>
      <c r="IFY93" s="354" t="s">
        <v>116</v>
      </c>
      <c r="IFZ93" s="354" t="s">
        <v>116</v>
      </c>
      <c r="IGA93" s="354" t="s">
        <v>116</v>
      </c>
      <c r="IGB93" s="354" t="s">
        <v>116</v>
      </c>
      <c r="IGC93" s="354" t="s">
        <v>116</v>
      </c>
      <c r="IGD93" s="354" t="s">
        <v>116</v>
      </c>
      <c r="IGE93" s="354" t="s">
        <v>116</v>
      </c>
      <c r="IGF93" s="354" t="s">
        <v>116</v>
      </c>
      <c r="IGG93" s="354" t="s">
        <v>116</v>
      </c>
      <c r="IGH93" s="354" t="s">
        <v>116</v>
      </c>
      <c r="IGI93" s="354" t="s">
        <v>116</v>
      </c>
      <c r="IGJ93" s="354" t="s">
        <v>116</v>
      </c>
      <c r="IGK93" s="354" t="s">
        <v>116</v>
      </c>
      <c r="IGL93" s="354" t="s">
        <v>116</v>
      </c>
      <c r="IGM93" s="354" t="s">
        <v>116</v>
      </c>
      <c r="IGN93" s="354" t="s">
        <v>116</v>
      </c>
      <c r="IGO93" s="354" t="s">
        <v>116</v>
      </c>
      <c r="IGP93" s="354" t="s">
        <v>116</v>
      </c>
      <c r="IGQ93" s="354" t="s">
        <v>116</v>
      </c>
      <c r="IGR93" s="354" t="s">
        <v>116</v>
      </c>
      <c r="IGS93" s="354" t="s">
        <v>116</v>
      </c>
      <c r="IGT93" s="354" t="s">
        <v>116</v>
      </c>
      <c r="IGU93" s="354" t="s">
        <v>116</v>
      </c>
      <c r="IGV93" s="354" t="s">
        <v>116</v>
      </c>
      <c r="IGW93" s="354" t="s">
        <v>116</v>
      </c>
      <c r="IGX93" s="354" t="s">
        <v>116</v>
      </c>
      <c r="IGY93" s="354" t="s">
        <v>116</v>
      </c>
      <c r="IGZ93" s="354" t="s">
        <v>116</v>
      </c>
      <c r="IHA93" s="354" t="s">
        <v>116</v>
      </c>
      <c r="IHB93" s="354" t="s">
        <v>116</v>
      </c>
      <c r="IHC93" s="354" t="s">
        <v>116</v>
      </c>
      <c r="IHD93" s="354" t="s">
        <v>116</v>
      </c>
      <c r="IHE93" s="354" t="s">
        <v>116</v>
      </c>
      <c r="IHF93" s="354" t="s">
        <v>116</v>
      </c>
      <c r="IHG93" s="354" t="s">
        <v>116</v>
      </c>
      <c r="IHH93" s="354" t="s">
        <v>116</v>
      </c>
      <c r="IHI93" s="354" t="s">
        <v>116</v>
      </c>
      <c r="IHJ93" s="354" t="s">
        <v>116</v>
      </c>
      <c r="IHK93" s="354" t="s">
        <v>116</v>
      </c>
      <c r="IHL93" s="354" t="s">
        <v>116</v>
      </c>
      <c r="IHM93" s="354" t="s">
        <v>116</v>
      </c>
      <c r="IHN93" s="354" t="s">
        <v>116</v>
      </c>
      <c r="IHO93" s="354" t="s">
        <v>116</v>
      </c>
      <c r="IHP93" s="354" t="s">
        <v>116</v>
      </c>
      <c r="IHQ93" s="354" t="s">
        <v>116</v>
      </c>
      <c r="IHR93" s="354" t="s">
        <v>116</v>
      </c>
      <c r="IHS93" s="354" t="s">
        <v>116</v>
      </c>
      <c r="IHT93" s="354" t="s">
        <v>116</v>
      </c>
      <c r="IHU93" s="354" t="s">
        <v>116</v>
      </c>
      <c r="IHV93" s="354" t="s">
        <v>116</v>
      </c>
      <c r="IHW93" s="354" t="s">
        <v>116</v>
      </c>
      <c r="IHX93" s="354" t="s">
        <v>116</v>
      </c>
      <c r="IHY93" s="354" t="s">
        <v>116</v>
      </c>
      <c r="IHZ93" s="354" t="s">
        <v>116</v>
      </c>
      <c r="IIA93" s="354" t="s">
        <v>116</v>
      </c>
      <c r="IIB93" s="354" t="s">
        <v>116</v>
      </c>
      <c r="IIC93" s="354" t="s">
        <v>116</v>
      </c>
      <c r="IID93" s="354" t="s">
        <v>116</v>
      </c>
      <c r="IIE93" s="354" t="s">
        <v>116</v>
      </c>
      <c r="IIF93" s="354" t="s">
        <v>116</v>
      </c>
      <c r="IIG93" s="354" t="s">
        <v>116</v>
      </c>
      <c r="IIH93" s="354" t="s">
        <v>116</v>
      </c>
      <c r="III93" s="354" t="s">
        <v>116</v>
      </c>
      <c r="IIJ93" s="354" t="s">
        <v>116</v>
      </c>
      <c r="IIK93" s="354" t="s">
        <v>116</v>
      </c>
      <c r="IIL93" s="354" t="s">
        <v>116</v>
      </c>
      <c r="IIM93" s="354" t="s">
        <v>116</v>
      </c>
      <c r="IIN93" s="354" t="s">
        <v>116</v>
      </c>
      <c r="IIO93" s="354" t="s">
        <v>116</v>
      </c>
      <c r="IIP93" s="354" t="s">
        <v>116</v>
      </c>
      <c r="IIQ93" s="354" t="s">
        <v>116</v>
      </c>
      <c r="IIR93" s="354" t="s">
        <v>116</v>
      </c>
      <c r="IIS93" s="354" t="s">
        <v>116</v>
      </c>
      <c r="IIT93" s="354" t="s">
        <v>116</v>
      </c>
      <c r="IIU93" s="354" t="s">
        <v>116</v>
      </c>
      <c r="IIV93" s="354" t="s">
        <v>116</v>
      </c>
      <c r="IIW93" s="354" t="s">
        <v>116</v>
      </c>
      <c r="IIX93" s="354" t="s">
        <v>116</v>
      </c>
      <c r="IIY93" s="354" t="s">
        <v>116</v>
      </c>
      <c r="IIZ93" s="354" t="s">
        <v>116</v>
      </c>
      <c r="IJA93" s="354" t="s">
        <v>116</v>
      </c>
      <c r="IJB93" s="354" t="s">
        <v>116</v>
      </c>
      <c r="IJC93" s="354" t="s">
        <v>116</v>
      </c>
      <c r="IJD93" s="354" t="s">
        <v>116</v>
      </c>
      <c r="IJE93" s="354" t="s">
        <v>116</v>
      </c>
      <c r="IJF93" s="354" t="s">
        <v>116</v>
      </c>
      <c r="IJG93" s="354" t="s">
        <v>116</v>
      </c>
      <c r="IJH93" s="354" t="s">
        <v>116</v>
      </c>
      <c r="IJI93" s="354" t="s">
        <v>116</v>
      </c>
      <c r="IJJ93" s="354" t="s">
        <v>116</v>
      </c>
      <c r="IJK93" s="354" t="s">
        <v>116</v>
      </c>
      <c r="IJL93" s="354" t="s">
        <v>116</v>
      </c>
      <c r="IJM93" s="354" t="s">
        <v>116</v>
      </c>
      <c r="IJN93" s="354" t="s">
        <v>116</v>
      </c>
      <c r="IJO93" s="354" t="s">
        <v>116</v>
      </c>
      <c r="IJP93" s="354" t="s">
        <v>116</v>
      </c>
      <c r="IJQ93" s="354" t="s">
        <v>116</v>
      </c>
      <c r="IJR93" s="354" t="s">
        <v>116</v>
      </c>
      <c r="IJS93" s="354" t="s">
        <v>116</v>
      </c>
      <c r="IJT93" s="354" t="s">
        <v>116</v>
      </c>
      <c r="IJU93" s="354" t="s">
        <v>116</v>
      </c>
      <c r="IJV93" s="354" t="s">
        <v>116</v>
      </c>
      <c r="IJW93" s="354" t="s">
        <v>116</v>
      </c>
      <c r="IJX93" s="354" t="s">
        <v>116</v>
      </c>
      <c r="IJY93" s="354" t="s">
        <v>116</v>
      </c>
      <c r="IJZ93" s="354" t="s">
        <v>116</v>
      </c>
      <c r="IKA93" s="354" t="s">
        <v>116</v>
      </c>
      <c r="IKB93" s="354" t="s">
        <v>116</v>
      </c>
      <c r="IKC93" s="354" t="s">
        <v>116</v>
      </c>
      <c r="IKD93" s="354" t="s">
        <v>116</v>
      </c>
      <c r="IKE93" s="354" t="s">
        <v>116</v>
      </c>
      <c r="IKF93" s="354" t="s">
        <v>116</v>
      </c>
      <c r="IKG93" s="354" t="s">
        <v>116</v>
      </c>
      <c r="IKH93" s="354" t="s">
        <v>116</v>
      </c>
      <c r="IKI93" s="354" t="s">
        <v>116</v>
      </c>
      <c r="IKJ93" s="354" t="s">
        <v>116</v>
      </c>
      <c r="IKK93" s="354" t="s">
        <v>116</v>
      </c>
      <c r="IKL93" s="354" t="s">
        <v>116</v>
      </c>
      <c r="IKM93" s="354" t="s">
        <v>116</v>
      </c>
      <c r="IKN93" s="354" t="s">
        <v>116</v>
      </c>
      <c r="IKO93" s="354" t="s">
        <v>116</v>
      </c>
      <c r="IKP93" s="354" t="s">
        <v>116</v>
      </c>
      <c r="IKQ93" s="354" t="s">
        <v>116</v>
      </c>
      <c r="IKR93" s="354" t="s">
        <v>116</v>
      </c>
      <c r="IKS93" s="354" t="s">
        <v>116</v>
      </c>
      <c r="IKT93" s="354" t="s">
        <v>116</v>
      </c>
      <c r="IKU93" s="354" t="s">
        <v>116</v>
      </c>
      <c r="IKV93" s="354" t="s">
        <v>116</v>
      </c>
      <c r="IKW93" s="354" t="s">
        <v>116</v>
      </c>
      <c r="IKX93" s="354" t="s">
        <v>116</v>
      </c>
      <c r="IKY93" s="354" t="s">
        <v>116</v>
      </c>
      <c r="IKZ93" s="354" t="s">
        <v>116</v>
      </c>
      <c r="ILA93" s="354" t="s">
        <v>116</v>
      </c>
      <c r="ILB93" s="354" t="s">
        <v>116</v>
      </c>
      <c r="ILC93" s="354" t="s">
        <v>116</v>
      </c>
      <c r="ILD93" s="354" t="s">
        <v>116</v>
      </c>
      <c r="ILE93" s="354" t="s">
        <v>116</v>
      </c>
      <c r="ILF93" s="354" t="s">
        <v>116</v>
      </c>
      <c r="ILG93" s="354" t="s">
        <v>116</v>
      </c>
      <c r="ILH93" s="354" t="s">
        <v>116</v>
      </c>
      <c r="ILI93" s="354" t="s">
        <v>116</v>
      </c>
      <c r="ILJ93" s="354" t="s">
        <v>116</v>
      </c>
      <c r="ILK93" s="354" t="s">
        <v>116</v>
      </c>
      <c r="ILL93" s="354" t="s">
        <v>116</v>
      </c>
      <c r="ILM93" s="354" t="s">
        <v>116</v>
      </c>
      <c r="ILN93" s="354" t="s">
        <v>116</v>
      </c>
      <c r="ILO93" s="354" t="s">
        <v>116</v>
      </c>
      <c r="ILP93" s="354" t="s">
        <v>116</v>
      </c>
      <c r="ILQ93" s="354" t="s">
        <v>116</v>
      </c>
      <c r="ILR93" s="354" t="s">
        <v>116</v>
      </c>
      <c r="ILS93" s="354" t="s">
        <v>116</v>
      </c>
      <c r="ILT93" s="354" t="s">
        <v>116</v>
      </c>
      <c r="ILU93" s="354" t="s">
        <v>116</v>
      </c>
      <c r="ILV93" s="354" t="s">
        <v>116</v>
      </c>
      <c r="ILW93" s="354" t="s">
        <v>116</v>
      </c>
      <c r="ILX93" s="354" t="s">
        <v>116</v>
      </c>
      <c r="ILY93" s="354" t="s">
        <v>116</v>
      </c>
      <c r="ILZ93" s="354" t="s">
        <v>116</v>
      </c>
      <c r="IMA93" s="354" t="s">
        <v>116</v>
      </c>
      <c r="IMB93" s="354" t="s">
        <v>116</v>
      </c>
      <c r="IMC93" s="354" t="s">
        <v>116</v>
      </c>
      <c r="IMD93" s="354" t="s">
        <v>116</v>
      </c>
      <c r="IME93" s="354" t="s">
        <v>116</v>
      </c>
      <c r="IMF93" s="354" t="s">
        <v>116</v>
      </c>
      <c r="IMG93" s="354" t="s">
        <v>116</v>
      </c>
      <c r="IMH93" s="354" t="s">
        <v>116</v>
      </c>
      <c r="IMI93" s="354" t="s">
        <v>116</v>
      </c>
      <c r="IMJ93" s="354" t="s">
        <v>116</v>
      </c>
      <c r="IMK93" s="354" t="s">
        <v>116</v>
      </c>
      <c r="IML93" s="354" t="s">
        <v>116</v>
      </c>
      <c r="IMM93" s="354" t="s">
        <v>116</v>
      </c>
      <c r="IMN93" s="354" t="s">
        <v>116</v>
      </c>
      <c r="IMO93" s="354" t="s">
        <v>116</v>
      </c>
      <c r="IMP93" s="354" t="s">
        <v>116</v>
      </c>
      <c r="IMQ93" s="354" t="s">
        <v>116</v>
      </c>
      <c r="IMR93" s="354" t="s">
        <v>116</v>
      </c>
      <c r="IMS93" s="354" t="s">
        <v>116</v>
      </c>
      <c r="IMT93" s="354" t="s">
        <v>116</v>
      </c>
      <c r="IMU93" s="354" t="s">
        <v>116</v>
      </c>
      <c r="IMV93" s="354" t="s">
        <v>116</v>
      </c>
      <c r="IMW93" s="354" t="s">
        <v>116</v>
      </c>
      <c r="IMX93" s="354" t="s">
        <v>116</v>
      </c>
      <c r="IMY93" s="354" t="s">
        <v>116</v>
      </c>
      <c r="IMZ93" s="354" t="s">
        <v>116</v>
      </c>
      <c r="INA93" s="354" t="s">
        <v>116</v>
      </c>
      <c r="INB93" s="354" t="s">
        <v>116</v>
      </c>
      <c r="INC93" s="354" t="s">
        <v>116</v>
      </c>
      <c r="IND93" s="354" t="s">
        <v>116</v>
      </c>
      <c r="INE93" s="354" t="s">
        <v>116</v>
      </c>
      <c r="INF93" s="354" t="s">
        <v>116</v>
      </c>
      <c r="ING93" s="354" t="s">
        <v>116</v>
      </c>
      <c r="INH93" s="354" t="s">
        <v>116</v>
      </c>
      <c r="INI93" s="354" t="s">
        <v>116</v>
      </c>
      <c r="INJ93" s="354" t="s">
        <v>116</v>
      </c>
      <c r="INK93" s="354" t="s">
        <v>116</v>
      </c>
      <c r="INL93" s="354" t="s">
        <v>116</v>
      </c>
      <c r="INM93" s="354" t="s">
        <v>116</v>
      </c>
      <c r="INN93" s="354" t="s">
        <v>116</v>
      </c>
      <c r="INO93" s="354" t="s">
        <v>116</v>
      </c>
      <c r="INP93" s="354" t="s">
        <v>116</v>
      </c>
      <c r="INQ93" s="354" t="s">
        <v>116</v>
      </c>
      <c r="INR93" s="354" t="s">
        <v>116</v>
      </c>
      <c r="INS93" s="354" t="s">
        <v>116</v>
      </c>
      <c r="INT93" s="354" t="s">
        <v>116</v>
      </c>
      <c r="INU93" s="354" t="s">
        <v>116</v>
      </c>
      <c r="INV93" s="354" t="s">
        <v>116</v>
      </c>
      <c r="INW93" s="354" t="s">
        <v>116</v>
      </c>
      <c r="INX93" s="354" t="s">
        <v>116</v>
      </c>
      <c r="INY93" s="354" t="s">
        <v>116</v>
      </c>
      <c r="INZ93" s="354" t="s">
        <v>116</v>
      </c>
      <c r="IOA93" s="354" t="s">
        <v>116</v>
      </c>
      <c r="IOB93" s="354" t="s">
        <v>116</v>
      </c>
      <c r="IOC93" s="354" t="s">
        <v>116</v>
      </c>
      <c r="IOD93" s="354" t="s">
        <v>116</v>
      </c>
      <c r="IOE93" s="354" t="s">
        <v>116</v>
      </c>
      <c r="IOF93" s="354" t="s">
        <v>116</v>
      </c>
      <c r="IOG93" s="354" t="s">
        <v>116</v>
      </c>
      <c r="IOH93" s="354" t="s">
        <v>116</v>
      </c>
      <c r="IOI93" s="354" t="s">
        <v>116</v>
      </c>
      <c r="IOJ93" s="354" t="s">
        <v>116</v>
      </c>
      <c r="IOK93" s="354" t="s">
        <v>116</v>
      </c>
      <c r="IOL93" s="354" t="s">
        <v>116</v>
      </c>
      <c r="IOM93" s="354" t="s">
        <v>116</v>
      </c>
      <c r="ION93" s="354" t="s">
        <v>116</v>
      </c>
      <c r="IOO93" s="354" t="s">
        <v>116</v>
      </c>
      <c r="IOP93" s="354" t="s">
        <v>116</v>
      </c>
      <c r="IOQ93" s="354" t="s">
        <v>116</v>
      </c>
      <c r="IOR93" s="354" t="s">
        <v>116</v>
      </c>
      <c r="IOS93" s="354" t="s">
        <v>116</v>
      </c>
      <c r="IOT93" s="354" t="s">
        <v>116</v>
      </c>
      <c r="IOU93" s="354" t="s">
        <v>116</v>
      </c>
      <c r="IOV93" s="354" t="s">
        <v>116</v>
      </c>
      <c r="IOW93" s="354" t="s">
        <v>116</v>
      </c>
      <c r="IOX93" s="354" t="s">
        <v>116</v>
      </c>
      <c r="IOY93" s="354" t="s">
        <v>116</v>
      </c>
      <c r="IOZ93" s="354" t="s">
        <v>116</v>
      </c>
      <c r="IPA93" s="354" t="s">
        <v>116</v>
      </c>
      <c r="IPB93" s="354" t="s">
        <v>116</v>
      </c>
      <c r="IPC93" s="354" t="s">
        <v>116</v>
      </c>
      <c r="IPD93" s="354" t="s">
        <v>116</v>
      </c>
      <c r="IPE93" s="354" t="s">
        <v>116</v>
      </c>
      <c r="IPF93" s="354" t="s">
        <v>116</v>
      </c>
      <c r="IPG93" s="354" t="s">
        <v>116</v>
      </c>
      <c r="IPH93" s="354" t="s">
        <v>116</v>
      </c>
      <c r="IPI93" s="354" t="s">
        <v>116</v>
      </c>
      <c r="IPJ93" s="354" t="s">
        <v>116</v>
      </c>
      <c r="IPK93" s="354" t="s">
        <v>116</v>
      </c>
      <c r="IPL93" s="354" t="s">
        <v>116</v>
      </c>
      <c r="IPM93" s="354" t="s">
        <v>116</v>
      </c>
      <c r="IPN93" s="354" t="s">
        <v>116</v>
      </c>
      <c r="IPO93" s="354" t="s">
        <v>116</v>
      </c>
      <c r="IPP93" s="354" t="s">
        <v>116</v>
      </c>
      <c r="IPQ93" s="354" t="s">
        <v>116</v>
      </c>
      <c r="IPR93" s="354" t="s">
        <v>116</v>
      </c>
      <c r="IPS93" s="354" t="s">
        <v>116</v>
      </c>
      <c r="IPT93" s="354" t="s">
        <v>116</v>
      </c>
      <c r="IPU93" s="354" t="s">
        <v>116</v>
      </c>
      <c r="IPV93" s="354" t="s">
        <v>116</v>
      </c>
      <c r="IPW93" s="354" t="s">
        <v>116</v>
      </c>
      <c r="IPX93" s="354" t="s">
        <v>116</v>
      </c>
      <c r="IPY93" s="354" t="s">
        <v>116</v>
      </c>
      <c r="IPZ93" s="354" t="s">
        <v>116</v>
      </c>
      <c r="IQA93" s="354" t="s">
        <v>116</v>
      </c>
      <c r="IQB93" s="354" t="s">
        <v>116</v>
      </c>
      <c r="IQC93" s="354" t="s">
        <v>116</v>
      </c>
      <c r="IQD93" s="354" t="s">
        <v>116</v>
      </c>
      <c r="IQE93" s="354" t="s">
        <v>116</v>
      </c>
      <c r="IQF93" s="354" t="s">
        <v>116</v>
      </c>
      <c r="IQG93" s="354" t="s">
        <v>116</v>
      </c>
      <c r="IQH93" s="354" t="s">
        <v>116</v>
      </c>
      <c r="IQI93" s="354" t="s">
        <v>116</v>
      </c>
      <c r="IQJ93" s="354" t="s">
        <v>116</v>
      </c>
      <c r="IQK93" s="354" t="s">
        <v>116</v>
      </c>
      <c r="IQL93" s="354" t="s">
        <v>116</v>
      </c>
      <c r="IQM93" s="354" t="s">
        <v>116</v>
      </c>
      <c r="IQN93" s="354" t="s">
        <v>116</v>
      </c>
      <c r="IQO93" s="354" t="s">
        <v>116</v>
      </c>
      <c r="IQP93" s="354" t="s">
        <v>116</v>
      </c>
      <c r="IQQ93" s="354" t="s">
        <v>116</v>
      </c>
      <c r="IQR93" s="354" t="s">
        <v>116</v>
      </c>
      <c r="IQS93" s="354" t="s">
        <v>116</v>
      </c>
      <c r="IQT93" s="354" t="s">
        <v>116</v>
      </c>
      <c r="IQU93" s="354" t="s">
        <v>116</v>
      </c>
      <c r="IQV93" s="354" t="s">
        <v>116</v>
      </c>
      <c r="IQW93" s="354" t="s">
        <v>116</v>
      </c>
      <c r="IQX93" s="354" t="s">
        <v>116</v>
      </c>
      <c r="IQY93" s="354" t="s">
        <v>116</v>
      </c>
      <c r="IQZ93" s="354" t="s">
        <v>116</v>
      </c>
      <c r="IRA93" s="354" t="s">
        <v>116</v>
      </c>
      <c r="IRB93" s="354" t="s">
        <v>116</v>
      </c>
      <c r="IRC93" s="354" t="s">
        <v>116</v>
      </c>
      <c r="IRD93" s="354" t="s">
        <v>116</v>
      </c>
      <c r="IRE93" s="354" t="s">
        <v>116</v>
      </c>
      <c r="IRF93" s="354" t="s">
        <v>116</v>
      </c>
      <c r="IRG93" s="354" t="s">
        <v>116</v>
      </c>
      <c r="IRH93" s="354" t="s">
        <v>116</v>
      </c>
      <c r="IRI93" s="354" t="s">
        <v>116</v>
      </c>
      <c r="IRJ93" s="354" t="s">
        <v>116</v>
      </c>
      <c r="IRK93" s="354" t="s">
        <v>116</v>
      </c>
      <c r="IRL93" s="354" t="s">
        <v>116</v>
      </c>
      <c r="IRM93" s="354" t="s">
        <v>116</v>
      </c>
      <c r="IRN93" s="354" t="s">
        <v>116</v>
      </c>
      <c r="IRO93" s="354" t="s">
        <v>116</v>
      </c>
      <c r="IRP93" s="354" t="s">
        <v>116</v>
      </c>
      <c r="IRQ93" s="354" t="s">
        <v>116</v>
      </c>
      <c r="IRR93" s="354" t="s">
        <v>116</v>
      </c>
      <c r="IRS93" s="354" t="s">
        <v>116</v>
      </c>
      <c r="IRT93" s="354" t="s">
        <v>116</v>
      </c>
      <c r="IRU93" s="354" t="s">
        <v>116</v>
      </c>
      <c r="IRV93" s="354" t="s">
        <v>116</v>
      </c>
      <c r="IRW93" s="354" t="s">
        <v>116</v>
      </c>
      <c r="IRX93" s="354" t="s">
        <v>116</v>
      </c>
      <c r="IRY93" s="354" t="s">
        <v>116</v>
      </c>
      <c r="IRZ93" s="354" t="s">
        <v>116</v>
      </c>
      <c r="ISA93" s="354" t="s">
        <v>116</v>
      </c>
      <c r="ISB93" s="354" t="s">
        <v>116</v>
      </c>
      <c r="ISC93" s="354" t="s">
        <v>116</v>
      </c>
      <c r="ISD93" s="354" t="s">
        <v>116</v>
      </c>
      <c r="ISE93" s="354" t="s">
        <v>116</v>
      </c>
      <c r="ISF93" s="354" t="s">
        <v>116</v>
      </c>
      <c r="ISG93" s="354" t="s">
        <v>116</v>
      </c>
      <c r="ISH93" s="354" t="s">
        <v>116</v>
      </c>
      <c r="ISI93" s="354" t="s">
        <v>116</v>
      </c>
      <c r="ISJ93" s="354" t="s">
        <v>116</v>
      </c>
      <c r="ISK93" s="354" t="s">
        <v>116</v>
      </c>
      <c r="ISL93" s="354" t="s">
        <v>116</v>
      </c>
      <c r="ISM93" s="354" t="s">
        <v>116</v>
      </c>
      <c r="ISN93" s="354" t="s">
        <v>116</v>
      </c>
      <c r="ISO93" s="354" t="s">
        <v>116</v>
      </c>
      <c r="ISP93" s="354" t="s">
        <v>116</v>
      </c>
      <c r="ISQ93" s="354" t="s">
        <v>116</v>
      </c>
      <c r="ISR93" s="354" t="s">
        <v>116</v>
      </c>
      <c r="ISS93" s="354" t="s">
        <v>116</v>
      </c>
      <c r="IST93" s="354" t="s">
        <v>116</v>
      </c>
      <c r="ISU93" s="354" t="s">
        <v>116</v>
      </c>
      <c r="ISV93" s="354" t="s">
        <v>116</v>
      </c>
      <c r="ISW93" s="354" t="s">
        <v>116</v>
      </c>
      <c r="ISX93" s="354" t="s">
        <v>116</v>
      </c>
      <c r="ISY93" s="354" t="s">
        <v>116</v>
      </c>
      <c r="ISZ93" s="354" t="s">
        <v>116</v>
      </c>
      <c r="ITA93" s="354" t="s">
        <v>116</v>
      </c>
      <c r="ITB93" s="354" t="s">
        <v>116</v>
      </c>
      <c r="ITC93" s="354" t="s">
        <v>116</v>
      </c>
      <c r="ITD93" s="354" t="s">
        <v>116</v>
      </c>
      <c r="ITE93" s="354" t="s">
        <v>116</v>
      </c>
      <c r="ITF93" s="354" t="s">
        <v>116</v>
      </c>
      <c r="ITG93" s="354" t="s">
        <v>116</v>
      </c>
      <c r="ITH93" s="354" t="s">
        <v>116</v>
      </c>
      <c r="ITI93" s="354" t="s">
        <v>116</v>
      </c>
      <c r="ITJ93" s="354" t="s">
        <v>116</v>
      </c>
      <c r="ITK93" s="354" t="s">
        <v>116</v>
      </c>
      <c r="ITL93" s="354" t="s">
        <v>116</v>
      </c>
      <c r="ITM93" s="354" t="s">
        <v>116</v>
      </c>
      <c r="ITN93" s="354" t="s">
        <v>116</v>
      </c>
      <c r="ITO93" s="354" t="s">
        <v>116</v>
      </c>
      <c r="ITP93" s="354" t="s">
        <v>116</v>
      </c>
      <c r="ITQ93" s="354" t="s">
        <v>116</v>
      </c>
      <c r="ITR93" s="354" t="s">
        <v>116</v>
      </c>
      <c r="ITS93" s="354" t="s">
        <v>116</v>
      </c>
      <c r="ITT93" s="354" t="s">
        <v>116</v>
      </c>
      <c r="ITU93" s="354" t="s">
        <v>116</v>
      </c>
      <c r="ITV93" s="354" t="s">
        <v>116</v>
      </c>
      <c r="ITW93" s="354" t="s">
        <v>116</v>
      </c>
      <c r="ITX93" s="354" t="s">
        <v>116</v>
      </c>
      <c r="ITY93" s="354" t="s">
        <v>116</v>
      </c>
      <c r="ITZ93" s="354" t="s">
        <v>116</v>
      </c>
      <c r="IUA93" s="354" t="s">
        <v>116</v>
      </c>
      <c r="IUB93" s="354" t="s">
        <v>116</v>
      </c>
      <c r="IUC93" s="354" t="s">
        <v>116</v>
      </c>
      <c r="IUD93" s="354" t="s">
        <v>116</v>
      </c>
      <c r="IUE93" s="354" t="s">
        <v>116</v>
      </c>
      <c r="IUF93" s="354" t="s">
        <v>116</v>
      </c>
      <c r="IUG93" s="354" t="s">
        <v>116</v>
      </c>
      <c r="IUH93" s="354" t="s">
        <v>116</v>
      </c>
      <c r="IUI93" s="354" t="s">
        <v>116</v>
      </c>
      <c r="IUJ93" s="354" t="s">
        <v>116</v>
      </c>
      <c r="IUK93" s="354" t="s">
        <v>116</v>
      </c>
      <c r="IUL93" s="354" t="s">
        <v>116</v>
      </c>
      <c r="IUM93" s="354" t="s">
        <v>116</v>
      </c>
      <c r="IUN93" s="354" t="s">
        <v>116</v>
      </c>
      <c r="IUO93" s="354" t="s">
        <v>116</v>
      </c>
      <c r="IUP93" s="354" t="s">
        <v>116</v>
      </c>
      <c r="IUQ93" s="354" t="s">
        <v>116</v>
      </c>
      <c r="IUR93" s="354" t="s">
        <v>116</v>
      </c>
      <c r="IUS93" s="354" t="s">
        <v>116</v>
      </c>
      <c r="IUT93" s="354" t="s">
        <v>116</v>
      </c>
      <c r="IUU93" s="354" t="s">
        <v>116</v>
      </c>
      <c r="IUV93" s="354" t="s">
        <v>116</v>
      </c>
      <c r="IUW93" s="354" t="s">
        <v>116</v>
      </c>
      <c r="IUX93" s="354" t="s">
        <v>116</v>
      </c>
      <c r="IUY93" s="354" t="s">
        <v>116</v>
      </c>
      <c r="IUZ93" s="354" t="s">
        <v>116</v>
      </c>
      <c r="IVA93" s="354" t="s">
        <v>116</v>
      </c>
      <c r="IVB93" s="354" t="s">
        <v>116</v>
      </c>
      <c r="IVC93" s="354" t="s">
        <v>116</v>
      </c>
      <c r="IVD93" s="354" t="s">
        <v>116</v>
      </c>
      <c r="IVE93" s="354" t="s">
        <v>116</v>
      </c>
      <c r="IVF93" s="354" t="s">
        <v>116</v>
      </c>
      <c r="IVG93" s="354" t="s">
        <v>116</v>
      </c>
      <c r="IVH93" s="354" t="s">
        <v>116</v>
      </c>
      <c r="IVI93" s="354" t="s">
        <v>116</v>
      </c>
      <c r="IVJ93" s="354" t="s">
        <v>116</v>
      </c>
      <c r="IVK93" s="354" t="s">
        <v>116</v>
      </c>
      <c r="IVL93" s="354" t="s">
        <v>116</v>
      </c>
      <c r="IVM93" s="354" t="s">
        <v>116</v>
      </c>
      <c r="IVN93" s="354" t="s">
        <v>116</v>
      </c>
      <c r="IVO93" s="354" t="s">
        <v>116</v>
      </c>
      <c r="IVP93" s="354" t="s">
        <v>116</v>
      </c>
      <c r="IVQ93" s="354" t="s">
        <v>116</v>
      </c>
      <c r="IVR93" s="354" t="s">
        <v>116</v>
      </c>
      <c r="IVS93" s="354" t="s">
        <v>116</v>
      </c>
      <c r="IVT93" s="354" t="s">
        <v>116</v>
      </c>
      <c r="IVU93" s="354" t="s">
        <v>116</v>
      </c>
      <c r="IVV93" s="354" t="s">
        <v>116</v>
      </c>
      <c r="IVW93" s="354" t="s">
        <v>116</v>
      </c>
      <c r="IVX93" s="354" t="s">
        <v>116</v>
      </c>
      <c r="IVY93" s="354" t="s">
        <v>116</v>
      </c>
      <c r="IVZ93" s="354" t="s">
        <v>116</v>
      </c>
      <c r="IWA93" s="354" t="s">
        <v>116</v>
      </c>
      <c r="IWB93" s="354" t="s">
        <v>116</v>
      </c>
      <c r="IWC93" s="354" t="s">
        <v>116</v>
      </c>
      <c r="IWD93" s="354" t="s">
        <v>116</v>
      </c>
      <c r="IWE93" s="354" t="s">
        <v>116</v>
      </c>
      <c r="IWF93" s="354" t="s">
        <v>116</v>
      </c>
      <c r="IWG93" s="354" t="s">
        <v>116</v>
      </c>
      <c r="IWH93" s="354" t="s">
        <v>116</v>
      </c>
      <c r="IWI93" s="354" t="s">
        <v>116</v>
      </c>
      <c r="IWJ93" s="354" t="s">
        <v>116</v>
      </c>
      <c r="IWK93" s="354" t="s">
        <v>116</v>
      </c>
      <c r="IWL93" s="354" t="s">
        <v>116</v>
      </c>
      <c r="IWM93" s="354" t="s">
        <v>116</v>
      </c>
      <c r="IWN93" s="354" t="s">
        <v>116</v>
      </c>
      <c r="IWO93" s="354" t="s">
        <v>116</v>
      </c>
      <c r="IWP93" s="354" t="s">
        <v>116</v>
      </c>
      <c r="IWQ93" s="354" t="s">
        <v>116</v>
      </c>
      <c r="IWR93" s="354" t="s">
        <v>116</v>
      </c>
      <c r="IWS93" s="354" t="s">
        <v>116</v>
      </c>
      <c r="IWT93" s="354" t="s">
        <v>116</v>
      </c>
      <c r="IWU93" s="354" t="s">
        <v>116</v>
      </c>
      <c r="IWV93" s="354" t="s">
        <v>116</v>
      </c>
      <c r="IWW93" s="354" t="s">
        <v>116</v>
      </c>
      <c r="IWX93" s="354" t="s">
        <v>116</v>
      </c>
      <c r="IWY93" s="354" t="s">
        <v>116</v>
      </c>
      <c r="IWZ93" s="354" t="s">
        <v>116</v>
      </c>
      <c r="IXA93" s="354" t="s">
        <v>116</v>
      </c>
      <c r="IXB93" s="354" t="s">
        <v>116</v>
      </c>
      <c r="IXC93" s="354" t="s">
        <v>116</v>
      </c>
      <c r="IXD93" s="354" t="s">
        <v>116</v>
      </c>
      <c r="IXE93" s="354" t="s">
        <v>116</v>
      </c>
      <c r="IXF93" s="354" t="s">
        <v>116</v>
      </c>
      <c r="IXG93" s="354" t="s">
        <v>116</v>
      </c>
      <c r="IXH93" s="354" t="s">
        <v>116</v>
      </c>
      <c r="IXI93" s="354" t="s">
        <v>116</v>
      </c>
      <c r="IXJ93" s="354" t="s">
        <v>116</v>
      </c>
      <c r="IXK93" s="354" t="s">
        <v>116</v>
      </c>
      <c r="IXL93" s="354" t="s">
        <v>116</v>
      </c>
      <c r="IXM93" s="354" t="s">
        <v>116</v>
      </c>
      <c r="IXN93" s="354" t="s">
        <v>116</v>
      </c>
      <c r="IXO93" s="354" t="s">
        <v>116</v>
      </c>
      <c r="IXP93" s="354" t="s">
        <v>116</v>
      </c>
      <c r="IXQ93" s="354" t="s">
        <v>116</v>
      </c>
      <c r="IXR93" s="354" t="s">
        <v>116</v>
      </c>
      <c r="IXS93" s="354" t="s">
        <v>116</v>
      </c>
      <c r="IXT93" s="354" t="s">
        <v>116</v>
      </c>
      <c r="IXU93" s="354" t="s">
        <v>116</v>
      </c>
      <c r="IXV93" s="354" t="s">
        <v>116</v>
      </c>
      <c r="IXW93" s="354" t="s">
        <v>116</v>
      </c>
      <c r="IXX93" s="354" t="s">
        <v>116</v>
      </c>
      <c r="IXY93" s="354" t="s">
        <v>116</v>
      </c>
      <c r="IXZ93" s="354" t="s">
        <v>116</v>
      </c>
      <c r="IYA93" s="354" t="s">
        <v>116</v>
      </c>
      <c r="IYB93" s="354" t="s">
        <v>116</v>
      </c>
      <c r="IYC93" s="354" t="s">
        <v>116</v>
      </c>
      <c r="IYD93" s="354" t="s">
        <v>116</v>
      </c>
      <c r="IYE93" s="354" t="s">
        <v>116</v>
      </c>
      <c r="IYF93" s="354" t="s">
        <v>116</v>
      </c>
      <c r="IYG93" s="354" t="s">
        <v>116</v>
      </c>
      <c r="IYH93" s="354" t="s">
        <v>116</v>
      </c>
      <c r="IYI93" s="354" t="s">
        <v>116</v>
      </c>
      <c r="IYJ93" s="354" t="s">
        <v>116</v>
      </c>
      <c r="IYK93" s="354" t="s">
        <v>116</v>
      </c>
      <c r="IYL93" s="354" t="s">
        <v>116</v>
      </c>
      <c r="IYM93" s="354" t="s">
        <v>116</v>
      </c>
      <c r="IYN93" s="354" t="s">
        <v>116</v>
      </c>
      <c r="IYO93" s="354" t="s">
        <v>116</v>
      </c>
      <c r="IYP93" s="354" t="s">
        <v>116</v>
      </c>
      <c r="IYQ93" s="354" t="s">
        <v>116</v>
      </c>
      <c r="IYR93" s="354" t="s">
        <v>116</v>
      </c>
      <c r="IYS93" s="354" t="s">
        <v>116</v>
      </c>
      <c r="IYT93" s="354" t="s">
        <v>116</v>
      </c>
      <c r="IYU93" s="354" t="s">
        <v>116</v>
      </c>
      <c r="IYV93" s="354" t="s">
        <v>116</v>
      </c>
      <c r="IYW93" s="354" t="s">
        <v>116</v>
      </c>
      <c r="IYX93" s="354" t="s">
        <v>116</v>
      </c>
      <c r="IYY93" s="354" t="s">
        <v>116</v>
      </c>
      <c r="IYZ93" s="354" t="s">
        <v>116</v>
      </c>
      <c r="IZA93" s="354" t="s">
        <v>116</v>
      </c>
      <c r="IZB93" s="354" t="s">
        <v>116</v>
      </c>
      <c r="IZC93" s="354" t="s">
        <v>116</v>
      </c>
      <c r="IZD93" s="354" t="s">
        <v>116</v>
      </c>
      <c r="IZE93" s="354" t="s">
        <v>116</v>
      </c>
      <c r="IZF93" s="354" t="s">
        <v>116</v>
      </c>
      <c r="IZG93" s="354" t="s">
        <v>116</v>
      </c>
      <c r="IZH93" s="354" t="s">
        <v>116</v>
      </c>
      <c r="IZI93" s="354" t="s">
        <v>116</v>
      </c>
      <c r="IZJ93" s="354" t="s">
        <v>116</v>
      </c>
      <c r="IZK93" s="354" t="s">
        <v>116</v>
      </c>
      <c r="IZL93" s="354" t="s">
        <v>116</v>
      </c>
      <c r="IZM93" s="354" t="s">
        <v>116</v>
      </c>
      <c r="IZN93" s="354" t="s">
        <v>116</v>
      </c>
      <c r="IZO93" s="354" t="s">
        <v>116</v>
      </c>
      <c r="IZP93" s="354" t="s">
        <v>116</v>
      </c>
      <c r="IZQ93" s="354" t="s">
        <v>116</v>
      </c>
      <c r="IZR93" s="354" t="s">
        <v>116</v>
      </c>
      <c r="IZS93" s="354" t="s">
        <v>116</v>
      </c>
      <c r="IZT93" s="354" t="s">
        <v>116</v>
      </c>
      <c r="IZU93" s="354" t="s">
        <v>116</v>
      </c>
      <c r="IZV93" s="354" t="s">
        <v>116</v>
      </c>
      <c r="IZW93" s="354" t="s">
        <v>116</v>
      </c>
      <c r="IZX93" s="354" t="s">
        <v>116</v>
      </c>
      <c r="IZY93" s="354" t="s">
        <v>116</v>
      </c>
      <c r="IZZ93" s="354" t="s">
        <v>116</v>
      </c>
      <c r="JAA93" s="354" t="s">
        <v>116</v>
      </c>
      <c r="JAB93" s="354" t="s">
        <v>116</v>
      </c>
      <c r="JAC93" s="354" t="s">
        <v>116</v>
      </c>
      <c r="JAD93" s="354" t="s">
        <v>116</v>
      </c>
      <c r="JAE93" s="354" t="s">
        <v>116</v>
      </c>
      <c r="JAF93" s="354" t="s">
        <v>116</v>
      </c>
      <c r="JAG93" s="354" t="s">
        <v>116</v>
      </c>
      <c r="JAH93" s="354" t="s">
        <v>116</v>
      </c>
      <c r="JAI93" s="354" t="s">
        <v>116</v>
      </c>
      <c r="JAJ93" s="354" t="s">
        <v>116</v>
      </c>
      <c r="JAK93" s="354" t="s">
        <v>116</v>
      </c>
      <c r="JAL93" s="354" t="s">
        <v>116</v>
      </c>
      <c r="JAM93" s="354" t="s">
        <v>116</v>
      </c>
      <c r="JAN93" s="354" t="s">
        <v>116</v>
      </c>
      <c r="JAO93" s="354" t="s">
        <v>116</v>
      </c>
      <c r="JAP93" s="354" t="s">
        <v>116</v>
      </c>
      <c r="JAQ93" s="354" t="s">
        <v>116</v>
      </c>
      <c r="JAR93" s="354" t="s">
        <v>116</v>
      </c>
      <c r="JAS93" s="354" t="s">
        <v>116</v>
      </c>
      <c r="JAT93" s="354" t="s">
        <v>116</v>
      </c>
      <c r="JAU93" s="354" t="s">
        <v>116</v>
      </c>
      <c r="JAV93" s="354" t="s">
        <v>116</v>
      </c>
      <c r="JAW93" s="354" t="s">
        <v>116</v>
      </c>
      <c r="JAX93" s="354" t="s">
        <v>116</v>
      </c>
      <c r="JAY93" s="354" t="s">
        <v>116</v>
      </c>
      <c r="JAZ93" s="354" t="s">
        <v>116</v>
      </c>
      <c r="JBA93" s="354" t="s">
        <v>116</v>
      </c>
      <c r="JBB93" s="354" t="s">
        <v>116</v>
      </c>
      <c r="JBC93" s="354" t="s">
        <v>116</v>
      </c>
      <c r="JBD93" s="354" t="s">
        <v>116</v>
      </c>
      <c r="JBE93" s="354" t="s">
        <v>116</v>
      </c>
      <c r="JBF93" s="354" t="s">
        <v>116</v>
      </c>
      <c r="JBG93" s="354" t="s">
        <v>116</v>
      </c>
      <c r="JBH93" s="354" t="s">
        <v>116</v>
      </c>
      <c r="JBI93" s="354" t="s">
        <v>116</v>
      </c>
      <c r="JBJ93" s="354" t="s">
        <v>116</v>
      </c>
      <c r="JBK93" s="354" t="s">
        <v>116</v>
      </c>
      <c r="JBL93" s="354" t="s">
        <v>116</v>
      </c>
      <c r="JBM93" s="354" t="s">
        <v>116</v>
      </c>
      <c r="JBN93" s="354" t="s">
        <v>116</v>
      </c>
      <c r="JBO93" s="354" t="s">
        <v>116</v>
      </c>
      <c r="JBP93" s="354" t="s">
        <v>116</v>
      </c>
      <c r="JBQ93" s="354" t="s">
        <v>116</v>
      </c>
      <c r="JBR93" s="354" t="s">
        <v>116</v>
      </c>
      <c r="JBS93" s="354" t="s">
        <v>116</v>
      </c>
      <c r="JBT93" s="354" t="s">
        <v>116</v>
      </c>
      <c r="JBU93" s="354" t="s">
        <v>116</v>
      </c>
      <c r="JBV93" s="354" t="s">
        <v>116</v>
      </c>
      <c r="JBW93" s="354" t="s">
        <v>116</v>
      </c>
      <c r="JBX93" s="354" t="s">
        <v>116</v>
      </c>
      <c r="JBY93" s="354" t="s">
        <v>116</v>
      </c>
      <c r="JBZ93" s="354" t="s">
        <v>116</v>
      </c>
      <c r="JCA93" s="354" t="s">
        <v>116</v>
      </c>
      <c r="JCB93" s="354" t="s">
        <v>116</v>
      </c>
      <c r="JCC93" s="354" t="s">
        <v>116</v>
      </c>
      <c r="JCD93" s="354" t="s">
        <v>116</v>
      </c>
      <c r="JCE93" s="354" t="s">
        <v>116</v>
      </c>
      <c r="JCF93" s="354" t="s">
        <v>116</v>
      </c>
      <c r="JCG93" s="354" t="s">
        <v>116</v>
      </c>
      <c r="JCH93" s="354" t="s">
        <v>116</v>
      </c>
      <c r="JCI93" s="354" t="s">
        <v>116</v>
      </c>
      <c r="JCJ93" s="354" t="s">
        <v>116</v>
      </c>
      <c r="JCK93" s="354" t="s">
        <v>116</v>
      </c>
      <c r="JCL93" s="354" t="s">
        <v>116</v>
      </c>
      <c r="JCM93" s="354" t="s">
        <v>116</v>
      </c>
      <c r="JCN93" s="354" t="s">
        <v>116</v>
      </c>
      <c r="JCO93" s="354" t="s">
        <v>116</v>
      </c>
      <c r="JCP93" s="354" t="s">
        <v>116</v>
      </c>
      <c r="JCQ93" s="354" t="s">
        <v>116</v>
      </c>
      <c r="JCR93" s="354" t="s">
        <v>116</v>
      </c>
      <c r="JCS93" s="354" t="s">
        <v>116</v>
      </c>
      <c r="JCT93" s="354" t="s">
        <v>116</v>
      </c>
      <c r="JCU93" s="354" t="s">
        <v>116</v>
      </c>
      <c r="JCV93" s="354" t="s">
        <v>116</v>
      </c>
      <c r="JCW93" s="354" t="s">
        <v>116</v>
      </c>
      <c r="JCX93" s="354" t="s">
        <v>116</v>
      </c>
      <c r="JCY93" s="354" t="s">
        <v>116</v>
      </c>
      <c r="JCZ93" s="354" t="s">
        <v>116</v>
      </c>
      <c r="JDA93" s="354" t="s">
        <v>116</v>
      </c>
      <c r="JDB93" s="354" t="s">
        <v>116</v>
      </c>
      <c r="JDC93" s="354" t="s">
        <v>116</v>
      </c>
      <c r="JDD93" s="354" t="s">
        <v>116</v>
      </c>
      <c r="JDE93" s="354" t="s">
        <v>116</v>
      </c>
      <c r="JDF93" s="354" t="s">
        <v>116</v>
      </c>
      <c r="JDG93" s="354" t="s">
        <v>116</v>
      </c>
      <c r="JDH93" s="354" t="s">
        <v>116</v>
      </c>
      <c r="JDI93" s="354" t="s">
        <v>116</v>
      </c>
      <c r="JDJ93" s="354" t="s">
        <v>116</v>
      </c>
      <c r="JDK93" s="354" t="s">
        <v>116</v>
      </c>
      <c r="JDL93" s="354" t="s">
        <v>116</v>
      </c>
      <c r="JDM93" s="354" t="s">
        <v>116</v>
      </c>
      <c r="JDN93" s="354" t="s">
        <v>116</v>
      </c>
      <c r="JDO93" s="354" t="s">
        <v>116</v>
      </c>
      <c r="JDP93" s="354" t="s">
        <v>116</v>
      </c>
      <c r="JDQ93" s="354" t="s">
        <v>116</v>
      </c>
      <c r="JDR93" s="354" t="s">
        <v>116</v>
      </c>
      <c r="JDS93" s="354" t="s">
        <v>116</v>
      </c>
      <c r="JDT93" s="354" t="s">
        <v>116</v>
      </c>
      <c r="JDU93" s="354" t="s">
        <v>116</v>
      </c>
      <c r="JDV93" s="354" t="s">
        <v>116</v>
      </c>
      <c r="JDW93" s="354" t="s">
        <v>116</v>
      </c>
      <c r="JDX93" s="354" t="s">
        <v>116</v>
      </c>
      <c r="JDY93" s="354" t="s">
        <v>116</v>
      </c>
      <c r="JDZ93" s="354" t="s">
        <v>116</v>
      </c>
      <c r="JEA93" s="354" t="s">
        <v>116</v>
      </c>
      <c r="JEB93" s="354" t="s">
        <v>116</v>
      </c>
      <c r="JEC93" s="354" t="s">
        <v>116</v>
      </c>
      <c r="JED93" s="354" t="s">
        <v>116</v>
      </c>
      <c r="JEE93" s="354" t="s">
        <v>116</v>
      </c>
      <c r="JEF93" s="354" t="s">
        <v>116</v>
      </c>
      <c r="JEG93" s="354" t="s">
        <v>116</v>
      </c>
      <c r="JEH93" s="354" t="s">
        <v>116</v>
      </c>
      <c r="JEI93" s="354" t="s">
        <v>116</v>
      </c>
      <c r="JEJ93" s="354" t="s">
        <v>116</v>
      </c>
      <c r="JEK93" s="354" t="s">
        <v>116</v>
      </c>
      <c r="JEL93" s="354" t="s">
        <v>116</v>
      </c>
      <c r="JEM93" s="354" t="s">
        <v>116</v>
      </c>
      <c r="JEN93" s="354" t="s">
        <v>116</v>
      </c>
      <c r="JEO93" s="354" t="s">
        <v>116</v>
      </c>
      <c r="JEP93" s="354" t="s">
        <v>116</v>
      </c>
      <c r="JEQ93" s="354" t="s">
        <v>116</v>
      </c>
      <c r="JER93" s="354" t="s">
        <v>116</v>
      </c>
      <c r="JES93" s="354" t="s">
        <v>116</v>
      </c>
      <c r="JET93" s="354" t="s">
        <v>116</v>
      </c>
      <c r="JEU93" s="354" t="s">
        <v>116</v>
      </c>
      <c r="JEV93" s="354" t="s">
        <v>116</v>
      </c>
      <c r="JEW93" s="354" t="s">
        <v>116</v>
      </c>
      <c r="JEX93" s="354" t="s">
        <v>116</v>
      </c>
      <c r="JEY93" s="354" t="s">
        <v>116</v>
      </c>
      <c r="JEZ93" s="354" t="s">
        <v>116</v>
      </c>
      <c r="JFA93" s="354" t="s">
        <v>116</v>
      </c>
      <c r="JFB93" s="354" t="s">
        <v>116</v>
      </c>
      <c r="JFC93" s="354" t="s">
        <v>116</v>
      </c>
      <c r="JFD93" s="354" t="s">
        <v>116</v>
      </c>
      <c r="JFE93" s="354" t="s">
        <v>116</v>
      </c>
      <c r="JFF93" s="354" t="s">
        <v>116</v>
      </c>
      <c r="JFG93" s="354" t="s">
        <v>116</v>
      </c>
      <c r="JFH93" s="354" t="s">
        <v>116</v>
      </c>
      <c r="JFI93" s="354" t="s">
        <v>116</v>
      </c>
      <c r="JFJ93" s="354" t="s">
        <v>116</v>
      </c>
      <c r="JFK93" s="354" t="s">
        <v>116</v>
      </c>
      <c r="JFL93" s="354" t="s">
        <v>116</v>
      </c>
      <c r="JFM93" s="354" t="s">
        <v>116</v>
      </c>
      <c r="JFN93" s="354" t="s">
        <v>116</v>
      </c>
      <c r="JFO93" s="354" t="s">
        <v>116</v>
      </c>
      <c r="JFP93" s="354" t="s">
        <v>116</v>
      </c>
      <c r="JFQ93" s="354" t="s">
        <v>116</v>
      </c>
      <c r="JFR93" s="354" t="s">
        <v>116</v>
      </c>
      <c r="JFS93" s="354" t="s">
        <v>116</v>
      </c>
      <c r="JFT93" s="354" t="s">
        <v>116</v>
      </c>
      <c r="JFU93" s="354" t="s">
        <v>116</v>
      </c>
      <c r="JFV93" s="354" t="s">
        <v>116</v>
      </c>
      <c r="JFW93" s="354" t="s">
        <v>116</v>
      </c>
      <c r="JFX93" s="354" t="s">
        <v>116</v>
      </c>
      <c r="JFY93" s="354" t="s">
        <v>116</v>
      </c>
      <c r="JFZ93" s="354" t="s">
        <v>116</v>
      </c>
      <c r="JGA93" s="354" t="s">
        <v>116</v>
      </c>
      <c r="JGB93" s="354" t="s">
        <v>116</v>
      </c>
      <c r="JGC93" s="354" t="s">
        <v>116</v>
      </c>
      <c r="JGD93" s="354" t="s">
        <v>116</v>
      </c>
      <c r="JGE93" s="354" t="s">
        <v>116</v>
      </c>
      <c r="JGF93" s="354" t="s">
        <v>116</v>
      </c>
      <c r="JGG93" s="354" t="s">
        <v>116</v>
      </c>
      <c r="JGH93" s="354" t="s">
        <v>116</v>
      </c>
      <c r="JGI93" s="354" t="s">
        <v>116</v>
      </c>
      <c r="JGJ93" s="354" t="s">
        <v>116</v>
      </c>
      <c r="JGK93" s="354" t="s">
        <v>116</v>
      </c>
      <c r="JGL93" s="354" t="s">
        <v>116</v>
      </c>
      <c r="JGM93" s="354" t="s">
        <v>116</v>
      </c>
      <c r="JGN93" s="354" t="s">
        <v>116</v>
      </c>
      <c r="JGO93" s="354" t="s">
        <v>116</v>
      </c>
      <c r="JGP93" s="354" t="s">
        <v>116</v>
      </c>
      <c r="JGQ93" s="354" t="s">
        <v>116</v>
      </c>
      <c r="JGR93" s="354" t="s">
        <v>116</v>
      </c>
      <c r="JGS93" s="354" t="s">
        <v>116</v>
      </c>
      <c r="JGT93" s="354" t="s">
        <v>116</v>
      </c>
      <c r="JGU93" s="354" t="s">
        <v>116</v>
      </c>
      <c r="JGV93" s="354" t="s">
        <v>116</v>
      </c>
      <c r="JGW93" s="354" t="s">
        <v>116</v>
      </c>
      <c r="JGX93" s="354" t="s">
        <v>116</v>
      </c>
      <c r="JGY93" s="354" t="s">
        <v>116</v>
      </c>
      <c r="JGZ93" s="354" t="s">
        <v>116</v>
      </c>
      <c r="JHA93" s="354" t="s">
        <v>116</v>
      </c>
      <c r="JHB93" s="354" t="s">
        <v>116</v>
      </c>
      <c r="JHC93" s="354" t="s">
        <v>116</v>
      </c>
      <c r="JHD93" s="354" t="s">
        <v>116</v>
      </c>
      <c r="JHE93" s="354" t="s">
        <v>116</v>
      </c>
      <c r="JHF93" s="354" t="s">
        <v>116</v>
      </c>
      <c r="JHG93" s="354" t="s">
        <v>116</v>
      </c>
      <c r="JHH93" s="354" t="s">
        <v>116</v>
      </c>
      <c r="JHI93" s="354" t="s">
        <v>116</v>
      </c>
      <c r="JHJ93" s="354" t="s">
        <v>116</v>
      </c>
      <c r="JHK93" s="354" t="s">
        <v>116</v>
      </c>
      <c r="JHL93" s="354" t="s">
        <v>116</v>
      </c>
      <c r="JHM93" s="354" t="s">
        <v>116</v>
      </c>
      <c r="JHN93" s="354" t="s">
        <v>116</v>
      </c>
      <c r="JHO93" s="354" t="s">
        <v>116</v>
      </c>
      <c r="JHP93" s="354" t="s">
        <v>116</v>
      </c>
      <c r="JHQ93" s="354" t="s">
        <v>116</v>
      </c>
      <c r="JHR93" s="354" t="s">
        <v>116</v>
      </c>
      <c r="JHS93" s="354" t="s">
        <v>116</v>
      </c>
      <c r="JHT93" s="354" t="s">
        <v>116</v>
      </c>
      <c r="JHU93" s="354" t="s">
        <v>116</v>
      </c>
      <c r="JHV93" s="354" t="s">
        <v>116</v>
      </c>
      <c r="JHW93" s="354" t="s">
        <v>116</v>
      </c>
      <c r="JHX93" s="354" t="s">
        <v>116</v>
      </c>
      <c r="JHY93" s="354" t="s">
        <v>116</v>
      </c>
      <c r="JHZ93" s="354" t="s">
        <v>116</v>
      </c>
      <c r="JIA93" s="354" t="s">
        <v>116</v>
      </c>
      <c r="JIB93" s="354" t="s">
        <v>116</v>
      </c>
      <c r="JIC93" s="354" t="s">
        <v>116</v>
      </c>
      <c r="JID93" s="354" t="s">
        <v>116</v>
      </c>
      <c r="JIE93" s="354" t="s">
        <v>116</v>
      </c>
      <c r="JIF93" s="354" t="s">
        <v>116</v>
      </c>
      <c r="JIG93" s="354" t="s">
        <v>116</v>
      </c>
      <c r="JIH93" s="354" t="s">
        <v>116</v>
      </c>
      <c r="JII93" s="354" t="s">
        <v>116</v>
      </c>
      <c r="JIJ93" s="354" t="s">
        <v>116</v>
      </c>
      <c r="JIK93" s="354" t="s">
        <v>116</v>
      </c>
      <c r="JIL93" s="354" t="s">
        <v>116</v>
      </c>
      <c r="JIM93" s="354" t="s">
        <v>116</v>
      </c>
      <c r="JIN93" s="354" t="s">
        <v>116</v>
      </c>
      <c r="JIO93" s="354" t="s">
        <v>116</v>
      </c>
      <c r="JIP93" s="354" t="s">
        <v>116</v>
      </c>
      <c r="JIQ93" s="354" t="s">
        <v>116</v>
      </c>
      <c r="JIR93" s="354" t="s">
        <v>116</v>
      </c>
      <c r="JIS93" s="354" t="s">
        <v>116</v>
      </c>
      <c r="JIT93" s="354" t="s">
        <v>116</v>
      </c>
      <c r="JIU93" s="354" t="s">
        <v>116</v>
      </c>
      <c r="JIV93" s="354" t="s">
        <v>116</v>
      </c>
      <c r="JIW93" s="354" t="s">
        <v>116</v>
      </c>
      <c r="JIX93" s="354" t="s">
        <v>116</v>
      </c>
      <c r="JIY93" s="354" t="s">
        <v>116</v>
      </c>
      <c r="JIZ93" s="354" t="s">
        <v>116</v>
      </c>
      <c r="JJA93" s="354" t="s">
        <v>116</v>
      </c>
      <c r="JJB93" s="354" t="s">
        <v>116</v>
      </c>
      <c r="JJC93" s="354" t="s">
        <v>116</v>
      </c>
      <c r="JJD93" s="354" t="s">
        <v>116</v>
      </c>
      <c r="JJE93" s="354" t="s">
        <v>116</v>
      </c>
      <c r="JJF93" s="354" t="s">
        <v>116</v>
      </c>
      <c r="JJG93" s="354" t="s">
        <v>116</v>
      </c>
      <c r="JJH93" s="354" t="s">
        <v>116</v>
      </c>
      <c r="JJI93" s="354" t="s">
        <v>116</v>
      </c>
      <c r="JJJ93" s="354" t="s">
        <v>116</v>
      </c>
      <c r="JJK93" s="354" t="s">
        <v>116</v>
      </c>
      <c r="JJL93" s="354" t="s">
        <v>116</v>
      </c>
      <c r="JJM93" s="354" t="s">
        <v>116</v>
      </c>
      <c r="JJN93" s="354" t="s">
        <v>116</v>
      </c>
      <c r="JJO93" s="354" t="s">
        <v>116</v>
      </c>
      <c r="JJP93" s="354" t="s">
        <v>116</v>
      </c>
      <c r="JJQ93" s="354" t="s">
        <v>116</v>
      </c>
      <c r="JJR93" s="354" t="s">
        <v>116</v>
      </c>
      <c r="JJS93" s="354" t="s">
        <v>116</v>
      </c>
      <c r="JJT93" s="354" t="s">
        <v>116</v>
      </c>
      <c r="JJU93" s="354" t="s">
        <v>116</v>
      </c>
      <c r="JJV93" s="354" t="s">
        <v>116</v>
      </c>
      <c r="JJW93" s="354" t="s">
        <v>116</v>
      </c>
      <c r="JJX93" s="354" t="s">
        <v>116</v>
      </c>
      <c r="JJY93" s="354" t="s">
        <v>116</v>
      </c>
      <c r="JJZ93" s="354" t="s">
        <v>116</v>
      </c>
      <c r="JKA93" s="354" t="s">
        <v>116</v>
      </c>
      <c r="JKB93" s="354" t="s">
        <v>116</v>
      </c>
      <c r="JKC93" s="354" t="s">
        <v>116</v>
      </c>
      <c r="JKD93" s="354" t="s">
        <v>116</v>
      </c>
      <c r="JKE93" s="354" t="s">
        <v>116</v>
      </c>
      <c r="JKF93" s="354" t="s">
        <v>116</v>
      </c>
      <c r="JKG93" s="354" t="s">
        <v>116</v>
      </c>
      <c r="JKH93" s="354" t="s">
        <v>116</v>
      </c>
      <c r="JKI93" s="354" t="s">
        <v>116</v>
      </c>
      <c r="JKJ93" s="354" t="s">
        <v>116</v>
      </c>
      <c r="JKK93" s="354" t="s">
        <v>116</v>
      </c>
      <c r="JKL93" s="354" t="s">
        <v>116</v>
      </c>
      <c r="JKM93" s="354" t="s">
        <v>116</v>
      </c>
      <c r="JKN93" s="354" t="s">
        <v>116</v>
      </c>
      <c r="JKO93" s="354" t="s">
        <v>116</v>
      </c>
      <c r="JKP93" s="354" t="s">
        <v>116</v>
      </c>
      <c r="JKQ93" s="354" t="s">
        <v>116</v>
      </c>
      <c r="JKR93" s="354" t="s">
        <v>116</v>
      </c>
      <c r="JKS93" s="354" t="s">
        <v>116</v>
      </c>
      <c r="JKT93" s="354" t="s">
        <v>116</v>
      </c>
      <c r="JKU93" s="354" t="s">
        <v>116</v>
      </c>
      <c r="JKV93" s="354" t="s">
        <v>116</v>
      </c>
      <c r="JKW93" s="354" t="s">
        <v>116</v>
      </c>
      <c r="JKX93" s="354" t="s">
        <v>116</v>
      </c>
      <c r="JKY93" s="354" t="s">
        <v>116</v>
      </c>
      <c r="JKZ93" s="354" t="s">
        <v>116</v>
      </c>
      <c r="JLA93" s="354" t="s">
        <v>116</v>
      </c>
      <c r="JLB93" s="354" t="s">
        <v>116</v>
      </c>
      <c r="JLC93" s="354" t="s">
        <v>116</v>
      </c>
      <c r="JLD93" s="354" t="s">
        <v>116</v>
      </c>
      <c r="JLE93" s="354" t="s">
        <v>116</v>
      </c>
      <c r="JLF93" s="354" t="s">
        <v>116</v>
      </c>
      <c r="JLG93" s="354" t="s">
        <v>116</v>
      </c>
      <c r="JLH93" s="354" t="s">
        <v>116</v>
      </c>
      <c r="JLI93" s="354" t="s">
        <v>116</v>
      </c>
      <c r="JLJ93" s="354" t="s">
        <v>116</v>
      </c>
      <c r="JLK93" s="354" t="s">
        <v>116</v>
      </c>
      <c r="JLL93" s="354" t="s">
        <v>116</v>
      </c>
      <c r="JLM93" s="354" t="s">
        <v>116</v>
      </c>
      <c r="JLN93" s="354" t="s">
        <v>116</v>
      </c>
      <c r="JLO93" s="354" t="s">
        <v>116</v>
      </c>
      <c r="JLP93" s="354" t="s">
        <v>116</v>
      </c>
      <c r="JLQ93" s="354" t="s">
        <v>116</v>
      </c>
      <c r="JLR93" s="354" t="s">
        <v>116</v>
      </c>
      <c r="JLS93" s="354" t="s">
        <v>116</v>
      </c>
      <c r="JLT93" s="354" t="s">
        <v>116</v>
      </c>
      <c r="JLU93" s="354" t="s">
        <v>116</v>
      </c>
      <c r="JLV93" s="354" t="s">
        <v>116</v>
      </c>
      <c r="JLW93" s="354" t="s">
        <v>116</v>
      </c>
      <c r="JLX93" s="354" t="s">
        <v>116</v>
      </c>
      <c r="JLY93" s="354" t="s">
        <v>116</v>
      </c>
      <c r="JLZ93" s="354" t="s">
        <v>116</v>
      </c>
      <c r="JMA93" s="354" t="s">
        <v>116</v>
      </c>
      <c r="JMB93" s="354" t="s">
        <v>116</v>
      </c>
      <c r="JMC93" s="354" t="s">
        <v>116</v>
      </c>
      <c r="JMD93" s="354" t="s">
        <v>116</v>
      </c>
      <c r="JME93" s="354" t="s">
        <v>116</v>
      </c>
      <c r="JMF93" s="354" t="s">
        <v>116</v>
      </c>
      <c r="JMG93" s="354" t="s">
        <v>116</v>
      </c>
      <c r="JMH93" s="354" t="s">
        <v>116</v>
      </c>
      <c r="JMI93" s="354" t="s">
        <v>116</v>
      </c>
      <c r="JMJ93" s="354" t="s">
        <v>116</v>
      </c>
      <c r="JMK93" s="354" t="s">
        <v>116</v>
      </c>
      <c r="JML93" s="354" t="s">
        <v>116</v>
      </c>
      <c r="JMM93" s="354" t="s">
        <v>116</v>
      </c>
      <c r="JMN93" s="354" t="s">
        <v>116</v>
      </c>
      <c r="JMO93" s="354" t="s">
        <v>116</v>
      </c>
      <c r="JMP93" s="354" t="s">
        <v>116</v>
      </c>
      <c r="JMQ93" s="354" t="s">
        <v>116</v>
      </c>
      <c r="JMR93" s="354" t="s">
        <v>116</v>
      </c>
      <c r="JMS93" s="354" t="s">
        <v>116</v>
      </c>
      <c r="JMT93" s="354" t="s">
        <v>116</v>
      </c>
      <c r="JMU93" s="354" t="s">
        <v>116</v>
      </c>
      <c r="JMV93" s="354" t="s">
        <v>116</v>
      </c>
      <c r="JMW93" s="354" t="s">
        <v>116</v>
      </c>
      <c r="JMX93" s="354" t="s">
        <v>116</v>
      </c>
      <c r="JMY93" s="354" t="s">
        <v>116</v>
      </c>
      <c r="JMZ93" s="354" t="s">
        <v>116</v>
      </c>
      <c r="JNA93" s="354" t="s">
        <v>116</v>
      </c>
      <c r="JNB93" s="354" t="s">
        <v>116</v>
      </c>
      <c r="JNC93" s="354" t="s">
        <v>116</v>
      </c>
      <c r="JND93" s="354" t="s">
        <v>116</v>
      </c>
      <c r="JNE93" s="354" t="s">
        <v>116</v>
      </c>
      <c r="JNF93" s="354" t="s">
        <v>116</v>
      </c>
      <c r="JNG93" s="354" t="s">
        <v>116</v>
      </c>
      <c r="JNH93" s="354" t="s">
        <v>116</v>
      </c>
      <c r="JNI93" s="354" t="s">
        <v>116</v>
      </c>
      <c r="JNJ93" s="354" t="s">
        <v>116</v>
      </c>
      <c r="JNK93" s="354" t="s">
        <v>116</v>
      </c>
      <c r="JNL93" s="354" t="s">
        <v>116</v>
      </c>
      <c r="JNM93" s="354" t="s">
        <v>116</v>
      </c>
      <c r="JNN93" s="354" t="s">
        <v>116</v>
      </c>
      <c r="JNO93" s="354" t="s">
        <v>116</v>
      </c>
      <c r="JNP93" s="354" t="s">
        <v>116</v>
      </c>
      <c r="JNQ93" s="354" t="s">
        <v>116</v>
      </c>
      <c r="JNR93" s="354" t="s">
        <v>116</v>
      </c>
      <c r="JNS93" s="354" t="s">
        <v>116</v>
      </c>
      <c r="JNT93" s="354" t="s">
        <v>116</v>
      </c>
      <c r="JNU93" s="354" t="s">
        <v>116</v>
      </c>
      <c r="JNV93" s="354" t="s">
        <v>116</v>
      </c>
      <c r="JNW93" s="354" t="s">
        <v>116</v>
      </c>
      <c r="JNX93" s="354" t="s">
        <v>116</v>
      </c>
      <c r="JNY93" s="354" t="s">
        <v>116</v>
      </c>
      <c r="JNZ93" s="354" t="s">
        <v>116</v>
      </c>
      <c r="JOA93" s="354" t="s">
        <v>116</v>
      </c>
      <c r="JOB93" s="354" t="s">
        <v>116</v>
      </c>
      <c r="JOC93" s="354" t="s">
        <v>116</v>
      </c>
      <c r="JOD93" s="354" t="s">
        <v>116</v>
      </c>
      <c r="JOE93" s="354" t="s">
        <v>116</v>
      </c>
      <c r="JOF93" s="354" t="s">
        <v>116</v>
      </c>
      <c r="JOG93" s="354" t="s">
        <v>116</v>
      </c>
      <c r="JOH93" s="354" t="s">
        <v>116</v>
      </c>
      <c r="JOI93" s="354" t="s">
        <v>116</v>
      </c>
      <c r="JOJ93" s="354" t="s">
        <v>116</v>
      </c>
      <c r="JOK93" s="354" t="s">
        <v>116</v>
      </c>
      <c r="JOL93" s="354" t="s">
        <v>116</v>
      </c>
      <c r="JOM93" s="354" t="s">
        <v>116</v>
      </c>
      <c r="JON93" s="354" t="s">
        <v>116</v>
      </c>
      <c r="JOO93" s="354" t="s">
        <v>116</v>
      </c>
      <c r="JOP93" s="354" t="s">
        <v>116</v>
      </c>
      <c r="JOQ93" s="354" t="s">
        <v>116</v>
      </c>
      <c r="JOR93" s="354" t="s">
        <v>116</v>
      </c>
      <c r="JOS93" s="354" t="s">
        <v>116</v>
      </c>
      <c r="JOT93" s="354" t="s">
        <v>116</v>
      </c>
      <c r="JOU93" s="354" t="s">
        <v>116</v>
      </c>
      <c r="JOV93" s="354" t="s">
        <v>116</v>
      </c>
      <c r="JOW93" s="354" t="s">
        <v>116</v>
      </c>
      <c r="JOX93" s="354" t="s">
        <v>116</v>
      </c>
      <c r="JOY93" s="354" t="s">
        <v>116</v>
      </c>
      <c r="JOZ93" s="354" t="s">
        <v>116</v>
      </c>
      <c r="JPA93" s="354" t="s">
        <v>116</v>
      </c>
      <c r="JPB93" s="354" t="s">
        <v>116</v>
      </c>
      <c r="JPC93" s="354" t="s">
        <v>116</v>
      </c>
      <c r="JPD93" s="354" t="s">
        <v>116</v>
      </c>
      <c r="JPE93" s="354" t="s">
        <v>116</v>
      </c>
      <c r="JPF93" s="354" t="s">
        <v>116</v>
      </c>
      <c r="JPG93" s="354" t="s">
        <v>116</v>
      </c>
      <c r="JPH93" s="354" t="s">
        <v>116</v>
      </c>
      <c r="JPI93" s="354" t="s">
        <v>116</v>
      </c>
      <c r="JPJ93" s="354" t="s">
        <v>116</v>
      </c>
      <c r="JPK93" s="354" t="s">
        <v>116</v>
      </c>
      <c r="JPL93" s="354" t="s">
        <v>116</v>
      </c>
      <c r="JPM93" s="354" t="s">
        <v>116</v>
      </c>
      <c r="JPN93" s="354" t="s">
        <v>116</v>
      </c>
      <c r="JPO93" s="354" t="s">
        <v>116</v>
      </c>
      <c r="JPP93" s="354" t="s">
        <v>116</v>
      </c>
      <c r="JPQ93" s="354" t="s">
        <v>116</v>
      </c>
      <c r="JPR93" s="354" t="s">
        <v>116</v>
      </c>
      <c r="JPS93" s="354" t="s">
        <v>116</v>
      </c>
      <c r="JPT93" s="354" t="s">
        <v>116</v>
      </c>
      <c r="JPU93" s="354" t="s">
        <v>116</v>
      </c>
      <c r="JPV93" s="354" t="s">
        <v>116</v>
      </c>
      <c r="JPW93" s="354" t="s">
        <v>116</v>
      </c>
      <c r="JPX93" s="354" t="s">
        <v>116</v>
      </c>
      <c r="JPY93" s="354" t="s">
        <v>116</v>
      </c>
      <c r="JPZ93" s="354" t="s">
        <v>116</v>
      </c>
      <c r="JQA93" s="354" t="s">
        <v>116</v>
      </c>
      <c r="JQB93" s="354" t="s">
        <v>116</v>
      </c>
      <c r="JQC93" s="354" t="s">
        <v>116</v>
      </c>
      <c r="JQD93" s="354" t="s">
        <v>116</v>
      </c>
      <c r="JQE93" s="354" t="s">
        <v>116</v>
      </c>
      <c r="JQF93" s="354" t="s">
        <v>116</v>
      </c>
      <c r="JQG93" s="354" t="s">
        <v>116</v>
      </c>
      <c r="JQH93" s="354" t="s">
        <v>116</v>
      </c>
      <c r="JQI93" s="354" t="s">
        <v>116</v>
      </c>
      <c r="JQJ93" s="354" t="s">
        <v>116</v>
      </c>
      <c r="JQK93" s="354" t="s">
        <v>116</v>
      </c>
      <c r="JQL93" s="354" t="s">
        <v>116</v>
      </c>
      <c r="JQM93" s="354" t="s">
        <v>116</v>
      </c>
      <c r="JQN93" s="354" t="s">
        <v>116</v>
      </c>
      <c r="JQO93" s="354" t="s">
        <v>116</v>
      </c>
      <c r="JQP93" s="354" t="s">
        <v>116</v>
      </c>
      <c r="JQQ93" s="354" t="s">
        <v>116</v>
      </c>
      <c r="JQR93" s="354" t="s">
        <v>116</v>
      </c>
      <c r="JQS93" s="354" t="s">
        <v>116</v>
      </c>
      <c r="JQT93" s="354" t="s">
        <v>116</v>
      </c>
      <c r="JQU93" s="354" t="s">
        <v>116</v>
      </c>
      <c r="JQV93" s="354" t="s">
        <v>116</v>
      </c>
      <c r="JQW93" s="354" t="s">
        <v>116</v>
      </c>
      <c r="JQX93" s="354" t="s">
        <v>116</v>
      </c>
      <c r="JQY93" s="354" t="s">
        <v>116</v>
      </c>
      <c r="JQZ93" s="354" t="s">
        <v>116</v>
      </c>
      <c r="JRA93" s="354" t="s">
        <v>116</v>
      </c>
      <c r="JRB93" s="354" t="s">
        <v>116</v>
      </c>
      <c r="JRC93" s="354" t="s">
        <v>116</v>
      </c>
      <c r="JRD93" s="354" t="s">
        <v>116</v>
      </c>
      <c r="JRE93" s="354" t="s">
        <v>116</v>
      </c>
      <c r="JRF93" s="354" t="s">
        <v>116</v>
      </c>
      <c r="JRG93" s="354" t="s">
        <v>116</v>
      </c>
      <c r="JRH93" s="354" t="s">
        <v>116</v>
      </c>
      <c r="JRI93" s="354" t="s">
        <v>116</v>
      </c>
      <c r="JRJ93" s="354" t="s">
        <v>116</v>
      </c>
      <c r="JRK93" s="354" t="s">
        <v>116</v>
      </c>
      <c r="JRL93" s="354" t="s">
        <v>116</v>
      </c>
      <c r="JRM93" s="354" t="s">
        <v>116</v>
      </c>
      <c r="JRN93" s="354" t="s">
        <v>116</v>
      </c>
      <c r="JRO93" s="354" t="s">
        <v>116</v>
      </c>
      <c r="JRP93" s="354" t="s">
        <v>116</v>
      </c>
      <c r="JRQ93" s="354" t="s">
        <v>116</v>
      </c>
      <c r="JRR93" s="354" t="s">
        <v>116</v>
      </c>
      <c r="JRS93" s="354" t="s">
        <v>116</v>
      </c>
      <c r="JRT93" s="354" t="s">
        <v>116</v>
      </c>
      <c r="JRU93" s="354" t="s">
        <v>116</v>
      </c>
      <c r="JRV93" s="354" t="s">
        <v>116</v>
      </c>
      <c r="JRW93" s="354" t="s">
        <v>116</v>
      </c>
      <c r="JRX93" s="354" t="s">
        <v>116</v>
      </c>
      <c r="JRY93" s="354" t="s">
        <v>116</v>
      </c>
      <c r="JRZ93" s="354" t="s">
        <v>116</v>
      </c>
      <c r="JSA93" s="354" t="s">
        <v>116</v>
      </c>
      <c r="JSB93" s="354" t="s">
        <v>116</v>
      </c>
      <c r="JSC93" s="354" t="s">
        <v>116</v>
      </c>
      <c r="JSD93" s="354" t="s">
        <v>116</v>
      </c>
      <c r="JSE93" s="354" t="s">
        <v>116</v>
      </c>
      <c r="JSF93" s="354" t="s">
        <v>116</v>
      </c>
      <c r="JSG93" s="354" t="s">
        <v>116</v>
      </c>
      <c r="JSH93" s="354" t="s">
        <v>116</v>
      </c>
      <c r="JSI93" s="354" t="s">
        <v>116</v>
      </c>
      <c r="JSJ93" s="354" t="s">
        <v>116</v>
      </c>
      <c r="JSK93" s="354" t="s">
        <v>116</v>
      </c>
      <c r="JSL93" s="354" t="s">
        <v>116</v>
      </c>
      <c r="JSM93" s="354" t="s">
        <v>116</v>
      </c>
      <c r="JSN93" s="354" t="s">
        <v>116</v>
      </c>
      <c r="JSO93" s="354" t="s">
        <v>116</v>
      </c>
      <c r="JSP93" s="354" t="s">
        <v>116</v>
      </c>
      <c r="JSQ93" s="354" t="s">
        <v>116</v>
      </c>
      <c r="JSR93" s="354" t="s">
        <v>116</v>
      </c>
      <c r="JSS93" s="354" t="s">
        <v>116</v>
      </c>
      <c r="JST93" s="354" t="s">
        <v>116</v>
      </c>
      <c r="JSU93" s="354" t="s">
        <v>116</v>
      </c>
      <c r="JSV93" s="354" t="s">
        <v>116</v>
      </c>
      <c r="JSW93" s="354" t="s">
        <v>116</v>
      </c>
      <c r="JSX93" s="354" t="s">
        <v>116</v>
      </c>
      <c r="JSY93" s="354" t="s">
        <v>116</v>
      </c>
      <c r="JSZ93" s="354" t="s">
        <v>116</v>
      </c>
      <c r="JTA93" s="354" t="s">
        <v>116</v>
      </c>
      <c r="JTB93" s="354" t="s">
        <v>116</v>
      </c>
      <c r="JTC93" s="354" t="s">
        <v>116</v>
      </c>
      <c r="JTD93" s="354" t="s">
        <v>116</v>
      </c>
      <c r="JTE93" s="354" t="s">
        <v>116</v>
      </c>
      <c r="JTF93" s="354" t="s">
        <v>116</v>
      </c>
      <c r="JTG93" s="354" t="s">
        <v>116</v>
      </c>
      <c r="JTH93" s="354" t="s">
        <v>116</v>
      </c>
      <c r="JTI93" s="354" t="s">
        <v>116</v>
      </c>
      <c r="JTJ93" s="354" t="s">
        <v>116</v>
      </c>
      <c r="JTK93" s="354" t="s">
        <v>116</v>
      </c>
      <c r="JTL93" s="354" t="s">
        <v>116</v>
      </c>
      <c r="JTM93" s="354" t="s">
        <v>116</v>
      </c>
      <c r="JTN93" s="354" t="s">
        <v>116</v>
      </c>
      <c r="JTO93" s="354" t="s">
        <v>116</v>
      </c>
      <c r="JTP93" s="354" t="s">
        <v>116</v>
      </c>
      <c r="JTQ93" s="354" t="s">
        <v>116</v>
      </c>
      <c r="JTR93" s="354" t="s">
        <v>116</v>
      </c>
      <c r="JTS93" s="354" t="s">
        <v>116</v>
      </c>
      <c r="JTT93" s="354" t="s">
        <v>116</v>
      </c>
      <c r="JTU93" s="354" t="s">
        <v>116</v>
      </c>
      <c r="JTV93" s="354" t="s">
        <v>116</v>
      </c>
      <c r="JTW93" s="354" t="s">
        <v>116</v>
      </c>
      <c r="JTX93" s="354" t="s">
        <v>116</v>
      </c>
      <c r="JTY93" s="354" t="s">
        <v>116</v>
      </c>
      <c r="JTZ93" s="354" t="s">
        <v>116</v>
      </c>
      <c r="JUA93" s="354" t="s">
        <v>116</v>
      </c>
      <c r="JUB93" s="354" t="s">
        <v>116</v>
      </c>
      <c r="JUC93" s="354" t="s">
        <v>116</v>
      </c>
      <c r="JUD93" s="354" t="s">
        <v>116</v>
      </c>
      <c r="JUE93" s="354" t="s">
        <v>116</v>
      </c>
      <c r="JUF93" s="354" t="s">
        <v>116</v>
      </c>
      <c r="JUG93" s="354" t="s">
        <v>116</v>
      </c>
      <c r="JUH93" s="354" t="s">
        <v>116</v>
      </c>
      <c r="JUI93" s="354" t="s">
        <v>116</v>
      </c>
      <c r="JUJ93" s="354" t="s">
        <v>116</v>
      </c>
      <c r="JUK93" s="354" t="s">
        <v>116</v>
      </c>
      <c r="JUL93" s="354" t="s">
        <v>116</v>
      </c>
      <c r="JUM93" s="354" t="s">
        <v>116</v>
      </c>
      <c r="JUN93" s="354" t="s">
        <v>116</v>
      </c>
      <c r="JUO93" s="354" t="s">
        <v>116</v>
      </c>
      <c r="JUP93" s="354" t="s">
        <v>116</v>
      </c>
      <c r="JUQ93" s="354" t="s">
        <v>116</v>
      </c>
      <c r="JUR93" s="354" t="s">
        <v>116</v>
      </c>
      <c r="JUS93" s="354" t="s">
        <v>116</v>
      </c>
      <c r="JUT93" s="354" t="s">
        <v>116</v>
      </c>
      <c r="JUU93" s="354" t="s">
        <v>116</v>
      </c>
      <c r="JUV93" s="354" t="s">
        <v>116</v>
      </c>
      <c r="JUW93" s="354" t="s">
        <v>116</v>
      </c>
      <c r="JUX93" s="354" t="s">
        <v>116</v>
      </c>
      <c r="JUY93" s="354" t="s">
        <v>116</v>
      </c>
      <c r="JUZ93" s="354" t="s">
        <v>116</v>
      </c>
      <c r="JVA93" s="354" t="s">
        <v>116</v>
      </c>
      <c r="JVB93" s="354" t="s">
        <v>116</v>
      </c>
      <c r="JVC93" s="354" t="s">
        <v>116</v>
      </c>
      <c r="JVD93" s="354" t="s">
        <v>116</v>
      </c>
      <c r="JVE93" s="354" t="s">
        <v>116</v>
      </c>
      <c r="JVF93" s="354" t="s">
        <v>116</v>
      </c>
      <c r="JVG93" s="354" t="s">
        <v>116</v>
      </c>
      <c r="JVH93" s="354" t="s">
        <v>116</v>
      </c>
      <c r="JVI93" s="354" t="s">
        <v>116</v>
      </c>
      <c r="JVJ93" s="354" t="s">
        <v>116</v>
      </c>
      <c r="JVK93" s="354" t="s">
        <v>116</v>
      </c>
      <c r="JVL93" s="354" t="s">
        <v>116</v>
      </c>
      <c r="JVM93" s="354" t="s">
        <v>116</v>
      </c>
      <c r="JVN93" s="354" t="s">
        <v>116</v>
      </c>
      <c r="JVO93" s="354" t="s">
        <v>116</v>
      </c>
      <c r="JVP93" s="354" t="s">
        <v>116</v>
      </c>
      <c r="JVQ93" s="354" t="s">
        <v>116</v>
      </c>
      <c r="JVR93" s="354" t="s">
        <v>116</v>
      </c>
      <c r="JVS93" s="354" t="s">
        <v>116</v>
      </c>
      <c r="JVT93" s="354" t="s">
        <v>116</v>
      </c>
      <c r="JVU93" s="354" t="s">
        <v>116</v>
      </c>
      <c r="JVV93" s="354" t="s">
        <v>116</v>
      </c>
      <c r="JVW93" s="354" t="s">
        <v>116</v>
      </c>
      <c r="JVX93" s="354" t="s">
        <v>116</v>
      </c>
      <c r="JVY93" s="354" t="s">
        <v>116</v>
      </c>
      <c r="JVZ93" s="354" t="s">
        <v>116</v>
      </c>
      <c r="JWA93" s="354" t="s">
        <v>116</v>
      </c>
      <c r="JWB93" s="354" t="s">
        <v>116</v>
      </c>
      <c r="JWC93" s="354" t="s">
        <v>116</v>
      </c>
      <c r="JWD93" s="354" t="s">
        <v>116</v>
      </c>
      <c r="JWE93" s="354" t="s">
        <v>116</v>
      </c>
      <c r="JWF93" s="354" t="s">
        <v>116</v>
      </c>
      <c r="JWG93" s="354" t="s">
        <v>116</v>
      </c>
      <c r="JWH93" s="354" t="s">
        <v>116</v>
      </c>
      <c r="JWI93" s="354" t="s">
        <v>116</v>
      </c>
      <c r="JWJ93" s="354" t="s">
        <v>116</v>
      </c>
      <c r="JWK93" s="354" t="s">
        <v>116</v>
      </c>
      <c r="JWL93" s="354" t="s">
        <v>116</v>
      </c>
      <c r="JWM93" s="354" t="s">
        <v>116</v>
      </c>
      <c r="JWN93" s="354" t="s">
        <v>116</v>
      </c>
      <c r="JWO93" s="354" t="s">
        <v>116</v>
      </c>
      <c r="JWP93" s="354" t="s">
        <v>116</v>
      </c>
      <c r="JWQ93" s="354" t="s">
        <v>116</v>
      </c>
      <c r="JWR93" s="354" t="s">
        <v>116</v>
      </c>
      <c r="JWS93" s="354" t="s">
        <v>116</v>
      </c>
      <c r="JWT93" s="354" t="s">
        <v>116</v>
      </c>
      <c r="JWU93" s="354" t="s">
        <v>116</v>
      </c>
      <c r="JWV93" s="354" t="s">
        <v>116</v>
      </c>
      <c r="JWW93" s="354" t="s">
        <v>116</v>
      </c>
      <c r="JWX93" s="354" t="s">
        <v>116</v>
      </c>
      <c r="JWY93" s="354" t="s">
        <v>116</v>
      </c>
      <c r="JWZ93" s="354" t="s">
        <v>116</v>
      </c>
      <c r="JXA93" s="354" t="s">
        <v>116</v>
      </c>
      <c r="JXB93" s="354" t="s">
        <v>116</v>
      </c>
      <c r="JXC93" s="354" t="s">
        <v>116</v>
      </c>
      <c r="JXD93" s="354" t="s">
        <v>116</v>
      </c>
      <c r="JXE93" s="354" t="s">
        <v>116</v>
      </c>
      <c r="JXF93" s="354" t="s">
        <v>116</v>
      </c>
      <c r="JXG93" s="354" t="s">
        <v>116</v>
      </c>
      <c r="JXH93" s="354" t="s">
        <v>116</v>
      </c>
      <c r="JXI93" s="354" t="s">
        <v>116</v>
      </c>
      <c r="JXJ93" s="354" t="s">
        <v>116</v>
      </c>
      <c r="JXK93" s="354" t="s">
        <v>116</v>
      </c>
      <c r="JXL93" s="354" t="s">
        <v>116</v>
      </c>
      <c r="JXM93" s="354" t="s">
        <v>116</v>
      </c>
      <c r="JXN93" s="354" t="s">
        <v>116</v>
      </c>
      <c r="JXO93" s="354" t="s">
        <v>116</v>
      </c>
      <c r="JXP93" s="354" t="s">
        <v>116</v>
      </c>
      <c r="JXQ93" s="354" t="s">
        <v>116</v>
      </c>
      <c r="JXR93" s="354" t="s">
        <v>116</v>
      </c>
      <c r="JXS93" s="354" t="s">
        <v>116</v>
      </c>
      <c r="JXT93" s="354" t="s">
        <v>116</v>
      </c>
      <c r="JXU93" s="354" t="s">
        <v>116</v>
      </c>
      <c r="JXV93" s="354" t="s">
        <v>116</v>
      </c>
      <c r="JXW93" s="354" t="s">
        <v>116</v>
      </c>
      <c r="JXX93" s="354" t="s">
        <v>116</v>
      </c>
      <c r="JXY93" s="354" t="s">
        <v>116</v>
      </c>
      <c r="JXZ93" s="354" t="s">
        <v>116</v>
      </c>
      <c r="JYA93" s="354" t="s">
        <v>116</v>
      </c>
      <c r="JYB93" s="354" t="s">
        <v>116</v>
      </c>
      <c r="JYC93" s="354" t="s">
        <v>116</v>
      </c>
      <c r="JYD93" s="354" t="s">
        <v>116</v>
      </c>
      <c r="JYE93" s="354" t="s">
        <v>116</v>
      </c>
      <c r="JYF93" s="354" t="s">
        <v>116</v>
      </c>
      <c r="JYG93" s="354" t="s">
        <v>116</v>
      </c>
      <c r="JYH93" s="354" t="s">
        <v>116</v>
      </c>
      <c r="JYI93" s="354" t="s">
        <v>116</v>
      </c>
      <c r="JYJ93" s="354" t="s">
        <v>116</v>
      </c>
      <c r="JYK93" s="354" t="s">
        <v>116</v>
      </c>
      <c r="JYL93" s="354" t="s">
        <v>116</v>
      </c>
      <c r="JYM93" s="354" t="s">
        <v>116</v>
      </c>
      <c r="JYN93" s="354" t="s">
        <v>116</v>
      </c>
      <c r="JYO93" s="354" t="s">
        <v>116</v>
      </c>
      <c r="JYP93" s="354" t="s">
        <v>116</v>
      </c>
      <c r="JYQ93" s="354" t="s">
        <v>116</v>
      </c>
      <c r="JYR93" s="354" t="s">
        <v>116</v>
      </c>
      <c r="JYS93" s="354" t="s">
        <v>116</v>
      </c>
      <c r="JYT93" s="354" t="s">
        <v>116</v>
      </c>
      <c r="JYU93" s="354" t="s">
        <v>116</v>
      </c>
      <c r="JYV93" s="354" t="s">
        <v>116</v>
      </c>
      <c r="JYW93" s="354" t="s">
        <v>116</v>
      </c>
      <c r="JYX93" s="354" t="s">
        <v>116</v>
      </c>
      <c r="JYY93" s="354" t="s">
        <v>116</v>
      </c>
      <c r="JYZ93" s="354" t="s">
        <v>116</v>
      </c>
      <c r="JZA93" s="354" t="s">
        <v>116</v>
      </c>
      <c r="JZB93" s="354" t="s">
        <v>116</v>
      </c>
      <c r="JZC93" s="354" t="s">
        <v>116</v>
      </c>
      <c r="JZD93" s="354" t="s">
        <v>116</v>
      </c>
      <c r="JZE93" s="354" t="s">
        <v>116</v>
      </c>
      <c r="JZF93" s="354" t="s">
        <v>116</v>
      </c>
      <c r="JZG93" s="354" t="s">
        <v>116</v>
      </c>
      <c r="JZH93" s="354" t="s">
        <v>116</v>
      </c>
      <c r="JZI93" s="354" t="s">
        <v>116</v>
      </c>
      <c r="JZJ93" s="354" t="s">
        <v>116</v>
      </c>
      <c r="JZK93" s="354" t="s">
        <v>116</v>
      </c>
      <c r="JZL93" s="354" t="s">
        <v>116</v>
      </c>
      <c r="JZM93" s="354" t="s">
        <v>116</v>
      </c>
      <c r="JZN93" s="354" t="s">
        <v>116</v>
      </c>
      <c r="JZO93" s="354" t="s">
        <v>116</v>
      </c>
      <c r="JZP93" s="354" t="s">
        <v>116</v>
      </c>
      <c r="JZQ93" s="354" t="s">
        <v>116</v>
      </c>
      <c r="JZR93" s="354" t="s">
        <v>116</v>
      </c>
      <c r="JZS93" s="354" t="s">
        <v>116</v>
      </c>
      <c r="JZT93" s="354" t="s">
        <v>116</v>
      </c>
      <c r="JZU93" s="354" t="s">
        <v>116</v>
      </c>
      <c r="JZV93" s="354" t="s">
        <v>116</v>
      </c>
      <c r="JZW93" s="354" t="s">
        <v>116</v>
      </c>
      <c r="JZX93" s="354" t="s">
        <v>116</v>
      </c>
      <c r="JZY93" s="354" t="s">
        <v>116</v>
      </c>
      <c r="JZZ93" s="354" t="s">
        <v>116</v>
      </c>
      <c r="KAA93" s="354" t="s">
        <v>116</v>
      </c>
      <c r="KAB93" s="354" t="s">
        <v>116</v>
      </c>
      <c r="KAC93" s="354" t="s">
        <v>116</v>
      </c>
      <c r="KAD93" s="354" t="s">
        <v>116</v>
      </c>
      <c r="KAE93" s="354" t="s">
        <v>116</v>
      </c>
      <c r="KAF93" s="354" t="s">
        <v>116</v>
      </c>
      <c r="KAG93" s="354" t="s">
        <v>116</v>
      </c>
      <c r="KAH93" s="354" t="s">
        <v>116</v>
      </c>
      <c r="KAI93" s="354" t="s">
        <v>116</v>
      </c>
      <c r="KAJ93" s="354" t="s">
        <v>116</v>
      </c>
      <c r="KAK93" s="354" t="s">
        <v>116</v>
      </c>
      <c r="KAL93" s="354" t="s">
        <v>116</v>
      </c>
      <c r="KAM93" s="354" t="s">
        <v>116</v>
      </c>
      <c r="KAN93" s="354" t="s">
        <v>116</v>
      </c>
      <c r="KAO93" s="354" t="s">
        <v>116</v>
      </c>
      <c r="KAP93" s="354" t="s">
        <v>116</v>
      </c>
      <c r="KAQ93" s="354" t="s">
        <v>116</v>
      </c>
      <c r="KAR93" s="354" t="s">
        <v>116</v>
      </c>
      <c r="KAS93" s="354" t="s">
        <v>116</v>
      </c>
      <c r="KAT93" s="354" t="s">
        <v>116</v>
      </c>
      <c r="KAU93" s="354" t="s">
        <v>116</v>
      </c>
      <c r="KAV93" s="354" t="s">
        <v>116</v>
      </c>
      <c r="KAW93" s="354" t="s">
        <v>116</v>
      </c>
      <c r="KAX93" s="354" t="s">
        <v>116</v>
      </c>
      <c r="KAY93" s="354" t="s">
        <v>116</v>
      </c>
      <c r="KAZ93" s="354" t="s">
        <v>116</v>
      </c>
      <c r="KBA93" s="354" t="s">
        <v>116</v>
      </c>
      <c r="KBB93" s="354" t="s">
        <v>116</v>
      </c>
      <c r="KBC93" s="354" t="s">
        <v>116</v>
      </c>
      <c r="KBD93" s="354" t="s">
        <v>116</v>
      </c>
      <c r="KBE93" s="354" t="s">
        <v>116</v>
      </c>
      <c r="KBF93" s="354" t="s">
        <v>116</v>
      </c>
      <c r="KBG93" s="354" t="s">
        <v>116</v>
      </c>
      <c r="KBH93" s="354" t="s">
        <v>116</v>
      </c>
      <c r="KBI93" s="354" t="s">
        <v>116</v>
      </c>
      <c r="KBJ93" s="354" t="s">
        <v>116</v>
      </c>
      <c r="KBK93" s="354" t="s">
        <v>116</v>
      </c>
      <c r="KBL93" s="354" t="s">
        <v>116</v>
      </c>
      <c r="KBM93" s="354" t="s">
        <v>116</v>
      </c>
      <c r="KBN93" s="354" t="s">
        <v>116</v>
      </c>
      <c r="KBO93" s="354" t="s">
        <v>116</v>
      </c>
      <c r="KBP93" s="354" t="s">
        <v>116</v>
      </c>
      <c r="KBQ93" s="354" t="s">
        <v>116</v>
      </c>
      <c r="KBR93" s="354" t="s">
        <v>116</v>
      </c>
      <c r="KBS93" s="354" t="s">
        <v>116</v>
      </c>
      <c r="KBT93" s="354" t="s">
        <v>116</v>
      </c>
      <c r="KBU93" s="354" t="s">
        <v>116</v>
      </c>
      <c r="KBV93" s="354" t="s">
        <v>116</v>
      </c>
      <c r="KBW93" s="354" t="s">
        <v>116</v>
      </c>
      <c r="KBX93" s="354" t="s">
        <v>116</v>
      </c>
      <c r="KBY93" s="354" t="s">
        <v>116</v>
      </c>
      <c r="KBZ93" s="354" t="s">
        <v>116</v>
      </c>
      <c r="KCA93" s="354" t="s">
        <v>116</v>
      </c>
      <c r="KCB93" s="354" t="s">
        <v>116</v>
      </c>
      <c r="KCC93" s="354" t="s">
        <v>116</v>
      </c>
      <c r="KCD93" s="354" t="s">
        <v>116</v>
      </c>
      <c r="KCE93" s="354" t="s">
        <v>116</v>
      </c>
      <c r="KCF93" s="354" t="s">
        <v>116</v>
      </c>
      <c r="KCG93" s="354" t="s">
        <v>116</v>
      </c>
      <c r="KCH93" s="354" t="s">
        <v>116</v>
      </c>
      <c r="KCI93" s="354" t="s">
        <v>116</v>
      </c>
      <c r="KCJ93" s="354" t="s">
        <v>116</v>
      </c>
      <c r="KCK93" s="354" t="s">
        <v>116</v>
      </c>
      <c r="KCL93" s="354" t="s">
        <v>116</v>
      </c>
      <c r="KCM93" s="354" t="s">
        <v>116</v>
      </c>
      <c r="KCN93" s="354" t="s">
        <v>116</v>
      </c>
      <c r="KCO93" s="354" t="s">
        <v>116</v>
      </c>
      <c r="KCP93" s="354" t="s">
        <v>116</v>
      </c>
      <c r="KCQ93" s="354" t="s">
        <v>116</v>
      </c>
      <c r="KCR93" s="354" t="s">
        <v>116</v>
      </c>
      <c r="KCS93" s="354" t="s">
        <v>116</v>
      </c>
      <c r="KCT93" s="354" t="s">
        <v>116</v>
      </c>
      <c r="KCU93" s="354" t="s">
        <v>116</v>
      </c>
      <c r="KCV93" s="354" t="s">
        <v>116</v>
      </c>
      <c r="KCW93" s="354" t="s">
        <v>116</v>
      </c>
      <c r="KCX93" s="354" t="s">
        <v>116</v>
      </c>
      <c r="KCY93" s="354" t="s">
        <v>116</v>
      </c>
      <c r="KCZ93" s="354" t="s">
        <v>116</v>
      </c>
      <c r="KDA93" s="354" t="s">
        <v>116</v>
      </c>
      <c r="KDB93" s="354" t="s">
        <v>116</v>
      </c>
      <c r="KDC93" s="354" t="s">
        <v>116</v>
      </c>
      <c r="KDD93" s="354" t="s">
        <v>116</v>
      </c>
      <c r="KDE93" s="354" t="s">
        <v>116</v>
      </c>
      <c r="KDF93" s="354" t="s">
        <v>116</v>
      </c>
      <c r="KDG93" s="354" t="s">
        <v>116</v>
      </c>
      <c r="KDH93" s="354" t="s">
        <v>116</v>
      </c>
      <c r="KDI93" s="354" t="s">
        <v>116</v>
      </c>
      <c r="KDJ93" s="354" t="s">
        <v>116</v>
      </c>
      <c r="KDK93" s="354" t="s">
        <v>116</v>
      </c>
      <c r="KDL93" s="354" t="s">
        <v>116</v>
      </c>
      <c r="KDM93" s="354" t="s">
        <v>116</v>
      </c>
      <c r="KDN93" s="354" t="s">
        <v>116</v>
      </c>
      <c r="KDO93" s="354" t="s">
        <v>116</v>
      </c>
      <c r="KDP93" s="354" t="s">
        <v>116</v>
      </c>
      <c r="KDQ93" s="354" t="s">
        <v>116</v>
      </c>
      <c r="KDR93" s="354" t="s">
        <v>116</v>
      </c>
      <c r="KDS93" s="354" t="s">
        <v>116</v>
      </c>
      <c r="KDT93" s="354" t="s">
        <v>116</v>
      </c>
      <c r="KDU93" s="354" t="s">
        <v>116</v>
      </c>
      <c r="KDV93" s="354" t="s">
        <v>116</v>
      </c>
      <c r="KDW93" s="354" t="s">
        <v>116</v>
      </c>
      <c r="KDX93" s="354" t="s">
        <v>116</v>
      </c>
      <c r="KDY93" s="354" t="s">
        <v>116</v>
      </c>
      <c r="KDZ93" s="354" t="s">
        <v>116</v>
      </c>
      <c r="KEA93" s="354" t="s">
        <v>116</v>
      </c>
      <c r="KEB93" s="354" t="s">
        <v>116</v>
      </c>
      <c r="KEC93" s="354" t="s">
        <v>116</v>
      </c>
      <c r="KED93" s="354" t="s">
        <v>116</v>
      </c>
      <c r="KEE93" s="354" t="s">
        <v>116</v>
      </c>
      <c r="KEF93" s="354" t="s">
        <v>116</v>
      </c>
      <c r="KEG93" s="354" t="s">
        <v>116</v>
      </c>
      <c r="KEH93" s="354" t="s">
        <v>116</v>
      </c>
      <c r="KEI93" s="354" t="s">
        <v>116</v>
      </c>
      <c r="KEJ93" s="354" t="s">
        <v>116</v>
      </c>
      <c r="KEK93" s="354" t="s">
        <v>116</v>
      </c>
      <c r="KEL93" s="354" t="s">
        <v>116</v>
      </c>
      <c r="KEM93" s="354" t="s">
        <v>116</v>
      </c>
      <c r="KEN93" s="354" t="s">
        <v>116</v>
      </c>
      <c r="KEO93" s="354" t="s">
        <v>116</v>
      </c>
      <c r="KEP93" s="354" t="s">
        <v>116</v>
      </c>
      <c r="KEQ93" s="354" t="s">
        <v>116</v>
      </c>
      <c r="KER93" s="354" t="s">
        <v>116</v>
      </c>
      <c r="KES93" s="354" t="s">
        <v>116</v>
      </c>
      <c r="KET93" s="354" t="s">
        <v>116</v>
      </c>
      <c r="KEU93" s="354" t="s">
        <v>116</v>
      </c>
      <c r="KEV93" s="354" t="s">
        <v>116</v>
      </c>
      <c r="KEW93" s="354" t="s">
        <v>116</v>
      </c>
      <c r="KEX93" s="354" t="s">
        <v>116</v>
      </c>
      <c r="KEY93" s="354" t="s">
        <v>116</v>
      </c>
      <c r="KEZ93" s="354" t="s">
        <v>116</v>
      </c>
      <c r="KFA93" s="354" t="s">
        <v>116</v>
      </c>
      <c r="KFB93" s="354" t="s">
        <v>116</v>
      </c>
      <c r="KFC93" s="354" t="s">
        <v>116</v>
      </c>
      <c r="KFD93" s="354" t="s">
        <v>116</v>
      </c>
      <c r="KFE93" s="354" t="s">
        <v>116</v>
      </c>
      <c r="KFF93" s="354" t="s">
        <v>116</v>
      </c>
      <c r="KFG93" s="354" t="s">
        <v>116</v>
      </c>
      <c r="KFH93" s="354" t="s">
        <v>116</v>
      </c>
      <c r="KFI93" s="354" t="s">
        <v>116</v>
      </c>
      <c r="KFJ93" s="354" t="s">
        <v>116</v>
      </c>
      <c r="KFK93" s="354" t="s">
        <v>116</v>
      </c>
      <c r="KFL93" s="354" t="s">
        <v>116</v>
      </c>
      <c r="KFM93" s="354" t="s">
        <v>116</v>
      </c>
      <c r="KFN93" s="354" t="s">
        <v>116</v>
      </c>
      <c r="KFO93" s="354" t="s">
        <v>116</v>
      </c>
      <c r="KFP93" s="354" t="s">
        <v>116</v>
      </c>
      <c r="KFQ93" s="354" t="s">
        <v>116</v>
      </c>
      <c r="KFR93" s="354" t="s">
        <v>116</v>
      </c>
      <c r="KFS93" s="354" t="s">
        <v>116</v>
      </c>
      <c r="KFT93" s="354" t="s">
        <v>116</v>
      </c>
      <c r="KFU93" s="354" t="s">
        <v>116</v>
      </c>
      <c r="KFV93" s="354" t="s">
        <v>116</v>
      </c>
      <c r="KFW93" s="354" t="s">
        <v>116</v>
      </c>
      <c r="KFX93" s="354" t="s">
        <v>116</v>
      </c>
      <c r="KFY93" s="354" t="s">
        <v>116</v>
      </c>
      <c r="KFZ93" s="354" t="s">
        <v>116</v>
      </c>
      <c r="KGA93" s="354" t="s">
        <v>116</v>
      </c>
      <c r="KGB93" s="354" t="s">
        <v>116</v>
      </c>
      <c r="KGC93" s="354" t="s">
        <v>116</v>
      </c>
      <c r="KGD93" s="354" t="s">
        <v>116</v>
      </c>
      <c r="KGE93" s="354" t="s">
        <v>116</v>
      </c>
      <c r="KGF93" s="354" t="s">
        <v>116</v>
      </c>
      <c r="KGG93" s="354" t="s">
        <v>116</v>
      </c>
      <c r="KGH93" s="354" t="s">
        <v>116</v>
      </c>
      <c r="KGI93" s="354" t="s">
        <v>116</v>
      </c>
      <c r="KGJ93" s="354" t="s">
        <v>116</v>
      </c>
      <c r="KGK93" s="354" t="s">
        <v>116</v>
      </c>
      <c r="KGL93" s="354" t="s">
        <v>116</v>
      </c>
      <c r="KGM93" s="354" t="s">
        <v>116</v>
      </c>
      <c r="KGN93" s="354" t="s">
        <v>116</v>
      </c>
      <c r="KGO93" s="354" t="s">
        <v>116</v>
      </c>
      <c r="KGP93" s="354" t="s">
        <v>116</v>
      </c>
      <c r="KGQ93" s="354" t="s">
        <v>116</v>
      </c>
      <c r="KGR93" s="354" t="s">
        <v>116</v>
      </c>
      <c r="KGS93" s="354" t="s">
        <v>116</v>
      </c>
      <c r="KGT93" s="354" t="s">
        <v>116</v>
      </c>
      <c r="KGU93" s="354" t="s">
        <v>116</v>
      </c>
      <c r="KGV93" s="354" t="s">
        <v>116</v>
      </c>
      <c r="KGW93" s="354" t="s">
        <v>116</v>
      </c>
      <c r="KGX93" s="354" t="s">
        <v>116</v>
      </c>
      <c r="KGY93" s="354" t="s">
        <v>116</v>
      </c>
      <c r="KGZ93" s="354" t="s">
        <v>116</v>
      </c>
      <c r="KHA93" s="354" t="s">
        <v>116</v>
      </c>
      <c r="KHB93" s="354" t="s">
        <v>116</v>
      </c>
      <c r="KHC93" s="354" t="s">
        <v>116</v>
      </c>
      <c r="KHD93" s="354" t="s">
        <v>116</v>
      </c>
      <c r="KHE93" s="354" t="s">
        <v>116</v>
      </c>
      <c r="KHF93" s="354" t="s">
        <v>116</v>
      </c>
      <c r="KHG93" s="354" t="s">
        <v>116</v>
      </c>
      <c r="KHH93" s="354" t="s">
        <v>116</v>
      </c>
      <c r="KHI93" s="354" t="s">
        <v>116</v>
      </c>
      <c r="KHJ93" s="354" t="s">
        <v>116</v>
      </c>
      <c r="KHK93" s="354" t="s">
        <v>116</v>
      </c>
      <c r="KHL93" s="354" t="s">
        <v>116</v>
      </c>
      <c r="KHM93" s="354" t="s">
        <v>116</v>
      </c>
      <c r="KHN93" s="354" t="s">
        <v>116</v>
      </c>
      <c r="KHO93" s="354" t="s">
        <v>116</v>
      </c>
      <c r="KHP93" s="354" t="s">
        <v>116</v>
      </c>
      <c r="KHQ93" s="354" t="s">
        <v>116</v>
      </c>
      <c r="KHR93" s="354" t="s">
        <v>116</v>
      </c>
      <c r="KHS93" s="354" t="s">
        <v>116</v>
      </c>
      <c r="KHT93" s="354" t="s">
        <v>116</v>
      </c>
      <c r="KHU93" s="354" t="s">
        <v>116</v>
      </c>
      <c r="KHV93" s="354" t="s">
        <v>116</v>
      </c>
      <c r="KHW93" s="354" t="s">
        <v>116</v>
      </c>
      <c r="KHX93" s="354" t="s">
        <v>116</v>
      </c>
      <c r="KHY93" s="354" t="s">
        <v>116</v>
      </c>
      <c r="KHZ93" s="354" t="s">
        <v>116</v>
      </c>
      <c r="KIA93" s="354" t="s">
        <v>116</v>
      </c>
      <c r="KIB93" s="354" t="s">
        <v>116</v>
      </c>
      <c r="KIC93" s="354" t="s">
        <v>116</v>
      </c>
      <c r="KID93" s="354" t="s">
        <v>116</v>
      </c>
      <c r="KIE93" s="354" t="s">
        <v>116</v>
      </c>
      <c r="KIF93" s="354" t="s">
        <v>116</v>
      </c>
      <c r="KIG93" s="354" t="s">
        <v>116</v>
      </c>
      <c r="KIH93" s="354" t="s">
        <v>116</v>
      </c>
      <c r="KII93" s="354" t="s">
        <v>116</v>
      </c>
      <c r="KIJ93" s="354" t="s">
        <v>116</v>
      </c>
      <c r="KIK93" s="354" t="s">
        <v>116</v>
      </c>
      <c r="KIL93" s="354" t="s">
        <v>116</v>
      </c>
      <c r="KIM93" s="354" t="s">
        <v>116</v>
      </c>
      <c r="KIN93" s="354" t="s">
        <v>116</v>
      </c>
      <c r="KIO93" s="354" t="s">
        <v>116</v>
      </c>
      <c r="KIP93" s="354" t="s">
        <v>116</v>
      </c>
      <c r="KIQ93" s="354" t="s">
        <v>116</v>
      </c>
      <c r="KIR93" s="354" t="s">
        <v>116</v>
      </c>
      <c r="KIS93" s="354" t="s">
        <v>116</v>
      </c>
      <c r="KIT93" s="354" t="s">
        <v>116</v>
      </c>
      <c r="KIU93" s="354" t="s">
        <v>116</v>
      </c>
      <c r="KIV93" s="354" t="s">
        <v>116</v>
      </c>
      <c r="KIW93" s="354" t="s">
        <v>116</v>
      </c>
      <c r="KIX93" s="354" t="s">
        <v>116</v>
      </c>
      <c r="KIY93" s="354" t="s">
        <v>116</v>
      </c>
      <c r="KIZ93" s="354" t="s">
        <v>116</v>
      </c>
      <c r="KJA93" s="354" t="s">
        <v>116</v>
      </c>
      <c r="KJB93" s="354" t="s">
        <v>116</v>
      </c>
      <c r="KJC93" s="354" t="s">
        <v>116</v>
      </c>
      <c r="KJD93" s="354" t="s">
        <v>116</v>
      </c>
      <c r="KJE93" s="354" t="s">
        <v>116</v>
      </c>
      <c r="KJF93" s="354" t="s">
        <v>116</v>
      </c>
      <c r="KJG93" s="354" t="s">
        <v>116</v>
      </c>
      <c r="KJH93" s="354" t="s">
        <v>116</v>
      </c>
      <c r="KJI93" s="354" t="s">
        <v>116</v>
      </c>
      <c r="KJJ93" s="354" t="s">
        <v>116</v>
      </c>
      <c r="KJK93" s="354" t="s">
        <v>116</v>
      </c>
      <c r="KJL93" s="354" t="s">
        <v>116</v>
      </c>
      <c r="KJM93" s="354" t="s">
        <v>116</v>
      </c>
      <c r="KJN93" s="354" t="s">
        <v>116</v>
      </c>
      <c r="KJO93" s="354" t="s">
        <v>116</v>
      </c>
      <c r="KJP93" s="354" t="s">
        <v>116</v>
      </c>
      <c r="KJQ93" s="354" t="s">
        <v>116</v>
      </c>
      <c r="KJR93" s="354" t="s">
        <v>116</v>
      </c>
      <c r="KJS93" s="354" t="s">
        <v>116</v>
      </c>
      <c r="KJT93" s="354" t="s">
        <v>116</v>
      </c>
      <c r="KJU93" s="354" t="s">
        <v>116</v>
      </c>
      <c r="KJV93" s="354" t="s">
        <v>116</v>
      </c>
      <c r="KJW93" s="354" t="s">
        <v>116</v>
      </c>
      <c r="KJX93" s="354" t="s">
        <v>116</v>
      </c>
      <c r="KJY93" s="354" t="s">
        <v>116</v>
      </c>
      <c r="KJZ93" s="354" t="s">
        <v>116</v>
      </c>
      <c r="KKA93" s="354" t="s">
        <v>116</v>
      </c>
      <c r="KKB93" s="354" t="s">
        <v>116</v>
      </c>
      <c r="KKC93" s="354" t="s">
        <v>116</v>
      </c>
      <c r="KKD93" s="354" t="s">
        <v>116</v>
      </c>
      <c r="KKE93" s="354" t="s">
        <v>116</v>
      </c>
      <c r="KKF93" s="354" t="s">
        <v>116</v>
      </c>
      <c r="KKG93" s="354" t="s">
        <v>116</v>
      </c>
      <c r="KKH93" s="354" t="s">
        <v>116</v>
      </c>
      <c r="KKI93" s="354" t="s">
        <v>116</v>
      </c>
      <c r="KKJ93" s="354" t="s">
        <v>116</v>
      </c>
      <c r="KKK93" s="354" t="s">
        <v>116</v>
      </c>
      <c r="KKL93" s="354" t="s">
        <v>116</v>
      </c>
      <c r="KKM93" s="354" t="s">
        <v>116</v>
      </c>
      <c r="KKN93" s="354" t="s">
        <v>116</v>
      </c>
      <c r="KKO93" s="354" t="s">
        <v>116</v>
      </c>
      <c r="KKP93" s="354" t="s">
        <v>116</v>
      </c>
      <c r="KKQ93" s="354" t="s">
        <v>116</v>
      </c>
      <c r="KKR93" s="354" t="s">
        <v>116</v>
      </c>
      <c r="KKS93" s="354" t="s">
        <v>116</v>
      </c>
      <c r="KKT93" s="354" t="s">
        <v>116</v>
      </c>
      <c r="KKU93" s="354" t="s">
        <v>116</v>
      </c>
      <c r="KKV93" s="354" t="s">
        <v>116</v>
      </c>
      <c r="KKW93" s="354" t="s">
        <v>116</v>
      </c>
      <c r="KKX93" s="354" t="s">
        <v>116</v>
      </c>
      <c r="KKY93" s="354" t="s">
        <v>116</v>
      </c>
      <c r="KKZ93" s="354" t="s">
        <v>116</v>
      </c>
      <c r="KLA93" s="354" t="s">
        <v>116</v>
      </c>
      <c r="KLB93" s="354" t="s">
        <v>116</v>
      </c>
      <c r="KLC93" s="354" t="s">
        <v>116</v>
      </c>
      <c r="KLD93" s="354" t="s">
        <v>116</v>
      </c>
      <c r="KLE93" s="354" t="s">
        <v>116</v>
      </c>
      <c r="KLF93" s="354" t="s">
        <v>116</v>
      </c>
      <c r="KLG93" s="354" t="s">
        <v>116</v>
      </c>
      <c r="KLH93" s="354" t="s">
        <v>116</v>
      </c>
      <c r="KLI93" s="354" t="s">
        <v>116</v>
      </c>
      <c r="KLJ93" s="354" t="s">
        <v>116</v>
      </c>
      <c r="KLK93" s="354" t="s">
        <v>116</v>
      </c>
      <c r="KLL93" s="354" t="s">
        <v>116</v>
      </c>
      <c r="KLM93" s="354" t="s">
        <v>116</v>
      </c>
      <c r="KLN93" s="354" t="s">
        <v>116</v>
      </c>
      <c r="KLO93" s="354" t="s">
        <v>116</v>
      </c>
      <c r="KLP93" s="354" t="s">
        <v>116</v>
      </c>
      <c r="KLQ93" s="354" t="s">
        <v>116</v>
      </c>
      <c r="KLR93" s="354" t="s">
        <v>116</v>
      </c>
      <c r="KLS93" s="354" t="s">
        <v>116</v>
      </c>
      <c r="KLT93" s="354" t="s">
        <v>116</v>
      </c>
      <c r="KLU93" s="354" t="s">
        <v>116</v>
      </c>
      <c r="KLV93" s="354" t="s">
        <v>116</v>
      </c>
      <c r="KLW93" s="354" t="s">
        <v>116</v>
      </c>
      <c r="KLX93" s="354" t="s">
        <v>116</v>
      </c>
      <c r="KLY93" s="354" t="s">
        <v>116</v>
      </c>
      <c r="KLZ93" s="354" t="s">
        <v>116</v>
      </c>
      <c r="KMA93" s="354" t="s">
        <v>116</v>
      </c>
      <c r="KMB93" s="354" t="s">
        <v>116</v>
      </c>
      <c r="KMC93" s="354" t="s">
        <v>116</v>
      </c>
      <c r="KMD93" s="354" t="s">
        <v>116</v>
      </c>
      <c r="KME93" s="354" t="s">
        <v>116</v>
      </c>
      <c r="KMF93" s="354" t="s">
        <v>116</v>
      </c>
      <c r="KMG93" s="354" t="s">
        <v>116</v>
      </c>
      <c r="KMH93" s="354" t="s">
        <v>116</v>
      </c>
      <c r="KMI93" s="354" t="s">
        <v>116</v>
      </c>
      <c r="KMJ93" s="354" t="s">
        <v>116</v>
      </c>
      <c r="KMK93" s="354" t="s">
        <v>116</v>
      </c>
      <c r="KML93" s="354" t="s">
        <v>116</v>
      </c>
      <c r="KMM93" s="354" t="s">
        <v>116</v>
      </c>
      <c r="KMN93" s="354" t="s">
        <v>116</v>
      </c>
      <c r="KMO93" s="354" t="s">
        <v>116</v>
      </c>
      <c r="KMP93" s="354" t="s">
        <v>116</v>
      </c>
      <c r="KMQ93" s="354" t="s">
        <v>116</v>
      </c>
      <c r="KMR93" s="354" t="s">
        <v>116</v>
      </c>
      <c r="KMS93" s="354" t="s">
        <v>116</v>
      </c>
      <c r="KMT93" s="354" t="s">
        <v>116</v>
      </c>
      <c r="KMU93" s="354" t="s">
        <v>116</v>
      </c>
      <c r="KMV93" s="354" t="s">
        <v>116</v>
      </c>
      <c r="KMW93" s="354" t="s">
        <v>116</v>
      </c>
      <c r="KMX93" s="354" t="s">
        <v>116</v>
      </c>
      <c r="KMY93" s="354" t="s">
        <v>116</v>
      </c>
      <c r="KMZ93" s="354" t="s">
        <v>116</v>
      </c>
      <c r="KNA93" s="354" t="s">
        <v>116</v>
      </c>
      <c r="KNB93" s="354" t="s">
        <v>116</v>
      </c>
      <c r="KNC93" s="354" t="s">
        <v>116</v>
      </c>
      <c r="KND93" s="354" t="s">
        <v>116</v>
      </c>
      <c r="KNE93" s="354" t="s">
        <v>116</v>
      </c>
      <c r="KNF93" s="354" t="s">
        <v>116</v>
      </c>
      <c r="KNG93" s="354" t="s">
        <v>116</v>
      </c>
      <c r="KNH93" s="354" t="s">
        <v>116</v>
      </c>
      <c r="KNI93" s="354" t="s">
        <v>116</v>
      </c>
      <c r="KNJ93" s="354" t="s">
        <v>116</v>
      </c>
      <c r="KNK93" s="354" t="s">
        <v>116</v>
      </c>
      <c r="KNL93" s="354" t="s">
        <v>116</v>
      </c>
      <c r="KNM93" s="354" t="s">
        <v>116</v>
      </c>
      <c r="KNN93" s="354" t="s">
        <v>116</v>
      </c>
      <c r="KNO93" s="354" t="s">
        <v>116</v>
      </c>
      <c r="KNP93" s="354" t="s">
        <v>116</v>
      </c>
      <c r="KNQ93" s="354" t="s">
        <v>116</v>
      </c>
      <c r="KNR93" s="354" t="s">
        <v>116</v>
      </c>
      <c r="KNS93" s="354" t="s">
        <v>116</v>
      </c>
      <c r="KNT93" s="354" t="s">
        <v>116</v>
      </c>
      <c r="KNU93" s="354" t="s">
        <v>116</v>
      </c>
      <c r="KNV93" s="354" t="s">
        <v>116</v>
      </c>
      <c r="KNW93" s="354" t="s">
        <v>116</v>
      </c>
      <c r="KNX93" s="354" t="s">
        <v>116</v>
      </c>
      <c r="KNY93" s="354" t="s">
        <v>116</v>
      </c>
      <c r="KNZ93" s="354" t="s">
        <v>116</v>
      </c>
      <c r="KOA93" s="354" t="s">
        <v>116</v>
      </c>
      <c r="KOB93" s="354" t="s">
        <v>116</v>
      </c>
      <c r="KOC93" s="354" t="s">
        <v>116</v>
      </c>
      <c r="KOD93" s="354" t="s">
        <v>116</v>
      </c>
      <c r="KOE93" s="354" t="s">
        <v>116</v>
      </c>
      <c r="KOF93" s="354" t="s">
        <v>116</v>
      </c>
      <c r="KOG93" s="354" t="s">
        <v>116</v>
      </c>
      <c r="KOH93" s="354" t="s">
        <v>116</v>
      </c>
      <c r="KOI93" s="354" t="s">
        <v>116</v>
      </c>
      <c r="KOJ93" s="354" t="s">
        <v>116</v>
      </c>
      <c r="KOK93" s="354" t="s">
        <v>116</v>
      </c>
      <c r="KOL93" s="354" t="s">
        <v>116</v>
      </c>
      <c r="KOM93" s="354" t="s">
        <v>116</v>
      </c>
      <c r="KON93" s="354" t="s">
        <v>116</v>
      </c>
      <c r="KOO93" s="354" t="s">
        <v>116</v>
      </c>
      <c r="KOP93" s="354" t="s">
        <v>116</v>
      </c>
      <c r="KOQ93" s="354" t="s">
        <v>116</v>
      </c>
      <c r="KOR93" s="354" t="s">
        <v>116</v>
      </c>
      <c r="KOS93" s="354" t="s">
        <v>116</v>
      </c>
      <c r="KOT93" s="354" t="s">
        <v>116</v>
      </c>
      <c r="KOU93" s="354" t="s">
        <v>116</v>
      </c>
      <c r="KOV93" s="354" t="s">
        <v>116</v>
      </c>
      <c r="KOW93" s="354" t="s">
        <v>116</v>
      </c>
      <c r="KOX93" s="354" t="s">
        <v>116</v>
      </c>
      <c r="KOY93" s="354" t="s">
        <v>116</v>
      </c>
      <c r="KOZ93" s="354" t="s">
        <v>116</v>
      </c>
      <c r="KPA93" s="354" t="s">
        <v>116</v>
      </c>
      <c r="KPB93" s="354" t="s">
        <v>116</v>
      </c>
      <c r="KPC93" s="354" t="s">
        <v>116</v>
      </c>
      <c r="KPD93" s="354" t="s">
        <v>116</v>
      </c>
      <c r="KPE93" s="354" t="s">
        <v>116</v>
      </c>
      <c r="KPF93" s="354" t="s">
        <v>116</v>
      </c>
      <c r="KPG93" s="354" t="s">
        <v>116</v>
      </c>
      <c r="KPH93" s="354" t="s">
        <v>116</v>
      </c>
      <c r="KPI93" s="354" t="s">
        <v>116</v>
      </c>
      <c r="KPJ93" s="354" t="s">
        <v>116</v>
      </c>
      <c r="KPK93" s="354" t="s">
        <v>116</v>
      </c>
      <c r="KPL93" s="354" t="s">
        <v>116</v>
      </c>
      <c r="KPM93" s="354" t="s">
        <v>116</v>
      </c>
      <c r="KPN93" s="354" t="s">
        <v>116</v>
      </c>
      <c r="KPO93" s="354" t="s">
        <v>116</v>
      </c>
      <c r="KPP93" s="354" t="s">
        <v>116</v>
      </c>
      <c r="KPQ93" s="354" t="s">
        <v>116</v>
      </c>
      <c r="KPR93" s="354" t="s">
        <v>116</v>
      </c>
      <c r="KPS93" s="354" t="s">
        <v>116</v>
      </c>
      <c r="KPT93" s="354" t="s">
        <v>116</v>
      </c>
      <c r="KPU93" s="354" t="s">
        <v>116</v>
      </c>
      <c r="KPV93" s="354" t="s">
        <v>116</v>
      </c>
      <c r="KPW93" s="354" t="s">
        <v>116</v>
      </c>
      <c r="KPX93" s="354" t="s">
        <v>116</v>
      </c>
      <c r="KPY93" s="354" t="s">
        <v>116</v>
      </c>
      <c r="KPZ93" s="354" t="s">
        <v>116</v>
      </c>
      <c r="KQA93" s="354" t="s">
        <v>116</v>
      </c>
      <c r="KQB93" s="354" t="s">
        <v>116</v>
      </c>
      <c r="KQC93" s="354" t="s">
        <v>116</v>
      </c>
      <c r="KQD93" s="354" t="s">
        <v>116</v>
      </c>
      <c r="KQE93" s="354" t="s">
        <v>116</v>
      </c>
      <c r="KQF93" s="354" t="s">
        <v>116</v>
      </c>
      <c r="KQG93" s="354" t="s">
        <v>116</v>
      </c>
      <c r="KQH93" s="354" t="s">
        <v>116</v>
      </c>
      <c r="KQI93" s="354" t="s">
        <v>116</v>
      </c>
      <c r="KQJ93" s="354" t="s">
        <v>116</v>
      </c>
      <c r="KQK93" s="354" t="s">
        <v>116</v>
      </c>
      <c r="KQL93" s="354" t="s">
        <v>116</v>
      </c>
      <c r="KQM93" s="354" t="s">
        <v>116</v>
      </c>
      <c r="KQN93" s="354" t="s">
        <v>116</v>
      </c>
      <c r="KQO93" s="354" t="s">
        <v>116</v>
      </c>
      <c r="KQP93" s="354" t="s">
        <v>116</v>
      </c>
      <c r="KQQ93" s="354" t="s">
        <v>116</v>
      </c>
      <c r="KQR93" s="354" t="s">
        <v>116</v>
      </c>
      <c r="KQS93" s="354" t="s">
        <v>116</v>
      </c>
      <c r="KQT93" s="354" t="s">
        <v>116</v>
      </c>
      <c r="KQU93" s="354" t="s">
        <v>116</v>
      </c>
      <c r="KQV93" s="354" t="s">
        <v>116</v>
      </c>
      <c r="KQW93" s="354" t="s">
        <v>116</v>
      </c>
      <c r="KQX93" s="354" t="s">
        <v>116</v>
      </c>
      <c r="KQY93" s="354" t="s">
        <v>116</v>
      </c>
      <c r="KQZ93" s="354" t="s">
        <v>116</v>
      </c>
      <c r="KRA93" s="354" t="s">
        <v>116</v>
      </c>
      <c r="KRB93" s="354" t="s">
        <v>116</v>
      </c>
      <c r="KRC93" s="354" t="s">
        <v>116</v>
      </c>
      <c r="KRD93" s="354" t="s">
        <v>116</v>
      </c>
      <c r="KRE93" s="354" t="s">
        <v>116</v>
      </c>
      <c r="KRF93" s="354" t="s">
        <v>116</v>
      </c>
      <c r="KRG93" s="354" t="s">
        <v>116</v>
      </c>
      <c r="KRH93" s="354" t="s">
        <v>116</v>
      </c>
      <c r="KRI93" s="354" t="s">
        <v>116</v>
      </c>
      <c r="KRJ93" s="354" t="s">
        <v>116</v>
      </c>
      <c r="KRK93" s="354" t="s">
        <v>116</v>
      </c>
      <c r="KRL93" s="354" t="s">
        <v>116</v>
      </c>
      <c r="KRM93" s="354" t="s">
        <v>116</v>
      </c>
      <c r="KRN93" s="354" t="s">
        <v>116</v>
      </c>
      <c r="KRO93" s="354" t="s">
        <v>116</v>
      </c>
      <c r="KRP93" s="354" t="s">
        <v>116</v>
      </c>
      <c r="KRQ93" s="354" t="s">
        <v>116</v>
      </c>
      <c r="KRR93" s="354" t="s">
        <v>116</v>
      </c>
      <c r="KRS93" s="354" t="s">
        <v>116</v>
      </c>
      <c r="KRT93" s="354" t="s">
        <v>116</v>
      </c>
      <c r="KRU93" s="354" t="s">
        <v>116</v>
      </c>
      <c r="KRV93" s="354" t="s">
        <v>116</v>
      </c>
      <c r="KRW93" s="354" t="s">
        <v>116</v>
      </c>
      <c r="KRX93" s="354" t="s">
        <v>116</v>
      </c>
      <c r="KRY93" s="354" t="s">
        <v>116</v>
      </c>
      <c r="KRZ93" s="354" t="s">
        <v>116</v>
      </c>
      <c r="KSA93" s="354" t="s">
        <v>116</v>
      </c>
      <c r="KSB93" s="354" t="s">
        <v>116</v>
      </c>
      <c r="KSC93" s="354" t="s">
        <v>116</v>
      </c>
      <c r="KSD93" s="354" t="s">
        <v>116</v>
      </c>
      <c r="KSE93" s="354" t="s">
        <v>116</v>
      </c>
      <c r="KSF93" s="354" t="s">
        <v>116</v>
      </c>
      <c r="KSG93" s="354" t="s">
        <v>116</v>
      </c>
      <c r="KSH93" s="354" t="s">
        <v>116</v>
      </c>
      <c r="KSI93" s="354" t="s">
        <v>116</v>
      </c>
      <c r="KSJ93" s="354" t="s">
        <v>116</v>
      </c>
      <c r="KSK93" s="354" t="s">
        <v>116</v>
      </c>
      <c r="KSL93" s="354" t="s">
        <v>116</v>
      </c>
      <c r="KSM93" s="354" t="s">
        <v>116</v>
      </c>
      <c r="KSN93" s="354" t="s">
        <v>116</v>
      </c>
      <c r="KSO93" s="354" t="s">
        <v>116</v>
      </c>
      <c r="KSP93" s="354" t="s">
        <v>116</v>
      </c>
      <c r="KSQ93" s="354" t="s">
        <v>116</v>
      </c>
      <c r="KSR93" s="354" t="s">
        <v>116</v>
      </c>
      <c r="KSS93" s="354" t="s">
        <v>116</v>
      </c>
      <c r="KST93" s="354" t="s">
        <v>116</v>
      </c>
      <c r="KSU93" s="354" t="s">
        <v>116</v>
      </c>
      <c r="KSV93" s="354" t="s">
        <v>116</v>
      </c>
      <c r="KSW93" s="354" t="s">
        <v>116</v>
      </c>
      <c r="KSX93" s="354" t="s">
        <v>116</v>
      </c>
      <c r="KSY93" s="354" t="s">
        <v>116</v>
      </c>
      <c r="KSZ93" s="354" t="s">
        <v>116</v>
      </c>
      <c r="KTA93" s="354" t="s">
        <v>116</v>
      </c>
      <c r="KTB93" s="354" t="s">
        <v>116</v>
      </c>
      <c r="KTC93" s="354" t="s">
        <v>116</v>
      </c>
      <c r="KTD93" s="354" t="s">
        <v>116</v>
      </c>
      <c r="KTE93" s="354" t="s">
        <v>116</v>
      </c>
      <c r="KTF93" s="354" t="s">
        <v>116</v>
      </c>
      <c r="KTG93" s="354" t="s">
        <v>116</v>
      </c>
      <c r="KTH93" s="354" t="s">
        <v>116</v>
      </c>
      <c r="KTI93" s="354" t="s">
        <v>116</v>
      </c>
      <c r="KTJ93" s="354" t="s">
        <v>116</v>
      </c>
      <c r="KTK93" s="354" t="s">
        <v>116</v>
      </c>
      <c r="KTL93" s="354" t="s">
        <v>116</v>
      </c>
      <c r="KTM93" s="354" t="s">
        <v>116</v>
      </c>
      <c r="KTN93" s="354" t="s">
        <v>116</v>
      </c>
      <c r="KTO93" s="354" t="s">
        <v>116</v>
      </c>
      <c r="KTP93" s="354" t="s">
        <v>116</v>
      </c>
      <c r="KTQ93" s="354" t="s">
        <v>116</v>
      </c>
      <c r="KTR93" s="354" t="s">
        <v>116</v>
      </c>
      <c r="KTS93" s="354" t="s">
        <v>116</v>
      </c>
      <c r="KTT93" s="354" t="s">
        <v>116</v>
      </c>
      <c r="KTU93" s="354" t="s">
        <v>116</v>
      </c>
      <c r="KTV93" s="354" t="s">
        <v>116</v>
      </c>
      <c r="KTW93" s="354" t="s">
        <v>116</v>
      </c>
      <c r="KTX93" s="354" t="s">
        <v>116</v>
      </c>
      <c r="KTY93" s="354" t="s">
        <v>116</v>
      </c>
      <c r="KTZ93" s="354" t="s">
        <v>116</v>
      </c>
      <c r="KUA93" s="354" t="s">
        <v>116</v>
      </c>
      <c r="KUB93" s="354" t="s">
        <v>116</v>
      </c>
      <c r="KUC93" s="354" t="s">
        <v>116</v>
      </c>
      <c r="KUD93" s="354" t="s">
        <v>116</v>
      </c>
      <c r="KUE93" s="354" t="s">
        <v>116</v>
      </c>
      <c r="KUF93" s="354" t="s">
        <v>116</v>
      </c>
      <c r="KUG93" s="354" t="s">
        <v>116</v>
      </c>
      <c r="KUH93" s="354" t="s">
        <v>116</v>
      </c>
      <c r="KUI93" s="354" t="s">
        <v>116</v>
      </c>
      <c r="KUJ93" s="354" t="s">
        <v>116</v>
      </c>
      <c r="KUK93" s="354" t="s">
        <v>116</v>
      </c>
      <c r="KUL93" s="354" t="s">
        <v>116</v>
      </c>
      <c r="KUM93" s="354" t="s">
        <v>116</v>
      </c>
      <c r="KUN93" s="354" t="s">
        <v>116</v>
      </c>
      <c r="KUO93" s="354" t="s">
        <v>116</v>
      </c>
      <c r="KUP93" s="354" t="s">
        <v>116</v>
      </c>
      <c r="KUQ93" s="354" t="s">
        <v>116</v>
      </c>
      <c r="KUR93" s="354" t="s">
        <v>116</v>
      </c>
      <c r="KUS93" s="354" t="s">
        <v>116</v>
      </c>
      <c r="KUT93" s="354" t="s">
        <v>116</v>
      </c>
      <c r="KUU93" s="354" t="s">
        <v>116</v>
      </c>
      <c r="KUV93" s="354" t="s">
        <v>116</v>
      </c>
      <c r="KUW93" s="354" t="s">
        <v>116</v>
      </c>
      <c r="KUX93" s="354" t="s">
        <v>116</v>
      </c>
      <c r="KUY93" s="354" t="s">
        <v>116</v>
      </c>
      <c r="KUZ93" s="354" t="s">
        <v>116</v>
      </c>
      <c r="KVA93" s="354" t="s">
        <v>116</v>
      </c>
      <c r="KVB93" s="354" t="s">
        <v>116</v>
      </c>
      <c r="KVC93" s="354" t="s">
        <v>116</v>
      </c>
      <c r="KVD93" s="354" t="s">
        <v>116</v>
      </c>
      <c r="KVE93" s="354" t="s">
        <v>116</v>
      </c>
      <c r="KVF93" s="354" t="s">
        <v>116</v>
      </c>
      <c r="KVG93" s="354" t="s">
        <v>116</v>
      </c>
      <c r="KVH93" s="354" t="s">
        <v>116</v>
      </c>
      <c r="KVI93" s="354" t="s">
        <v>116</v>
      </c>
      <c r="KVJ93" s="354" t="s">
        <v>116</v>
      </c>
      <c r="KVK93" s="354" t="s">
        <v>116</v>
      </c>
      <c r="KVL93" s="354" t="s">
        <v>116</v>
      </c>
      <c r="KVM93" s="354" t="s">
        <v>116</v>
      </c>
      <c r="KVN93" s="354" t="s">
        <v>116</v>
      </c>
      <c r="KVO93" s="354" t="s">
        <v>116</v>
      </c>
      <c r="KVP93" s="354" t="s">
        <v>116</v>
      </c>
      <c r="KVQ93" s="354" t="s">
        <v>116</v>
      </c>
      <c r="KVR93" s="354" t="s">
        <v>116</v>
      </c>
      <c r="KVS93" s="354" t="s">
        <v>116</v>
      </c>
      <c r="KVT93" s="354" t="s">
        <v>116</v>
      </c>
      <c r="KVU93" s="354" t="s">
        <v>116</v>
      </c>
      <c r="KVV93" s="354" t="s">
        <v>116</v>
      </c>
      <c r="KVW93" s="354" t="s">
        <v>116</v>
      </c>
      <c r="KVX93" s="354" t="s">
        <v>116</v>
      </c>
      <c r="KVY93" s="354" t="s">
        <v>116</v>
      </c>
      <c r="KVZ93" s="354" t="s">
        <v>116</v>
      </c>
      <c r="KWA93" s="354" t="s">
        <v>116</v>
      </c>
      <c r="KWB93" s="354" t="s">
        <v>116</v>
      </c>
      <c r="KWC93" s="354" t="s">
        <v>116</v>
      </c>
      <c r="KWD93" s="354" t="s">
        <v>116</v>
      </c>
      <c r="KWE93" s="354" t="s">
        <v>116</v>
      </c>
      <c r="KWF93" s="354" t="s">
        <v>116</v>
      </c>
      <c r="KWG93" s="354" t="s">
        <v>116</v>
      </c>
      <c r="KWH93" s="354" t="s">
        <v>116</v>
      </c>
      <c r="KWI93" s="354" t="s">
        <v>116</v>
      </c>
      <c r="KWJ93" s="354" t="s">
        <v>116</v>
      </c>
      <c r="KWK93" s="354" t="s">
        <v>116</v>
      </c>
      <c r="KWL93" s="354" t="s">
        <v>116</v>
      </c>
      <c r="KWM93" s="354" t="s">
        <v>116</v>
      </c>
      <c r="KWN93" s="354" t="s">
        <v>116</v>
      </c>
      <c r="KWO93" s="354" t="s">
        <v>116</v>
      </c>
      <c r="KWP93" s="354" t="s">
        <v>116</v>
      </c>
      <c r="KWQ93" s="354" t="s">
        <v>116</v>
      </c>
      <c r="KWR93" s="354" t="s">
        <v>116</v>
      </c>
      <c r="KWS93" s="354" t="s">
        <v>116</v>
      </c>
      <c r="KWT93" s="354" t="s">
        <v>116</v>
      </c>
      <c r="KWU93" s="354" t="s">
        <v>116</v>
      </c>
      <c r="KWV93" s="354" t="s">
        <v>116</v>
      </c>
      <c r="KWW93" s="354" t="s">
        <v>116</v>
      </c>
      <c r="KWX93" s="354" t="s">
        <v>116</v>
      </c>
      <c r="KWY93" s="354" t="s">
        <v>116</v>
      </c>
      <c r="KWZ93" s="354" t="s">
        <v>116</v>
      </c>
      <c r="KXA93" s="354" t="s">
        <v>116</v>
      </c>
      <c r="KXB93" s="354" t="s">
        <v>116</v>
      </c>
      <c r="KXC93" s="354" t="s">
        <v>116</v>
      </c>
      <c r="KXD93" s="354" t="s">
        <v>116</v>
      </c>
      <c r="KXE93" s="354" t="s">
        <v>116</v>
      </c>
      <c r="KXF93" s="354" t="s">
        <v>116</v>
      </c>
      <c r="KXG93" s="354" t="s">
        <v>116</v>
      </c>
      <c r="KXH93" s="354" t="s">
        <v>116</v>
      </c>
      <c r="KXI93" s="354" t="s">
        <v>116</v>
      </c>
      <c r="KXJ93" s="354" t="s">
        <v>116</v>
      </c>
      <c r="KXK93" s="354" t="s">
        <v>116</v>
      </c>
      <c r="KXL93" s="354" t="s">
        <v>116</v>
      </c>
      <c r="KXM93" s="354" t="s">
        <v>116</v>
      </c>
      <c r="KXN93" s="354" t="s">
        <v>116</v>
      </c>
      <c r="KXO93" s="354" t="s">
        <v>116</v>
      </c>
      <c r="KXP93" s="354" t="s">
        <v>116</v>
      </c>
      <c r="KXQ93" s="354" t="s">
        <v>116</v>
      </c>
      <c r="KXR93" s="354" t="s">
        <v>116</v>
      </c>
      <c r="KXS93" s="354" t="s">
        <v>116</v>
      </c>
      <c r="KXT93" s="354" t="s">
        <v>116</v>
      </c>
      <c r="KXU93" s="354" t="s">
        <v>116</v>
      </c>
      <c r="KXV93" s="354" t="s">
        <v>116</v>
      </c>
      <c r="KXW93" s="354" t="s">
        <v>116</v>
      </c>
      <c r="KXX93" s="354" t="s">
        <v>116</v>
      </c>
      <c r="KXY93" s="354" t="s">
        <v>116</v>
      </c>
      <c r="KXZ93" s="354" t="s">
        <v>116</v>
      </c>
      <c r="KYA93" s="354" t="s">
        <v>116</v>
      </c>
      <c r="KYB93" s="354" t="s">
        <v>116</v>
      </c>
      <c r="KYC93" s="354" t="s">
        <v>116</v>
      </c>
      <c r="KYD93" s="354" t="s">
        <v>116</v>
      </c>
      <c r="KYE93" s="354" t="s">
        <v>116</v>
      </c>
      <c r="KYF93" s="354" t="s">
        <v>116</v>
      </c>
      <c r="KYG93" s="354" t="s">
        <v>116</v>
      </c>
      <c r="KYH93" s="354" t="s">
        <v>116</v>
      </c>
      <c r="KYI93" s="354" t="s">
        <v>116</v>
      </c>
      <c r="KYJ93" s="354" t="s">
        <v>116</v>
      </c>
      <c r="KYK93" s="354" t="s">
        <v>116</v>
      </c>
      <c r="KYL93" s="354" t="s">
        <v>116</v>
      </c>
      <c r="KYM93" s="354" t="s">
        <v>116</v>
      </c>
      <c r="KYN93" s="354" t="s">
        <v>116</v>
      </c>
      <c r="KYO93" s="354" t="s">
        <v>116</v>
      </c>
      <c r="KYP93" s="354" t="s">
        <v>116</v>
      </c>
      <c r="KYQ93" s="354" t="s">
        <v>116</v>
      </c>
      <c r="KYR93" s="354" t="s">
        <v>116</v>
      </c>
      <c r="KYS93" s="354" t="s">
        <v>116</v>
      </c>
      <c r="KYT93" s="354" t="s">
        <v>116</v>
      </c>
      <c r="KYU93" s="354" t="s">
        <v>116</v>
      </c>
      <c r="KYV93" s="354" t="s">
        <v>116</v>
      </c>
      <c r="KYW93" s="354" t="s">
        <v>116</v>
      </c>
      <c r="KYX93" s="354" t="s">
        <v>116</v>
      </c>
      <c r="KYY93" s="354" t="s">
        <v>116</v>
      </c>
      <c r="KYZ93" s="354" t="s">
        <v>116</v>
      </c>
      <c r="KZA93" s="354" t="s">
        <v>116</v>
      </c>
      <c r="KZB93" s="354" t="s">
        <v>116</v>
      </c>
      <c r="KZC93" s="354" t="s">
        <v>116</v>
      </c>
      <c r="KZD93" s="354" t="s">
        <v>116</v>
      </c>
      <c r="KZE93" s="354" t="s">
        <v>116</v>
      </c>
      <c r="KZF93" s="354" t="s">
        <v>116</v>
      </c>
      <c r="KZG93" s="354" t="s">
        <v>116</v>
      </c>
      <c r="KZH93" s="354" t="s">
        <v>116</v>
      </c>
      <c r="KZI93" s="354" t="s">
        <v>116</v>
      </c>
      <c r="KZJ93" s="354" t="s">
        <v>116</v>
      </c>
      <c r="KZK93" s="354" t="s">
        <v>116</v>
      </c>
      <c r="KZL93" s="354" t="s">
        <v>116</v>
      </c>
      <c r="KZM93" s="354" t="s">
        <v>116</v>
      </c>
      <c r="KZN93" s="354" t="s">
        <v>116</v>
      </c>
      <c r="KZO93" s="354" t="s">
        <v>116</v>
      </c>
      <c r="KZP93" s="354" t="s">
        <v>116</v>
      </c>
      <c r="KZQ93" s="354" t="s">
        <v>116</v>
      </c>
      <c r="KZR93" s="354" t="s">
        <v>116</v>
      </c>
      <c r="KZS93" s="354" t="s">
        <v>116</v>
      </c>
      <c r="KZT93" s="354" t="s">
        <v>116</v>
      </c>
      <c r="KZU93" s="354" t="s">
        <v>116</v>
      </c>
      <c r="KZV93" s="354" t="s">
        <v>116</v>
      </c>
      <c r="KZW93" s="354" t="s">
        <v>116</v>
      </c>
      <c r="KZX93" s="354" t="s">
        <v>116</v>
      </c>
      <c r="KZY93" s="354" t="s">
        <v>116</v>
      </c>
      <c r="KZZ93" s="354" t="s">
        <v>116</v>
      </c>
      <c r="LAA93" s="354" t="s">
        <v>116</v>
      </c>
      <c r="LAB93" s="354" t="s">
        <v>116</v>
      </c>
      <c r="LAC93" s="354" t="s">
        <v>116</v>
      </c>
      <c r="LAD93" s="354" t="s">
        <v>116</v>
      </c>
      <c r="LAE93" s="354" t="s">
        <v>116</v>
      </c>
      <c r="LAF93" s="354" t="s">
        <v>116</v>
      </c>
      <c r="LAG93" s="354" t="s">
        <v>116</v>
      </c>
      <c r="LAH93" s="354" t="s">
        <v>116</v>
      </c>
      <c r="LAI93" s="354" t="s">
        <v>116</v>
      </c>
      <c r="LAJ93" s="354" t="s">
        <v>116</v>
      </c>
      <c r="LAK93" s="354" t="s">
        <v>116</v>
      </c>
      <c r="LAL93" s="354" t="s">
        <v>116</v>
      </c>
      <c r="LAM93" s="354" t="s">
        <v>116</v>
      </c>
      <c r="LAN93" s="354" t="s">
        <v>116</v>
      </c>
      <c r="LAO93" s="354" t="s">
        <v>116</v>
      </c>
      <c r="LAP93" s="354" t="s">
        <v>116</v>
      </c>
      <c r="LAQ93" s="354" t="s">
        <v>116</v>
      </c>
      <c r="LAR93" s="354" t="s">
        <v>116</v>
      </c>
      <c r="LAS93" s="354" t="s">
        <v>116</v>
      </c>
      <c r="LAT93" s="354" t="s">
        <v>116</v>
      </c>
      <c r="LAU93" s="354" t="s">
        <v>116</v>
      </c>
      <c r="LAV93" s="354" t="s">
        <v>116</v>
      </c>
      <c r="LAW93" s="354" t="s">
        <v>116</v>
      </c>
      <c r="LAX93" s="354" t="s">
        <v>116</v>
      </c>
      <c r="LAY93" s="354" t="s">
        <v>116</v>
      </c>
      <c r="LAZ93" s="354" t="s">
        <v>116</v>
      </c>
      <c r="LBA93" s="354" t="s">
        <v>116</v>
      </c>
      <c r="LBB93" s="354" t="s">
        <v>116</v>
      </c>
      <c r="LBC93" s="354" t="s">
        <v>116</v>
      </c>
      <c r="LBD93" s="354" t="s">
        <v>116</v>
      </c>
      <c r="LBE93" s="354" t="s">
        <v>116</v>
      </c>
      <c r="LBF93" s="354" t="s">
        <v>116</v>
      </c>
      <c r="LBG93" s="354" t="s">
        <v>116</v>
      </c>
      <c r="LBH93" s="354" t="s">
        <v>116</v>
      </c>
      <c r="LBI93" s="354" t="s">
        <v>116</v>
      </c>
      <c r="LBJ93" s="354" t="s">
        <v>116</v>
      </c>
      <c r="LBK93" s="354" t="s">
        <v>116</v>
      </c>
      <c r="LBL93" s="354" t="s">
        <v>116</v>
      </c>
      <c r="LBM93" s="354" t="s">
        <v>116</v>
      </c>
      <c r="LBN93" s="354" t="s">
        <v>116</v>
      </c>
      <c r="LBO93" s="354" t="s">
        <v>116</v>
      </c>
      <c r="LBP93" s="354" t="s">
        <v>116</v>
      </c>
      <c r="LBQ93" s="354" t="s">
        <v>116</v>
      </c>
      <c r="LBR93" s="354" t="s">
        <v>116</v>
      </c>
      <c r="LBS93" s="354" t="s">
        <v>116</v>
      </c>
      <c r="LBT93" s="354" t="s">
        <v>116</v>
      </c>
      <c r="LBU93" s="354" t="s">
        <v>116</v>
      </c>
      <c r="LBV93" s="354" t="s">
        <v>116</v>
      </c>
      <c r="LBW93" s="354" t="s">
        <v>116</v>
      </c>
      <c r="LBX93" s="354" t="s">
        <v>116</v>
      </c>
      <c r="LBY93" s="354" t="s">
        <v>116</v>
      </c>
      <c r="LBZ93" s="354" t="s">
        <v>116</v>
      </c>
      <c r="LCA93" s="354" t="s">
        <v>116</v>
      </c>
      <c r="LCB93" s="354" t="s">
        <v>116</v>
      </c>
      <c r="LCC93" s="354" t="s">
        <v>116</v>
      </c>
      <c r="LCD93" s="354" t="s">
        <v>116</v>
      </c>
      <c r="LCE93" s="354" t="s">
        <v>116</v>
      </c>
      <c r="LCF93" s="354" t="s">
        <v>116</v>
      </c>
      <c r="LCG93" s="354" t="s">
        <v>116</v>
      </c>
      <c r="LCH93" s="354" t="s">
        <v>116</v>
      </c>
      <c r="LCI93" s="354" t="s">
        <v>116</v>
      </c>
      <c r="LCJ93" s="354" t="s">
        <v>116</v>
      </c>
      <c r="LCK93" s="354" t="s">
        <v>116</v>
      </c>
      <c r="LCL93" s="354" t="s">
        <v>116</v>
      </c>
      <c r="LCM93" s="354" t="s">
        <v>116</v>
      </c>
      <c r="LCN93" s="354" t="s">
        <v>116</v>
      </c>
      <c r="LCO93" s="354" t="s">
        <v>116</v>
      </c>
      <c r="LCP93" s="354" t="s">
        <v>116</v>
      </c>
      <c r="LCQ93" s="354" t="s">
        <v>116</v>
      </c>
      <c r="LCR93" s="354" t="s">
        <v>116</v>
      </c>
      <c r="LCS93" s="354" t="s">
        <v>116</v>
      </c>
      <c r="LCT93" s="354" t="s">
        <v>116</v>
      </c>
      <c r="LCU93" s="354" t="s">
        <v>116</v>
      </c>
      <c r="LCV93" s="354" t="s">
        <v>116</v>
      </c>
      <c r="LCW93" s="354" t="s">
        <v>116</v>
      </c>
      <c r="LCX93" s="354" t="s">
        <v>116</v>
      </c>
      <c r="LCY93" s="354" t="s">
        <v>116</v>
      </c>
      <c r="LCZ93" s="354" t="s">
        <v>116</v>
      </c>
      <c r="LDA93" s="354" t="s">
        <v>116</v>
      </c>
      <c r="LDB93" s="354" t="s">
        <v>116</v>
      </c>
      <c r="LDC93" s="354" t="s">
        <v>116</v>
      </c>
      <c r="LDD93" s="354" t="s">
        <v>116</v>
      </c>
      <c r="LDE93" s="354" t="s">
        <v>116</v>
      </c>
      <c r="LDF93" s="354" t="s">
        <v>116</v>
      </c>
      <c r="LDG93" s="354" t="s">
        <v>116</v>
      </c>
      <c r="LDH93" s="354" t="s">
        <v>116</v>
      </c>
      <c r="LDI93" s="354" t="s">
        <v>116</v>
      </c>
      <c r="LDJ93" s="354" t="s">
        <v>116</v>
      </c>
      <c r="LDK93" s="354" t="s">
        <v>116</v>
      </c>
      <c r="LDL93" s="354" t="s">
        <v>116</v>
      </c>
      <c r="LDM93" s="354" t="s">
        <v>116</v>
      </c>
      <c r="LDN93" s="354" t="s">
        <v>116</v>
      </c>
      <c r="LDO93" s="354" t="s">
        <v>116</v>
      </c>
      <c r="LDP93" s="354" t="s">
        <v>116</v>
      </c>
      <c r="LDQ93" s="354" t="s">
        <v>116</v>
      </c>
      <c r="LDR93" s="354" t="s">
        <v>116</v>
      </c>
      <c r="LDS93" s="354" t="s">
        <v>116</v>
      </c>
      <c r="LDT93" s="354" t="s">
        <v>116</v>
      </c>
      <c r="LDU93" s="354" t="s">
        <v>116</v>
      </c>
      <c r="LDV93" s="354" t="s">
        <v>116</v>
      </c>
      <c r="LDW93" s="354" t="s">
        <v>116</v>
      </c>
      <c r="LDX93" s="354" t="s">
        <v>116</v>
      </c>
      <c r="LDY93" s="354" t="s">
        <v>116</v>
      </c>
      <c r="LDZ93" s="354" t="s">
        <v>116</v>
      </c>
      <c r="LEA93" s="354" t="s">
        <v>116</v>
      </c>
      <c r="LEB93" s="354" t="s">
        <v>116</v>
      </c>
      <c r="LEC93" s="354" t="s">
        <v>116</v>
      </c>
      <c r="LED93" s="354" t="s">
        <v>116</v>
      </c>
      <c r="LEE93" s="354" t="s">
        <v>116</v>
      </c>
      <c r="LEF93" s="354" t="s">
        <v>116</v>
      </c>
      <c r="LEG93" s="354" t="s">
        <v>116</v>
      </c>
      <c r="LEH93" s="354" t="s">
        <v>116</v>
      </c>
      <c r="LEI93" s="354" t="s">
        <v>116</v>
      </c>
      <c r="LEJ93" s="354" t="s">
        <v>116</v>
      </c>
      <c r="LEK93" s="354" t="s">
        <v>116</v>
      </c>
      <c r="LEL93" s="354" t="s">
        <v>116</v>
      </c>
      <c r="LEM93" s="354" t="s">
        <v>116</v>
      </c>
      <c r="LEN93" s="354" t="s">
        <v>116</v>
      </c>
      <c r="LEO93" s="354" t="s">
        <v>116</v>
      </c>
      <c r="LEP93" s="354" t="s">
        <v>116</v>
      </c>
      <c r="LEQ93" s="354" t="s">
        <v>116</v>
      </c>
      <c r="LER93" s="354" t="s">
        <v>116</v>
      </c>
      <c r="LES93" s="354" t="s">
        <v>116</v>
      </c>
      <c r="LET93" s="354" t="s">
        <v>116</v>
      </c>
      <c r="LEU93" s="354" t="s">
        <v>116</v>
      </c>
      <c r="LEV93" s="354" t="s">
        <v>116</v>
      </c>
      <c r="LEW93" s="354" t="s">
        <v>116</v>
      </c>
      <c r="LEX93" s="354" t="s">
        <v>116</v>
      </c>
      <c r="LEY93" s="354" t="s">
        <v>116</v>
      </c>
      <c r="LEZ93" s="354" t="s">
        <v>116</v>
      </c>
      <c r="LFA93" s="354" t="s">
        <v>116</v>
      </c>
      <c r="LFB93" s="354" t="s">
        <v>116</v>
      </c>
      <c r="LFC93" s="354" t="s">
        <v>116</v>
      </c>
      <c r="LFD93" s="354" t="s">
        <v>116</v>
      </c>
      <c r="LFE93" s="354" t="s">
        <v>116</v>
      </c>
      <c r="LFF93" s="354" t="s">
        <v>116</v>
      </c>
      <c r="LFG93" s="354" t="s">
        <v>116</v>
      </c>
      <c r="LFH93" s="354" t="s">
        <v>116</v>
      </c>
      <c r="LFI93" s="354" t="s">
        <v>116</v>
      </c>
      <c r="LFJ93" s="354" t="s">
        <v>116</v>
      </c>
      <c r="LFK93" s="354" t="s">
        <v>116</v>
      </c>
      <c r="LFL93" s="354" t="s">
        <v>116</v>
      </c>
      <c r="LFM93" s="354" t="s">
        <v>116</v>
      </c>
      <c r="LFN93" s="354" t="s">
        <v>116</v>
      </c>
      <c r="LFO93" s="354" t="s">
        <v>116</v>
      </c>
      <c r="LFP93" s="354" t="s">
        <v>116</v>
      </c>
      <c r="LFQ93" s="354" t="s">
        <v>116</v>
      </c>
      <c r="LFR93" s="354" t="s">
        <v>116</v>
      </c>
      <c r="LFS93" s="354" t="s">
        <v>116</v>
      </c>
      <c r="LFT93" s="354" t="s">
        <v>116</v>
      </c>
      <c r="LFU93" s="354" t="s">
        <v>116</v>
      </c>
      <c r="LFV93" s="354" t="s">
        <v>116</v>
      </c>
      <c r="LFW93" s="354" t="s">
        <v>116</v>
      </c>
      <c r="LFX93" s="354" t="s">
        <v>116</v>
      </c>
      <c r="LFY93" s="354" t="s">
        <v>116</v>
      </c>
      <c r="LFZ93" s="354" t="s">
        <v>116</v>
      </c>
      <c r="LGA93" s="354" t="s">
        <v>116</v>
      </c>
      <c r="LGB93" s="354" t="s">
        <v>116</v>
      </c>
      <c r="LGC93" s="354" t="s">
        <v>116</v>
      </c>
      <c r="LGD93" s="354" t="s">
        <v>116</v>
      </c>
      <c r="LGE93" s="354" t="s">
        <v>116</v>
      </c>
      <c r="LGF93" s="354" t="s">
        <v>116</v>
      </c>
      <c r="LGG93" s="354" t="s">
        <v>116</v>
      </c>
      <c r="LGH93" s="354" t="s">
        <v>116</v>
      </c>
      <c r="LGI93" s="354" t="s">
        <v>116</v>
      </c>
      <c r="LGJ93" s="354" t="s">
        <v>116</v>
      </c>
      <c r="LGK93" s="354" t="s">
        <v>116</v>
      </c>
      <c r="LGL93" s="354" t="s">
        <v>116</v>
      </c>
      <c r="LGM93" s="354" t="s">
        <v>116</v>
      </c>
      <c r="LGN93" s="354" t="s">
        <v>116</v>
      </c>
      <c r="LGO93" s="354" t="s">
        <v>116</v>
      </c>
      <c r="LGP93" s="354" t="s">
        <v>116</v>
      </c>
      <c r="LGQ93" s="354" t="s">
        <v>116</v>
      </c>
      <c r="LGR93" s="354" t="s">
        <v>116</v>
      </c>
      <c r="LGS93" s="354" t="s">
        <v>116</v>
      </c>
      <c r="LGT93" s="354" t="s">
        <v>116</v>
      </c>
      <c r="LGU93" s="354" t="s">
        <v>116</v>
      </c>
      <c r="LGV93" s="354" t="s">
        <v>116</v>
      </c>
      <c r="LGW93" s="354" t="s">
        <v>116</v>
      </c>
      <c r="LGX93" s="354" t="s">
        <v>116</v>
      </c>
      <c r="LGY93" s="354" t="s">
        <v>116</v>
      </c>
      <c r="LGZ93" s="354" t="s">
        <v>116</v>
      </c>
      <c r="LHA93" s="354" t="s">
        <v>116</v>
      </c>
      <c r="LHB93" s="354" t="s">
        <v>116</v>
      </c>
      <c r="LHC93" s="354" t="s">
        <v>116</v>
      </c>
      <c r="LHD93" s="354" t="s">
        <v>116</v>
      </c>
      <c r="LHE93" s="354" t="s">
        <v>116</v>
      </c>
      <c r="LHF93" s="354" t="s">
        <v>116</v>
      </c>
      <c r="LHG93" s="354" t="s">
        <v>116</v>
      </c>
      <c r="LHH93" s="354" t="s">
        <v>116</v>
      </c>
      <c r="LHI93" s="354" t="s">
        <v>116</v>
      </c>
      <c r="LHJ93" s="354" t="s">
        <v>116</v>
      </c>
      <c r="LHK93" s="354" t="s">
        <v>116</v>
      </c>
      <c r="LHL93" s="354" t="s">
        <v>116</v>
      </c>
      <c r="LHM93" s="354" t="s">
        <v>116</v>
      </c>
      <c r="LHN93" s="354" t="s">
        <v>116</v>
      </c>
      <c r="LHO93" s="354" t="s">
        <v>116</v>
      </c>
      <c r="LHP93" s="354" t="s">
        <v>116</v>
      </c>
      <c r="LHQ93" s="354" t="s">
        <v>116</v>
      </c>
      <c r="LHR93" s="354" t="s">
        <v>116</v>
      </c>
      <c r="LHS93" s="354" t="s">
        <v>116</v>
      </c>
      <c r="LHT93" s="354" t="s">
        <v>116</v>
      </c>
      <c r="LHU93" s="354" t="s">
        <v>116</v>
      </c>
      <c r="LHV93" s="354" t="s">
        <v>116</v>
      </c>
      <c r="LHW93" s="354" t="s">
        <v>116</v>
      </c>
      <c r="LHX93" s="354" t="s">
        <v>116</v>
      </c>
      <c r="LHY93" s="354" t="s">
        <v>116</v>
      </c>
      <c r="LHZ93" s="354" t="s">
        <v>116</v>
      </c>
      <c r="LIA93" s="354" t="s">
        <v>116</v>
      </c>
      <c r="LIB93" s="354" t="s">
        <v>116</v>
      </c>
      <c r="LIC93" s="354" t="s">
        <v>116</v>
      </c>
      <c r="LID93" s="354" t="s">
        <v>116</v>
      </c>
      <c r="LIE93" s="354" t="s">
        <v>116</v>
      </c>
      <c r="LIF93" s="354" t="s">
        <v>116</v>
      </c>
      <c r="LIG93" s="354" t="s">
        <v>116</v>
      </c>
      <c r="LIH93" s="354" t="s">
        <v>116</v>
      </c>
      <c r="LII93" s="354" t="s">
        <v>116</v>
      </c>
      <c r="LIJ93" s="354" t="s">
        <v>116</v>
      </c>
      <c r="LIK93" s="354" t="s">
        <v>116</v>
      </c>
      <c r="LIL93" s="354" t="s">
        <v>116</v>
      </c>
      <c r="LIM93" s="354" t="s">
        <v>116</v>
      </c>
      <c r="LIN93" s="354" t="s">
        <v>116</v>
      </c>
      <c r="LIO93" s="354" t="s">
        <v>116</v>
      </c>
      <c r="LIP93" s="354" t="s">
        <v>116</v>
      </c>
      <c r="LIQ93" s="354" t="s">
        <v>116</v>
      </c>
      <c r="LIR93" s="354" t="s">
        <v>116</v>
      </c>
      <c r="LIS93" s="354" t="s">
        <v>116</v>
      </c>
      <c r="LIT93" s="354" t="s">
        <v>116</v>
      </c>
      <c r="LIU93" s="354" t="s">
        <v>116</v>
      </c>
      <c r="LIV93" s="354" t="s">
        <v>116</v>
      </c>
      <c r="LIW93" s="354" t="s">
        <v>116</v>
      </c>
      <c r="LIX93" s="354" t="s">
        <v>116</v>
      </c>
      <c r="LIY93" s="354" t="s">
        <v>116</v>
      </c>
      <c r="LIZ93" s="354" t="s">
        <v>116</v>
      </c>
      <c r="LJA93" s="354" t="s">
        <v>116</v>
      </c>
      <c r="LJB93" s="354" t="s">
        <v>116</v>
      </c>
      <c r="LJC93" s="354" t="s">
        <v>116</v>
      </c>
      <c r="LJD93" s="354" t="s">
        <v>116</v>
      </c>
      <c r="LJE93" s="354" t="s">
        <v>116</v>
      </c>
      <c r="LJF93" s="354" t="s">
        <v>116</v>
      </c>
      <c r="LJG93" s="354" t="s">
        <v>116</v>
      </c>
      <c r="LJH93" s="354" t="s">
        <v>116</v>
      </c>
      <c r="LJI93" s="354" t="s">
        <v>116</v>
      </c>
      <c r="LJJ93" s="354" t="s">
        <v>116</v>
      </c>
      <c r="LJK93" s="354" t="s">
        <v>116</v>
      </c>
      <c r="LJL93" s="354" t="s">
        <v>116</v>
      </c>
      <c r="LJM93" s="354" t="s">
        <v>116</v>
      </c>
      <c r="LJN93" s="354" t="s">
        <v>116</v>
      </c>
      <c r="LJO93" s="354" t="s">
        <v>116</v>
      </c>
      <c r="LJP93" s="354" t="s">
        <v>116</v>
      </c>
      <c r="LJQ93" s="354" t="s">
        <v>116</v>
      </c>
      <c r="LJR93" s="354" t="s">
        <v>116</v>
      </c>
      <c r="LJS93" s="354" t="s">
        <v>116</v>
      </c>
      <c r="LJT93" s="354" t="s">
        <v>116</v>
      </c>
      <c r="LJU93" s="354" t="s">
        <v>116</v>
      </c>
      <c r="LJV93" s="354" t="s">
        <v>116</v>
      </c>
      <c r="LJW93" s="354" t="s">
        <v>116</v>
      </c>
      <c r="LJX93" s="354" t="s">
        <v>116</v>
      </c>
      <c r="LJY93" s="354" t="s">
        <v>116</v>
      </c>
      <c r="LJZ93" s="354" t="s">
        <v>116</v>
      </c>
      <c r="LKA93" s="354" t="s">
        <v>116</v>
      </c>
      <c r="LKB93" s="354" t="s">
        <v>116</v>
      </c>
      <c r="LKC93" s="354" t="s">
        <v>116</v>
      </c>
      <c r="LKD93" s="354" t="s">
        <v>116</v>
      </c>
      <c r="LKE93" s="354" t="s">
        <v>116</v>
      </c>
      <c r="LKF93" s="354" t="s">
        <v>116</v>
      </c>
      <c r="LKG93" s="354" t="s">
        <v>116</v>
      </c>
      <c r="LKH93" s="354" t="s">
        <v>116</v>
      </c>
      <c r="LKI93" s="354" t="s">
        <v>116</v>
      </c>
      <c r="LKJ93" s="354" t="s">
        <v>116</v>
      </c>
      <c r="LKK93" s="354" t="s">
        <v>116</v>
      </c>
      <c r="LKL93" s="354" t="s">
        <v>116</v>
      </c>
      <c r="LKM93" s="354" t="s">
        <v>116</v>
      </c>
      <c r="LKN93" s="354" t="s">
        <v>116</v>
      </c>
      <c r="LKO93" s="354" t="s">
        <v>116</v>
      </c>
      <c r="LKP93" s="354" t="s">
        <v>116</v>
      </c>
      <c r="LKQ93" s="354" t="s">
        <v>116</v>
      </c>
      <c r="LKR93" s="354" t="s">
        <v>116</v>
      </c>
      <c r="LKS93" s="354" t="s">
        <v>116</v>
      </c>
      <c r="LKT93" s="354" t="s">
        <v>116</v>
      </c>
      <c r="LKU93" s="354" t="s">
        <v>116</v>
      </c>
      <c r="LKV93" s="354" t="s">
        <v>116</v>
      </c>
      <c r="LKW93" s="354" t="s">
        <v>116</v>
      </c>
      <c r="LKX93" s="354" t="s">
        <v>116</v>
      </c>
      <c r="LKY93" s="354" t="s">
        <v>116</v>
      </c>
      <c r="LKZ93" s="354" t="s">
        <v>116</v>
      </c>
      <c r="LLA93" s="354" t="s">
        <v>116</v>
      </c>
      <c r="LLB93" s="354" t="s">
        <v>116</v>
      </c>
      <c r="LLC93" s="354" t="s">
        <v>116</v>
      </c>
      <c r="LLD93" s="354" t="s">
        <v>116</v>
      </c>
      <c r="LLE93" s="354" t="s">
        <v>116</v>
      </c>
      <c r="LLF93" s="354" t="s">
        <v>116</v>
      </c>
      <c r="LLG93" s="354" t="s">
        <v>116</v>
      </c>
      <c r="LLH93" s="354" t="s">
        <v>116</v>
      </c>
      <c r="LLI93" s="354" t="s">
        <v>116</v>
      </c>
      <c r="LLJ93" s="354" t="s">
        <v>116</v>
      </c>
      <c r="LLK93" s="354" t="s">
        <v>116</v>
      </c>
      <c r="LLL93" s="354" t="s">
        <v>116</v>
      </c>
      <c r="LLM93" s="354" t="s">
        <v>116</v>
      </c>
      <c r="LLN93" s="354" t="s">
        <v>116</v>
      </c>
      <c r="LLO93" s="354" t="s">
        <v>116</v>
      </c>
      <c r="LLP93" s="354" t="s">
        <v>116</v>
      </c>
      <c r="LLQ93" s="354" t="s">
        <v>116</v>
      </c>
      <c r="LLR93" s="354" t="s">
        <v>116</v>
      </c>
      <c r="LLS93" s="354" t="s">
        <v>116</v>
      </c>
      <c r="LLT93" s="354" t="s">
        <v>116</v>
      </c>
      <c r="LLU93" s="354" t="s">
        <v>116</v>
      </c>
      <c r="LLV93" s="354" t="s">
        <v>116</v>
      </c>
      <c r="LLW93" s="354" t="s">
        <v>116</v>
      </c>
      <c r="LLX93" s="354" t="s">
        <v>116</v>
      </c>
      <c r="LLY93" s="354" t="s">
        <v>116</v>
      </c>
      <c r="LLZ93" s="354" t="s">
        <v>116</v>
      </c>
      <c r="LMA93" s="354" t="s">
        <v>116</v>
      </c>
      <c r="LMB93" s="354" t="s">
        <v>116</v>
      </c>
      <c r="LMC93" s="354" t="s">
        <v>116</v>
      </c>
      <c r="LMD93" s="354" t="s">
        <v>116</v>
      </c>
      <c r="LME93" s="354" t="s">
        <v>116</v>
      </c>
      <c r="LMF93" s="354" t="s">
        <v>116</v>
      </c>
      <c r="LMG93" s="354" t="s">
        <v>116</v>
      </c>
      <c r="LMH93" s="354" t="s">
        <v>116</v>
      </c>
      <c r="LMI93" s="354" t="s">
        <v>116</v>
      </c>
      <c r="LMJ93" s="354" t="s">
        <v>116</v>
      </c>
      <c r="LMK93" s="354" t="s">
        <v>116</v>
      </c>
      <c r="LML93" s="354" t="s">
        <v>116</v>
      </c>
      <c r="LMM93" s="354" t="s">
        <v>116</v>
      </c>
      <c r="LMN93" s="354" t="s">
        <v>116</v>
      </c>
      <c r="LMO93" s="354" t="s">
        <v>116</v>
      </c>
      <c r="LMP93" s="354" t="s">
        <v>116</v>
      </c>
      <c r="LMQ93" s="354" t="s">
        <v>116</v>
      </c>
      <c r="LMR93" s="354" t="s">
        <v>116</v>
      </c>
      <c r="LMS93" s="354" t="s">
        <v>116</v>
      </c>
      <c r="LMT93" s="354" t="s">
        <v>116</v>
      </c>
      <c r="LMU93" s="354" t="s">
        <v>116</v>
      </c>
      <c r="LMV93" s="354" t="s">
        <v>116</v>
      </c>
      <c r="LMW93" s="354" t="s">
        <v>116</v>
      </c>
      <c r="LMX93" s="354" t="s">
        <v>116</v>
      </c>
      <c r="LMY93" s="354" t="s">
        <v>116</v>
      </c>
      <c r="LMZ93" s="354" t="s">
        <v>116</v>
      </c>
      <c r="LNA93" s="354" t="s">
        <v>116</v>
      </c>
      <c r="LNB93" s="354" t="s">
        <v>116</v>
      </c>
      <c r="LNC93" s="354" t="s">
        <v>116</v>
      </c>
      <c r="LND93" s="354" t="s">
        <v>116</v>
      </c>
      <c r="LNE93" s="354" t="s">
        <v>116</v>
      </c>
      <c r="LNF93" s="354" t="s">
        <v>116</v>
      </c>
      <c r="LNG93" s="354" t="s">
        <v>116</v>
      </c>
      <c r="LNH93" s="354" t="s">
        <v>116</v>
      </c>
      <c r="LNI93" s="354" t="s">
        <v>116</v>
      </c>
      <c r="LNJ93" s="354" t="s">
        <v>116</v>
      </c>
      <c r="LNK93" s="354" t="s">
        <v>116</v>
      </c>
      <c r="LNL93" s="354" t="s">
        <v>116</v>
      </c>
      <c r="LNM93" s="354" t="s">
        <v>116</v>
      </c>
      <c r="LNN93" s="354" t="s">
        <v>116</v>
      </c>
      <c r="LNO93" s="354" t="s">
        <v>116</v>
      </c>
      <c r="LNP93" s="354" t="s">
        <v>116</v>
      </c>
      <c r="LNQ93" s="354" t="s">
        <v>116</v>
      </c>
      <c r="LNR93" s="354" t="s">
        <v>116</v>
      </c>
      <c r="LNS93" s="354" t="s">
        <v>116</v>
      </c>
      <c r="LNT93" s="354" t="s">
        <v>116</v>
      </c>
      <c r="LNU93" s="354" t="s">
        <v>116</v>
      </c>
      <c r="LNV93" s="354" t="s">
        <v>116</v>
      </c>
      <c r="LNW93" s="354" t="s">
        <v>116</v>
      </c>
      <c r="LNX93" s="354" t="s">
        <v>116</v>
      </c>
      <c r="LNY93" s="354" t="s">
        <v>116</v>
      </c>
      <c r="LNZ93" s="354" t="s">
        <v>116</v>
      </c>
      <c r="LOA93" s="354" t="s">
        <v>116</v>
      </c>
      <c r="LOB93" s="354" t="s">
        <v>116</v>
      </c>
      <c r="LOC93" s="354" t="s">
        <v>116</v>
      </c>
      <c r="LOD93" s="354" t="s">
        <v>116</v>
      </c>
      <c r="LOE93" s="354" t="s">
        <v>116</v>
      </c>
      <c r="LOF93" s="354" t="s">
        <v>116</v>
      </c>
      <c r="LOG93" s="354" t="s">
        <v>116</v>
      </c>
      <c r="LOH93" s="354" t="s">
        <v>116</v>
      </c>
      <c r="LOI93" s="354" t="s">
        <v>116</v>
      </c>
      <c r="LOJ93" s="354" t="s">
        <v>116</v>
      </c>
      <c r="LOK93" s="354" t="s">
        <v>116</v>
      </c>
      <c r="LOL93" s="354" t="s">
        <v>116</v>
      </c>
      <c r="LOM93" s="354" t="s">
        <v>116</v>
      </c>
      <c r="LON93" s="354" t="s">
        <v>116</v>
      </c>
      <c r="LOO93" s="354" t="s">
        <v>116</v>
      </c>
      <c r="LOP93" s="354" t="s">
        <v>116</v>
      </c>
      <c r="LOQ93" s="354" t="s">
        <v>116</v>
      </c>
      <c r="LOR93" s="354" t="s">
        <v>116</v>
      </c>
      <c r="LOS93" s="354" t="s">
        <v>116</v>
      </c>
      <c r="LOT93" s="354" t="s">
        <v>116</v>
      </c>
      <c r="LOU93" s="354" t="s">
        <v>116</v>
      </c>
      <c r="LOV93" s="354" t="s">
        <v>116</v>
      </c>
      <c r="LOW93" s="354" t="s">
        <v>116</v>
      </c>
      <c r="LOX93" s="354" t="s">
        <v>116</v>
      </c>
      <c r="LOY93" s="354" t="s">
        <v>116</v>
      </c>
      <c r="LOZ93" s="354" t="s">
        <v>116</v>
      </c>
      <c r="LPA93" s="354" t="s">
        <v>116</v>
      </c>
      <c r="LPB93" s="354" t="s">
        <v>116</v>
      </c>
      <c r="LPC93" s="354" t="s">
        <v>116</v>
      </c>
      <c r="LPD93" s="354" t="s">
        <v>116</v>
      </c>
      <c r="LPE93" s="354" t="s">
        <v>116</v>
      </c>
      <c r="LPF93" s="354" t="s">
        <v>116</v>
      </c>
      <c r="LPG93" s="354" t="s">
        <v>116</v>
      </c>
      <c r="LPH93" s="354" t="s">
        <v>116</v>
      </c>
      <c r="LPI93" s="354" t="s">
        <v>116</v>
      </c>
      <c r="LPJ93" s="354" t="s">
        <v>116</v>
      </c>
      <c r="LPK93" s="354" t="s">
        <v>116</v>
      </c>
      <c r="LPL93" s="354" t="s">
        <v>116</v>
      </c>
      <c r="LPM93" s="354" t="s">
        <v>116</v>
      </c>
      <c r="LPN93" s="354" t="s">
        <v>116</v>
      </c>
      <c r="LPO93" s="354" t="s">
        <v>116</v>
      </c>
      <c r="LPP93" s="354" t="s">
        <v>116</v>
      </c>
      <c r="LPQ93" s="354" t="s">
        <v>116</v>
      </c>
      <c r="LPR93" s="354" t="s">
        <v>116</v>
      </c>
      <c r="LPS93" s="354" t="s">
        <v>116</v>
      </c>
      <c r="LPT93" s="354" t="s">
        <v>116</v>
      </c>
      <c r="LPU93" s="354" t="s">
        <v>116</v>
      </c>
      <c r="LPV93" s="354" t="s">
        <v>116</v>
      </c>
      <c r="LPW93" s="354" t="s">
        <v>116</v>
      </c>
      <c r="LPX93" s="354" t="s">
        <v>116</v>
      </c>
      <c r="LPY93" s="354" t="s">
        <v>116</v>
      </c>
      <c r="LPZ93" s="354" t="s">
        <v>116</v>
      </c>
      <c r="LQA93" s="354" t="s">
        <v>116</v>
      </c>
      <c r="LQB93" s="354" t="s">
        <v>116</v>
      </c>
      <c r="LQC93" s="354" t="s">
        <v>116</v>
      </c>
      <c r="LQD93" s="354" t="s">
        <v>116</v>
      </c>
      <c r="LQE93" s="354" t="s">
        <v>116</v>
      </c>
      <c r="LQF93" s="354" t="s">
        <v>116</v>
      </c>
      <c r="LQG93" s="354" t="s">
        <v>116</v>
      </c>
      <c r="LQH93" s="354" t="s">
        <v>116</v>
      </c>
      <c r="LQI93" s="354" t="s">
        <v>116</v>
      </c>
      <c r="LQJ93" s="354" t="s">
        <v>116</v>
      </c>
      <c r="LQK93" s="354" t="s">
        <v>116</v>
      </c>
      <c r="LQL93" s="354" t="s">
        <v>116</v>
      </c>
      <c r="LQM93" s="354" t="s">
        <v>116</v>
      </c>
      <c r="LQN93" s="354" t="s">
        <v>116</v>
      </c>
      <c r="LQO93" s="354" t="s">
        <v>116</v>
      </c>
      <c r="LQP93" s="354" t="s">
        <v>116</v>
      </c>
      <c r="LQQ93" s="354" t="s">
        <v>116</v>
      </c>
      <c r="LQR93" s="354" t="s">
        <v>116</v>
      </c>
      <c r="LQS93" s="354" t="s">
        <v>116</v>
      </c>
      <c r="LQT93" s="354" t="s">
        <v>116</v>
      </c>
      <c r="LQU93" s="354" t="s">
        <v>116</v>
      </c>
      <c r="LQV93" s="354" t="s">
        <v>116</v>
      </c>
      <c r="LQW93" s="354" t="s">
        <v>116</v>
      </c>
      <c r="LQX93" s="354" t="s">
        <v>116</v>
      </c>
      <c r="LQY93" s="354" t="s">
        <v>116</v>
      </c>
      <c r="LQZ93" s="354" t="s">
        <v>116</v>
      </c>
      <c r="LRA93" s="354" t="s">
        <v>116</v>
      </c>
      <c r="LRB93" s="354" t="s">
        <v>116</v>
      </c>
      <c r="LRC93" s="354" t="s">
        <v>116</v>
      </c>
      <c r="LRD93" s="354" t="s">
        <v>116</v>
      </c>
      <c r="LRE93" s="354" t="s">
        <v>116</v>
      </c>
      <c r="LRF93" s="354" t="s">
        <v>116</v>
      </c>
      <c r="LRG93" s="354" t="s">
        <v>116</v>
      </c>
      <c r="LRH93" s="354" t="s">
        <v>116</v>
      </c>
      <c r="LRI93" s="354" t="s">
        <v>116</v>
      </c>
      <c r="LRJ93" s="354" t="s">
        <v>116</v>
      </c>
      <c r="LRK93" s="354" t="s">
        <v>116</v>
      </c>
      <c r="LRL93" s="354" t="s">
        <v>116</v>
      </c>
      <c r="LRM93" s="354" t="s">
        <v>116</v>
      </c>
      <c r="LRN93" s="354" t="s">
        <v>116</v>
      </c>
      <c r="LRO93" s="354" t="s">
        <v>116</v>
      </c>
      <c r="LRP93" s="354" t="s">
        <v>116</v>
      </c>
      <c r="LRQ93" s="354" t="s">
        <v>116</v>
      </c>
      <c r="LRR93" s="354" t="s">
        <v>116</v>
      </c>
      <c r="LRS93" s="354" t="s">
        <v>116</v>
      </c>
      <c r="LRT93" s="354" t="s">
        <v>116</v>
      </c>
      <c r="LRU93" s="354" t="s">
        <v>116</v>
      </c>
      <c r="LRV93" s="354" t="s">
        <v>116</v>
      </c>
      <c r="LRW93" s="354" t="s">
        <v>116</v>
      </c>
      <c r="LRX93" s="354" t="s">
        <v>116</v>
      </c>
      <c r="LRY93" s="354" t="s">
        <v>116</v>
      </c>
      <c r="LRZ93" s="354" t="s">
        <v>116</v>
      </c>
      <c r="LSA93" s="354" t="s">
        <v>116</v>
      </c>
      <c r="LSB93" s="354" t="s">
        <v>116</v>
      </c>
      <c r="LSC93" s="354" t="s">
        <v>116</v>
      </c>
      <c r="LSD93" s="354" t="s">
        <v>116</v>
      </c>
      <c r="LSE93" s="354" t="s">
        <v>116</v>
      </c>
      <c r="LSF93" s="354" t="s">
        <v>116</v>
      </c>
      <c r="LSG93" s="354" t="s">
        <v>116</v>
      </c>
      <c r="LSH93" s="354" t="s">
        <v>116</v>
      </c>
      <c r="LSI93" s="354" t="s">
        <v>116</v>
      </c>
      <c r="LSJ93" s="354" t="s">
        <v>116</v>
      </c>
      <c r="LSK93" s="354" t="s">
        <v>116</v>
      </c>
      <c r="LSL93" s="354" t="s">
        <v>116</v>
      </c>
      <c r="LSM93" s="354" t="s">
        <v>116</v>
      </c>
      <c r="LSN93" s="354" t="s">
        <v>116</v>
      </c>
      <c r="LSO93" s="354" t="s">
        <v>116</v>
      </c>
      <c r="LSP93" s="354" t="s">
        <v>116</v>
      </c>
      <c r="LSQ93" s="354" t="s">
        <v>116</v>
      </c>
      <c r="LSR93" s="354" t="s">
        <v>116</v>
      </c>
      <c r="LSS93" s="354" t="s">
        <v>116</v>
      </c>
      <c r="LST93" s="354" t="s">
        <v>116</v>
      </c>
      <c r="LSU93" s="354" t="s">
        <v>116</v>
      </c>
      <c r="LSV93" s="354" t="s">
        <v>116</v>
      </c>
      <c r="LSW93" s="354" t="s">
        <v>116</v>
      </c>
      <c r="LSX93" s="354" t="s">
        <v>116</v>
      </c>
      <c r="LSY93" s="354" t="s">
        <v>116</v>
      </c>
      <c r="LSZ93" s="354" t="s">
        <v>116</v>
      </c>
      <c r="LTA93" s="354" t="s">
        <v>116</v>
      </c>
      <c r="LTB93" s="354" t="s">
        <v>116</v>
      </c>
      <c r="LTC93" s="354" t="s">
        <v>116</v>
      </c>
      <c r="LTD93" s="354" t="s">
        <v>116</v>
      </c>
      <c r="LTE93" s="354" t="s">
        <v>116</v>
      </c>
      <c r="LTF93" s="354" t="s">
        <v>116</v>
      </c>
      <c r="LTG93" s="354" t="s">
        <v>116</v>
      </c>
      <c r="LTH93" s="354" t="s">
        <v>116</v>
      </c>
      <c r="LTI93" s="354" t="s">
        <v>116</v>
      </c>
      <c r="LTJ93" s="354" t="s">
        <v>116</v>
      </c>
      <c r="LTK93" s="354" t="s">
        <v>116</v>
      </c>
      <c r="LTL93" s="354" t="s">
        <v>116</v>
      </c>
      <c r="LTM93" s="354" t="s">
        <v>116</v>
      </c>
      <c r="LTN93" s="354" t="s">
        <v>116</v>
      </c>
      <c r="LTO93" s="354" t="s">
        <v>116</v>
      </c>
      <c r="LTP93" s="354" t="s">
        <v>116</v>
      </c>
      <c r="LTQ93" s="354" t="s">
        <v>116</v>
      </c>
      <c r="LTR93" s="354" t="s">
        <v>116</v>
      </c>
      <c r="LTS93" s="354" t="s">
        <v>116</v>
      </c>
      <c r="LTT93" s="354" t="s">
        <v>116</v>
      </c>
      <c r="LTU93" s="354" t="s">
        <v>116</v>
      </c>
      <c r="LTV93" s="354" t="s">
        <v>116</v>
      </c>
      <c r="LTW93" s="354" t="s">
        <v>116</v>
      </c>
      <c r="LTX93" s="354" t="s">
        <v>116</v>
      </c>
      <c r="LTY93" s="354" t="s">
        <v>116</v>
      </c>
      <c r="LTZ93" s="354" t="s">
        <v>116</v>
      </c>
      <c r="LUA93" s="354" t="s">
        <v>116</v>
      </c>
      <c r="LUB93" s="354" t="s">
        <v>116</v>
      </c>
      <c r="LUC93" s="354" t="s">
        <v>116</v>
      </c>
      <c r="LUD93" s="354" t="s">
        <v>116</v>
      </c>
      <c r="LUE93" s="354" t="s">
        <v>116</v>
      </c>
      <c r="LUF93" s="354" t="s">
        <v>116</v>
      </c>
      <c r="LUG93" s="354" t="s">
        <v>116</v>
      </c>
      <c r="LUH93" s="354" t="s">
        <v>116</v>
      </c>
      <c r="LUI93" s="354" t="s">
        <v>116</v>
      </c>
      <c r="LUJ93" s="354" t="s">
        <v>116</v>
      </c>
      <c r="LUK93" s="354" t="s">
        <v>116</v>
      </c>
      <c r="LUL93" s="354" t="s">
        <v>116</v>
      </c>
      <c r="LUM93" s="354" t="s">
        <v>116</v>
      </c>
      <c r="LUN93" s="354" t="s">
        <v>116</v>
      </c>
      <c r="LUO93" s="354" t="s">
        <v>116</v>
      </c>
      <c r="LUP93" s="354" t="s">
        <v>116</v>
      </c>
      <c r="LUQ93" s="354" t="s">
        <v>116</v>
      </c>
      <c r="LUR93" s="354" t="s">
        <v>116</v>
      </c>
      <c r="LUS93" s="354" t="s">
        <v>116</v>
      </c>
      <c r="LUT93" s="354" t="s">
        <v>116</v>
      </c>
      <c r="LUU93" s="354" t="s">
        <v>116</v>
      </c>
      <c r="LUV93" s="354" t="s">
        <v>116</v>
      </c>
      <c r="LUW93" s="354" t="s">
        <v>116</v>
      </c>
      <c r="LUX93" s="354" t="s">
        <v>116</v>
      </c>
      <c r="LUY93" s="354" t="s">
        <v>116</v>
      </c>
      <c r="LUZ93" s="354" t="s">
        <v>116</v>
      </c>
      <c r="LVA93" s="354" t="s">
        <v>116</v>
      </c>
      <c r="LVB93" s="354" t="s">
        <v>116</v>
      </c>
      <c r="LVC93" s="354" t="s">
        <v>116</v>
      </c>
      <c r="LVD93" s="354" t="s">
        <v>116</v>
      </c>
      <c r="LVE93" s="354" t="s">
        <v>116</v>
      </c>
      <c r="LVF93" s="354" t="s">
        <v>116</v>
      </c>
      <c r="LVG93" s="354" t="s">
        <v>116</v>
      </c>
      <c r="LVH93" s="354" t="s">
        <v>116</v>
      </c>
      <c r="LVI93" s="354" t="s">
        <v>116</v>
      </c>
      <c r="LVJ93" s="354" t="s">
        <v>116</v>
      </c>
      <c r="LVK93" s="354" t="s">
        <v>116</v>
      </c>
      <c r="LVL93" s="354" t="s">
        <v>116</v>
      </c>
      <c r="LVM93" s="354" t="s">
        <v>116</v>
      </c>
      <c r="LVN93" s="354" t="s">
        <v>116</v>
      </c>
      <c r="LVO93" s="354" t="s">
        <v>116</v>
      </c>
      <c r="LVP93" s="354" t="s">
        <v>116</v>
      </c>
      <c r="LVQ93" s="354" t="s">
        <v>116</v>
      </c>
      <c r="LVR93" s="354" t="s">
        <v>116</v>
      </c>
      <c r="LVS93" s="354" t="s">
        <v>116</v>
      </c>
      <c r="LVT93" s="354" t="s">
        <v>116</v>
      </c>
      <c r="LVU93" s="354" t="s">
        <v>116</v>
      </c>
      <c r="LVV93" s="354" t="s">
        <v>116</v>
      </c>
      <c r="LVW93" s="354" t="s">
        <v>116</v>
      </c>
      <c r="LVX93" s="354" t="s">
        <v>116</v>
      </c>
      <c r="LVY93" s="354" t="s">
        <v>116</v>
      </c>
      <c r="LVZ93" s="354" t="s">
        <v>116</v>
      </c>
      <c r="LWA93" s="354" t="s">
        <v>116</v>
      </c>
      <c r="LWB93" s="354" t="s">
        <v>116</v>
      </c>
      <c r="LWC93" s="354" t="s">
        <v>116</v>
      </c>
      <c r="LWD93" s="354" t="s">
        <v>116</v>
      </c>
      <c r="LWE93" s="354" t="s">
        <v>116</v>
      </c>
      <c r="LWF93" s="354" t="s">
        <v>116</v>
      </c>
      <c r="LWG93" s="354" t="s">
        <v>116</v>
      </c>
      <c r="LWH93" s="354" t="s">
        <v>116</v>
      </c>
      <c r="LWI93" s="354" t="s">
        <v>116</v>
      </c>
      <c r="LWJ93" s="354" t="s">
        <v>116</v>
      </c>
      <c r="LWK93" s="354" t="s">
        <v>116</v>
      </c>
      <c r="LWL93" s="354" t="s">
        <v>116</v>
      </c>
      <c r="LWM93" s="354" t="s">
        <v>116</v>
      </c>
      <c r="LWN93" s="354" t="s">
        <v>116</v>
      </c>
      <c r="LWO93" s="354" t="s">
        <v>116</v>
      </c>
      <c r="LWP93" s="354" t="s">
        <v>116</v>
      </c>
      <c r="LWQ93" s="354" t="s">
        <v>116</v>
      </c>
      <c r="LWR93" s="354" t="s">
        <v>116</v>
      </c>
      <c r="LWS93" s="354" t="s">
        <v>116</v>
      </c>
      <c r="LWT93" s="354" t="s">
        <v>116</v>
      </c>
      <c r="LWU93" s="354" t="s">
        <v>116</v>
      </c>
      <c r="LWV93" s="354" t="s">
        <v>116</v>
      </c>
      <c r="LWW93" s="354" t="s">
        <v>116</v>
      </c>
      <c r="LWX93" s="354" t="s">
        <v>116</v>
      </c>
      <c r="LWY93" s="354" t="s">
        <v>116</v>
      </c>
      <c r="LWZ93" s="354" t="s">
        <v>116</v>
      </c>
      <c r="LXA93" s="354" t="s">
        <v>116</v>
      </c>
      <c r="LXB93" s="354" t="s">
        <v>116</v>
      </c>
      <c r="LXC93" s="354" t="s">
        <v>116</v>
      </c>
      <c r="LXD93" s="354" t="s">
        <v>116</v>
      </c>
      <c r="LXE93" s="354" t="s">
        <v>116</v>
      </c>
      <c r="LXF93" s="354" t="s">
        <v>116</v>
      </c>
      <c r="LXG93" s="354" t="s">
        <v>116</v>
      </c>
      <c r="LXH93" s="354" t="s">
        <v>116</v>
      </c>
      <c r="LXI93" s="354" t="s">
        <v>116</v>
      </c>
      <c r="LXJ93" s="354" t="s">
        <v>116</v>
      </c>
      <c r="LXK93" s="354" t="s">
        <v>116</v>
      </c>
      <c r="LXL93" s="354" t="s">
        <v>116</v>
      </c>
      <c r="LXM93" s="354" t="s">
        <v>116</v>
      </c>
      <c r="LXN93" s="354" t="s">
        <v>116</v>
      </c>
      <c r="LXO93" s="354" t="s">
        <v>116</v>
      </c>
      <c r="LXP93" s="354" t="s">
        <v>116</v>
      </c>
      <c r="LXQ93" s="354" t="s">
        <v>116</v>
      </c>
      <c r="LXR93" s="354" t="s">
        <v>116</v>
      </c>
      <c r="LXS93" s="354" t="s">
        <v>116</v>
      </c>
      <c r="LXT93" s="354" t="s">
        <v>116</v>
      </c>
      <c r="LXU93" s="354" t="s">
        <v>116</v>
      </c>
      <c r="LXV93" s="354" t="s">
        <v>116</v>
      </c>
      <c r="LXW93" s="354" t="s">
        <v>116</v>
      </c>
      <c r="LXX93" s="354" t="s">
        <v>116</v>
      </c>
      <c r="LXY93" s="354" t="s">
        <v>116</v>
      </c>
      <c r="LXZ93" s="354" t="s">
        <v>116</v>
      </c>
      <c r="LYA93" s="354" t="s">
        <v>116</v>
      </c>
      <c r="LYB93" s="354" t="s">
        <v>116</v>
      </c>
      <c r="LYC93" s="354" t="s">
        <v>116</v>
      </c>
      <c r="LYD93" s="354" t="s">
        <v>116</v>
      </c>
      <c r="LYE93" s="354" t="s">
        <v>116</v>
      </c>
      <c r="LYF93" s="354" t="s">
        <v>116</v>
      </c>
      <c r="LYG93" s="354" t="s">
        <v>116</v>
      </c>
      <c r="LYH93" s="354" t="s">
        <v>116</v>
      </c>
      <c r="LYI93" s="354" t="s">
        <v>116</v>
      </c>
      <c r="LYJ93" s="354" t="s">
        <v>116</v>
      </c>
      <c r="LYK93" s="354" t="s">
        <v>116</v>
      </c>
      <c r="LYL93" s="354" t="s">
        <v>116</v>
      </c>
      <c r="LYM93" s="354" t="s">
        <v>116</v>
      </c>
      <c r="LYN93" s="354" t="s">
        <v>116</v>
      </c>
      <c r="LYO93" s="354" t="s">
        <v>116</v>
      </c>
      <c r="LYP93" s="354" t="s">
        <v>116</v>
      </c>
      <c r="LYQ93" s="354" t="s">
        <v>116</v>
      </c>
      <c r="LYR93" s="354" t="s">
        <v>116</v>
      </c>
      <c r="LYS93" s="354" t="s">
        <v>116</v>
      </c>
      <c r="LYT93" s="354" t="s">
        <v>116</v>
      </c>
      <c r="LYU93" s="354" t="s">
        <v>116</v>
      </c>
      <c r="LYV93" s="354" t="s">
        <v>116</v>
      </c>
      <c r="LYW93" s="354" t="s">
        <v>116</v>
      </c>
      <c r="LYX93" s="354" t="s">
        <v>116</v>
      </c>
      <c r="LYY93" s="354" t="s">
        <v>116</v>
      </c>
      <c r="LYZ93" s="354" t="s">
        <v>116</v>
      </c>
      <c r="LZA93" s="354" t="s">
        <v>116</v>
      </c>
      <c r="LZB93" s="354" t="s">
        <v>116</v>
      </c>
      <c r="LZC93" s="354" t="s">
        <v>116</v>
      </c>
      <c r="LZD93" s="354" t="s">
        <v>116</v>
      </c>
      <c r="LZE93" s="354" t="s">
        <v>116</v>
      </c>
      <c r="LZF93" s="354" t="s">
        <v>116</v>
      </c>
      <c r="LZG93" s="354" t="s">
        <v>116</v>
      </c>
      <c r="LZH93" s="354" t="s">
        <v>116</v>
      </c>
      <c r="LZI93" s="354" t="s">
        <v>116</v>
      </c>
      <c r="LZJ93" s="354" t="s">
        <v>116</v>
      </c>
      <c r="LZK93" s="354" t="s">
        <v>116</v>
      </c>
      <c r="LZL93" s="354" t="s">
        <v>116</v>
      </c>
      <c r="LZM93" s="354" t="s">
        <v>116</v>
      </c>
      <c r="LZN93" s="354" t="s">
        <v>116</v>
      </c>
      <c r="LZO93" s="354" t="s">
        <v>116</v>
      </c>
      <c r="LZP93" s="354" t="s">
        <v>116</v>
      </c>
      <c r="LZQ93" s="354" t="s">
        <v>116</v>
      </c>
      <c r="LZR93" s="354" t="s">
        <v>116</v>
      </c>
      <c r="LZS93" s="354" t="s">
        <v>116</v>
      </c>
      <c r="LZT93" s="354" t="s">
        <v>116</v>
      </c>
      <c r="LZU93" s="354" t="s">
        <v>116</v>
      </c>
      <c r="LZV93" s="354" t="s">
        <v>116</v>
      </c>
      <c r="LZW93" s="354" t="s">
        <v>116</v>
      </c>
      <c r="LZX93" s="354" t="s">
        <v>116</v>
      </c>
      <c r="LZY93" s="354" t="s">
        <v>116</v>
      </c>
      <c r="LZZ93" s="354" t="s">
        <v>116</v>
      </c>
      <c r="MAA93" s="354" t="s">
        <v>116</v>
      </c>
      <c r="MAB93" s="354" t="s">
        <v>116</v>
      </c>
      <c r="MAC93" s="354" t="s">
        <v>116</v>
      </c>
      <c r="MAD93" s="354" t="s">
        <v>116</v>
      </c>
      <c r="MAE93" s="354" t="s">
        <v>116</v>
      </c>
      <c r="MAF93" s="354" t="s">
        <v>116</v>
      </c>
      <c r="MAG93" s="354" t="s">
        <v>116</v>
      </c>
      <c r="MAH93" s="354" t="s">
        <v>116</v>
      </c>
      <c r="MAI93" s="354" t="s">
        <v>116</v>
      </c>
      <c r="MAJ93" s="354" t="s">
        <v>116</v>
      </c>
      <c r="MAK93" s="354" t="s">
        <v>116</v>
      </c>
      <c r="MAL93" s="354" t="s">
        <v>116</v>
      </c>
      <c r="MAM93" s="354" t="s">
        <v>116</v>
      </c>
      <c r="MAN93" s="354" t="s">
        <v>116</v>
      </c>
      <c r="MAO93" s="354" t="s">
        <v>116</v>
      </c>
      <c r="MAP93" s="354" t="s">
        <v>116</v>
      </c>
      <c r="MAQ93" s="354" t="s">
        <v>116</v>
      </c>
      <c r="MAR93" s="354" t="s">
        <v>116</v>
      </c>
      <c r="MAS93" s="354" t="s">
        <v>116</v>
      </c>
      <c r="MAT93" s="354" t="s">
        <v>116</v>
      </c>
      <c r="MAU93" s="354" t="s">
        <v>116</v>
      </c>
      <c r="MAV93" s="354" t="s">
        <v>116</v>
      </c>
      <c r="MAW93" s="354" t="s">
        <v>116</v>
      </c>
      <c r="MAX93" s="354" t="s">
        <v>116</v>
      </c>
      <c r="MAY93" s="354" t="s">
        <v>116</v>
      </c>
      <c r="MAZ93" s="354" t="s">
        <v>116</v>
      </c>
      <c r="MBA93" s="354" t="s">
        <v>116</v>
      </c>
      <c r="MBB93" s="354" t="s">
        <v>116</v>
      </c>
      <c r="MBC93" s="354" t="s">
        <v>116</v>
      </c>
      <c r="MBD93" s="354" t="s">
        <v>116</v>
      </c>
      <c r="MBE93" s="354" t="s">
        <v>116</v>
      </c>
      <c r="MBF93" s="354" t="s">
        <v>116</v>
      </c>
      <c r="MBG93" s="354" t="s">
        <v>116</v>
      </c>
      <c r="MBH93" s="354" t="s">
        <v>116</v>
      </c>
      <c r="MBI93" s="354" t="s">
        <v>116</v>
      </c>
      <c r="MBJ93" s="354" t="s">
        <v>116</v>
      </c>
      <c r="MBK93" s="354" t="s">
        <v>116</v>
      </c>
      <c r="MBL93" s="354" t="s">
        <v>116</v>
      </c>
      <c r="MBM93" s="354" t="s">
        <v>116</v>
      </c>
      <c r="MBN93" s="354" t="s">
        <v>116</v>
      </c>
      <c r="MBO93" s="354" t="s">
        <v>116</v>
      </c>
      <c r="MBP93" s="354" t="s">
        <v>116</v>
      </c>
      <c r="MBQ93" s="354" t="s">
        <v>116</v>
      </c>
      <c r="MBR93" s="354" t="s">
        <v>116</v>
      </c>
      <c r="MBS93" s="354" t="s">
        <v>116</v>
      </c>
      <c r="MBT93" s="354" t="s">
        <v>116</v>
      </c>
      <c r="MBU93" s="354" t="s">
        <v>116</v>
      </c>
      <c r="MBV93" s="354" t="s">
        <v>116</v>
      </c>
      <c r="MBW93" s="354" t="s">
        <v>116</v>
      </c>
      <c r="MBX93" s="354" t="s">
        <v>116</v>
      </c>
      <c r="MBY93" s="354" t="s">
        <v>116</v>
      </c>
      <c r="MBZ93" s="354" t="s">
        <v>116</v>
      </c>
      <c r="MCA93" s="354" t="s">
        <v>116</v>
      </c>
      <c r="MCB93" s="354" t="s">
        <v>116</v>
      </c>
      <c r="MCC93" s="354" t="s">
        <v>116</v>
      </c>
      <c r="MCD93" s="354" t="s">
        <v>116</v>
      </c>
      <c r="MCE93" s="354" t="s">
        <v>116</v>
      </c>
      <c r="MCF93" s="354" t="s">
        <v>116</v>
      </c>
      <c r="MCG93" s="354" t="s">
        <v>116</v>
      </c>
      <c r="MCH93" s="354" t="s">
        <v>116</v>
      </c>
      <c r="MCI93" s="354" t="s">
        <v>116</v>
      </c>
      <c r="MCJ93" s="354" t="s">
        <v>116</v>
      </c>
      <c r="MCK93" s="354" t="s">
        <v>116</v>
      </c>
      <c r="MCL93" s="354" t="s">
        <v>116</v>
      </c>
      <c r="MCM93" s="354" t="s">
        <v>116</v>
      </c>
      <c r="MCN93" s="354" t="s">
        <v>116</v>
      </c>
      <c r="MCO93" s="354" t="s">
        <v>116</v>
      </c>
      <c r="MCP93" s="354" t="s">
        <v>116</v>
      </c>
      <c r="MCQ93" s="354" t="s">
        <v>116</v>
      </c>
      <c r="MCR93" s="354" t="s">
        <v>116</v>
      </c>
      <c r="MCS93" s="354" t="s">
        <v>116</v>
      </c>
      <c r="MCT93" s="354" t="s">
        <v>116</v>
      </c>
      <c r="MCU93" s="354" t="s">
        <v>116</v>
      </c>
      <c r="MCV93" s="354" t="s">
        <v>116</v>
      </c>
      <c r="MCW93" s="354" t="s">
        <v>116</v>
      </c>
      <c r="MCX93" s="354" t="s">
        <v>116</v>
      </c>
      <c r="MCY93" s="354" t="s">
        <v>116</v>
      </c>
      <c r="MCZ93" s="354" t="s">
        <v>116</v>
      </c>
      <c r="MDA93" s="354" t="s">
        <v>116</v>
      </c>
      <c r="MDB93" s="354" t="s">
        <v>116</v>
      </c>
      <c r="MDC93" s="354" t="s">
        <v>116</v>
      </c>
      <c r="MDD93" s="354" t="s">
        <v>116</v>
      </c>
      <c r="MDE93" s="354" t="s">
        <v>116</v>
      </c>
      <c r="MDF93" s="354" t="s">
        <v>116</v>
      </c>
      <c r="MDG93" s="354" t="s">
        <v>116</v>
      </c>
      <c r="MDH93" s="354" t="s">
        <v>116</v>
      </c>
      <c r="MDI93" s="354" t="s">
        <v>116</v>
      </c>
      <c r="MDJ93" s="354" t="s">
        <v>116</v>
      </c>
      <c r="MDK93" s="354" t="s">
        <v>116</v>
      </c>
      <c r="MDL93" s="354" t="s">
        <v>116</v>
      </c>
      <c r="MDM93" s="354" t="s">
        <v>116</v>
      </c>
      <c r="MDN93" s="354" t="s">
        <v>116</v>
      </c>
      <c r="MDO93" s="354" t="s">
        <v>116</v>
      </c>
      <c r="MDP93" s="354" t="s">
        <v>116</v>
      </c>
      <c r="MDQ93" s="354" t="s">
        <v>116</v>
      </c>
      <c r="MDR93" s="354" t="s">
        <v>116</v>
      </c>
      <c r="MDS93" s="354" t="s">
        <v>116</v>
      </c>
      <c r="MDT93" s="354" t="s">
        <v>116</v>
      </c>
      <c r="MDU93" s="354" t="s">
        <v>116</v>
      </c>
      <c r="MDV93" s="354" t="s">
        <v>116</v>
      </c>
      <c r="MDW93" s="354" t="s">
        <v>116</v>
      </c>
      <c r="MDX93" s="354" t="s">
        <v>116</v>
      </c>
      <c r="MDY93" s="354" t="s">
        <v>116</v>
      </c>
      <c r="MDZ93" s="354" t="s">
        <v>116</v>
      </c>
      <c r="MEA93" s="354" t="s">
        <v>116</v>
      </c>
      <c r="MEB93" s="354" t="s">
        <v>116</v>
      </c>
      <c r="MEC93" s="354" t="s">
        <v>116</v>
      </c>
      <c r="MED93" s="354" t="s">
        <v>116</v>
      </c>
      <c r="MEE93" s="354" t="s">
        <v>116</v>
      </c>
      <c r="MEF93" s="354" t="s">
        <v>116</v>
      </c>
      <c r="MEG93" s="354" t="s">
        <v>116</v>
      </c>
      <c r="MEH93" s="354" t="s">
        <v>116</v>
      </c>
      <c r="MEI93" s="354" t="s">
        <v>116</v>
      </c>
      <c r="MEJ93" s="354" t="s">
        <v>116</v>
      </c>
      <c r="MEK93" s="354" t="s">
        <v>116</v>
      </c>
      <c r="MEL93" s="354" t="s">
        <v>116</v>
      </c>
      <c r="MEM93" s="354" t="s">
        <v>116</v>
      </c>
      <c r="MEN93" s="354" t="s">
        <v>116</v>
      </c>
      <c r="MEO93" s="354" t="s">
        <v>116</v>
      </c>
      <c r="MEP93" s="354" t="s">
        <v>116</v>
      </c>
      <c r="MEQ93" s="354" t="s">
        <v>116</v>
      </c>
      <c r="MER93" s="354" t="s">
        <v>116</v>
      </c>
      <c r="MES93" s="354" t="s">
        <v>116</v>
      </c>
      <c r="MET93" s="354" t="s">
        <v>116</v>
      </c>
      <c r="MEU93" s="354" t="s">
        <v>116</v>
      </c>
      <c r="MEV93" s="354" t="s">
        <v>116</v>
      </c>
      <c r="MEW93" s="354" t="s">
        <v>116</v>
      </c>
      <c r="MEX93" s="354" t="s">
        <v>116</v>
      </c>
      <c r="MEY93" s="354" t="s">
        <v>116</v>
      </c>
      <c r="MEZ93" s="354" t="s">
        <v>116</v>
      </c>
      <c r="MFA93" s="354" t="s">
        <v>116</v>
      </c>
      <c r="MFB93" s="354" t="s">
        <v>116</v>
      </c>
      <c r="MFC93" s="354" t="s">
        <v>116</v>
      </c>
      <c r="MFD93" s="354" t="s">
        <v>116</v>
      </c>
      <c r="MFE93" s="354" t="s">
        <v>116</v>
      </c>
      <c r="MFF93" s="354" t="s">
        <v>116</v>
      </c>
      <c r="MFG93" s="354" t="s">
        <v>116</v>
      </c>
      <c r="MFH93" s="354" t="s">
        <v>116</v>
      </c>
      <c r="MFI93" s="354" t="s">
        <v>116</v>
      </c>
      <c r="MFJ93" s="354" t="s">
        <v>116</v>
      </c>
      <c r="MFK93" s="354" t="s">
        <v>116</v>
      </c>
      <c r="MFL93" s="354" t="s">
        <v>116</v>
      </c>
      <c r="MFM93" s="354" t="s">
        <v>116</v>
      </c>
      <c r="MFN93" s="354" t="s">
        <v>116</v>
      </c>
      <c r="MFO93" s="354" t="s">
        <v>116</v>
      </c>
      <c r="MFP93" s="354" t="s">
        <v>116</v>
      </c>
      <c r="MFQ93" s="354" t="s">
        <v>116</v>
      </c>
      <c r="MFR93" s="354" t="s">
        <v>116</v>
      </c>
      <c r="MFS93" s="354" t="s">
        <v>116</v>
      </c>
      <c r="MFT93" s="354" t="s">
        <v>116</v>
      </c>
      <c r="MFU93" s="354" t="s">
        <v>116</v>
      </c>
      <c r="MFV93" s="354" t="s">
        <v>116</v>
      </c>
      <c r="MFW93" s="354" t="s">
        <v>116</v>
      </c>
      <c r="MFX93" s="354" t="s">
        <v>116</v>
      </c>
      <c r="MFY93" s="354" t="s">
        <v>116</v>
      </c>
      <c r="MFZ93" s="354" t="s">
        <v>116</v>
      </c>
      <c r="MGA93" s="354" t="s">
        <v>116</v>
      </c>
      <c r="MGB93" s="354" t="s">
        <v>116</v>
      </c>
      <c r="MGC93" s="354" t="s">
        <v>116</v>
      </c>
      <c r="MGD93" s="354" t="s">
        <v>116</v>
      </c>
      <c r="MGE93" s="354" t="s">
        <v>116</v>
      </c>
      <c r="MGF93" s="354" t="s">
        <v>116</v>
      </c>
      <c r="MGG93" s="354" t="s">
        <v>116</v>
      </c>
      <c r="MGH93" s="354" t="s">
        <v>116</v>
      </c>
      <c r="MGI93" s="354" t="s">
        <v>116</v>
      </c>
      <c r="MGJ93" s="354" t="s">
        <v>116</v>
      </c>
      <c r="MGK93" s="354" t="s">
        <v>116</v>
      </c>
      <c r="MGL93" s="354" t="s">
        <v>116</v>
      </c>
      <c r="MGM93" s="354" t="s">
        <v>116</v>
      </c>
      <c r="MGN93" s="354" t="s">
        <v>116</v>
      </c>
      <c r="MGO93" s="354" t="s">
        <v>116</v>
      </c>
      <c r="MGP93" s="354" t="s">
        <v>116</v>
      </c>
      <c r="MGQ93" s="354" t="s">
        <v>116</v>
      </c>
      <c r="MGR93" s="354" t="s">
        <v>116</v>
      </c>
      <c r="MGS93" s="354" t="s">
        <v>116</v>
      </c>
      <c r="MGT93" s="354" t="s">
        <v>116</v>
      </c>
      <c r="MGU93" s="354" t="s">
        <v>116</v>
      </c>
      <c r="MGV93" s="354" t="s">
        <v>116</v>
      </c>
      <c r="MGW93" s="354" t="s">
        <v>116</v>
      </c>
      <c r="MGX93" s="354" t="s">
        <v>116</v>
      </c>
      <c r="MGY93" s="354" t="s">
        <v>116</v>
      </c>
      <c r="MGZ93" s="354" t="s">
        <v>116</v>
      </c>
      <c r="MHA93" s="354" t="s">
        <v>116</v>
      </c>
      <c r="MHB93" s="354" t="s">
        <v>116</v>
      </c>
      <c r="MHC93" s="354" t="s">
        <v>116</v>
      </c>
      <c r="MHD93" s="354" t="s">
        <v>116</v>
      </c>
      <c r="MHE93" s="354" t="s">
        <v>116</v>
      </c>
      <c r="MHF93" s="354" t="s">
        <v>116</v>
      </c>
      <c r="MHG93" s="354" t="s">
        <v>116</v>
      </c>
      <c r="MHH93" s="354" t="s">
        <v>116</v>
      </c>
      <c r="MHI93" s="354" t="s">
        <v>116</v>
      </c>
      <c r="MHJ93" s="354" t="s">
        <v>116</v>
      </c>
      <c r="MHK93" s="354" t="s">
        <v>116</v>
      </c>
      <c r="MHL93" s="354" t="s">
        <v>116</v>
      </c>
      <c r="MHM93" s="354" t="s">
        <v>116</v>
      </c>
      <c r="MHN93" s="354" t="s">
        <v>116</v>
      </c>
      <c r="MHO93" s="354" t="s">
        <v>116</v>
      </c>
      <c r="MHP93" s="354" t="s">
        <v>116</v>
      </c>
      <c r="MHQ93" s="354" t="s">
        <v>116</v>
      </c>
      <c r="MHR93" s="354" t="s">
        <v>116</v>
      </c>
      <c r="MHS93" s="354" t="s">
        <v>116</v>
      </c>
      <c r="MHT93" s="354" t="s">
        <v>116</v>
      </c>
      <c r="MHU93" s="354" t="s">
        <v>116</v>
      </c>
      <c r="MHV93" s="354" t="s">
        <v>116</v>
      </c>
      <c r="MHW93" s="354" t="s">
        <v>116</v>
      </c>
      <c r="MHX93" s="354" t="s">
        <v>116</v>
      </c>
      <c r="MHY93" s="354" t="s">
        <v>116</v>
      </c>
      <c r="MHZ93" s="354" t="s">
        <v>116</v>
      </c>
      <c r="MIA93" s="354" t="s">
        <v>116</v>
      </c>
      <c r="MIB93" s="354" t="s">
        <v>116</v>
      </c>
      <c r="MIC93" s="354" t="s">
        <v>116</v>
      </c>
      <c r="MID93" s="354" t="s">
        <v>116</v>
      </c>
      <c r="MIE93" s="354" t="s">
        <v>116</v>
      </c>
      <c r="MIF93" s="354" t="s">
        <v>116</v>
      </c>
      <c r="MIG93" s="354" t="s">
        <v>116</v>
      </c>
      <c r="MIH93" s="354" t="s">
        <v>116</v>
      </c>
      <c r="MII93" s="354" t="s">
        <v>116</v>
      </c>
      <c r="MIJ93" s="354" t="s">
        <v>116</v>
      </c>
      <c r="MIK93" s="354" t="s">
        <v>116</v>
      </c>
      <c r="MIL93" s="354" t="s">
        <v>116</v>
      </c>
      <c r="MIM93" s="354" t="s">
        <v>116</v>
      </c>
      <c r="MIN93" s="354" t="s">
        <v>116</v>
      </c>
      <c r="MIO93" s="354" t="s">
        <v>116</v>
      </c>
      <c r="MIP93" s="354" t="s">
        <v>116</v>
      </c>
      <c r="MIQ93" s="354" t="s">
        <v>116</v>
      </c>
      <c r="MIR93" s="354" t="s">
        <v>116</v>
      </c>
      <c r="MIS93" s="354" t="s">
        <v>116</v>
      </c>
      <c r="MIT93" s="354" t="s">
        <v>116</v>
      </c>
      <c r="MIU93" s="354" t="s">
        <v>116</v>
      </c>
      <c r="MIV93" s="354" t="s">
        <v>116</v>
      </c>
      <c r="MIW93" s="354" t="s">
        <v>116</v>
      </c>
      <c r="MIX93" s="354" t="s">
        <v>116</v>
      </c>
      <c r="MIY93" s="354" t="s">
        <v>116</v>
      </c>
      <c r="MIZ93" s="354" t="s">
        <v>116</v>
      </c>
      <c r="MJA93" s="354" t="s">
        <v>116</v>
      </c>
      <c r="MJB93" s="354" t="s">
        <v>116</v>
      </c>
      <c r="MJC93" s="354" t="s">
        <v>116</v>
      </c>
      <c r="MJD93" s="354" t="s">
        <v>116</v>
      </c>
      <c r="MJE93" s="354" t="s">
        <v>116</v>
      </c>
      <c r="MJF93" s="354" t="s">
        <v>116</v>
      </c>
      <c r="MJG93" s="354" t="s">
        <v>116</v>
      </c>
      <c r="MJH93" s="354" t="s">
        <v>116</v>
      </c>
      <c r="MJI93" s="354" t="s">
        <v>116</v>
      </c>
      <c r="MJJ93" s="354" t="s">
        <v>116</v>
      </c>
      <c r="MJK93" s="354" t="s">
        <v>116</v>
      </c>
      <c r="MJL93" s="354" t="s">
        <v>116</v>
      </c>
      <c r="MJM93" s="354" t="s">
        <v>116</v>
      </c>
      <c r="MJN93" s="354" t="s">
        <v>116</v>
      </c>
      <c r="MJO93" s="354" t="s">
        <v>116</v>
      </c>
      <c r="MJP93" s="354" t="s">
        <v>116</v>
      </c>
      <c r="MJQ93" s="354" t="s">
        <v>116</v>
      </c>
      <c r="MJR93" s="354" t="s">
        <v>116</v>
      </c>
      <c r="MJS93" s="354" t="s">
        <v>116</v>
      </c>
      <c r="MJT93" s="354" t="s">
        <v>116</v>
      </c>
      <c r="MJU93" s="354" t="s">
        <v>116</v>
      </c>
      <c r="MJV93" s="354" t="s">
        <v>116</v>
      </c>
      <c r="MJW93" s="354" t="s">
        <v>116</v>
      </c>
      <c r="MJX93" s="354" t="s">
        <v>116</v>
      </c>
      <c r="MJY93" s="354" t="s">
        <v>116</v>
      </c>
      <c r="MJZ93" s="354" t="s">
        <v>116</v>
      </c>
      <c r="MKA93" s="354" t="s">
        <v>116</v>
      </c>
      <c r="MKB93" s="354" t="s">
        <v>116</v>
      </c>
      <c r="MKC93" s="354" t="s">
        <v>116</v>
      </c>
      <c r="MKD93" s="354" t="s">
        <v>116</v>
      </c>
      <c r="MKE93" s="354" t="s">
        <v>116</v>
      </c>
      <c r="MKF93" s="354" t="s">
        <v>116</v>
      </c>
      <c r="MKG93" s="354" t="s">
        <v>116</v>
      </c>
      <c r="MKH93" s="354" t="s">
        <v>116</v>
      </c>
      <c r="MKI93" s="354" t="s">
        <v>116</v>
      </c>
      <c r="MKJ93" s="354" t="s">
        <v>116</v>
      </c>
      <c r="MKK93" s="354" t="s">
        <v>116</v>
      </c>
      <c r="MKL93" s="354" t="s">
        <v>116</v>
      </c>
      <c r="MKM93" s="354" t="s">
        <v>116</v>
      </c>
      <c r="MKN93" s="354" t="s">
        <v>116</v>
      </c>
      <c r="MKO93" s="354" t="s">
        <v>116</v>
      </c>
      <c r="MKP93" s="354" t="s">
        <v>116</v>
      </c>
      <c r="MKQ93" s="354" t="s">
        <v>116</v>
      </c>
      <c r="MKR93" s="354" t="s">
        <v>116</v>
      </c>
      <c r="MKS93" s="354" t="s">
        <v>116</v>
      </c>
      <c r="MKT93" s="354" t="s">
        <v>116</v>
      </c>
      <c r="MKU93" s="354" t="s">
        <v>116</v>
      </c>
      <c r="MKV93" s="354" t="s">
        <v>116</v>
      </c>
      <c r="MKW93" s="354" t="s">
        <v>116</v>
      </c>
      <c r="MKX93" s="354" t="s">
        <v>116</v>
      </c>
      <c r="MKY93" s="354" t="s">
        <v>116</v>
      </c>
      <c r="MKZ93" s="354" t="s">
        <v>116</v>
      </c>
      <c r="MLA93" s="354" t="s">
        <v>116</v>
      </c>
      <c r="MLB93" s="354" t="s">
        <v>116</v>
      </c>
      <c r="MLC93" s="354" t="s">
        <v>116</v>
      </c>
      <c r="MLD93" s="354" t="s">
        <v>116</v>
      </c>
      <c r="MLE93" s="354" t="s">
        <v>116</v>
      </c>
      <c r="MLF93" s="354" t="s">
        <v>116</v>
      </c>
      <c r="MLG93" s="354" t="s">
        <v>116</v>
      </c>
      <c r="MLH93" s="354" t="s">
        <v>116</v>
      </c>
      <c r="MLI93" s="354" t="s">
        <v>116</v>
      </c>
      <c r="MLJ93" s="354" t="s">
        <v>116</v>
      </c>
      <c r="MLK93" s="354" t="s">
        <v>116</v>
      </c>
      <c r="MLL93" s="354" t="s">
        <v>116</v>
      </c>
      <c r="MLM93" s="354" t="s">
        <v>116</v>
      </c>
      <c r="MLN93" s="354" t="s">
        <v>116</v>
      </c>
      <c r="MLO93" s="354" t="s">
        <v>116</v>
      </c>
      <c r="MLP93" s="354" t="s">
        <v>116</v>
      </c>
      <c r="MLQ93" s="354" t="s">
        <v>116</v>
      </c>
      <c r="MLR93" s="354" t="s">
        <v>116</v>
      </c>
      <c r="MLS93" s="354" t="s">
        <v>116</v>
      </c>
      <c r="MLT93" s="354" t="s">
        <v>116</v>
      </c>
      <c r="MLU93" s="354" t="s">
        <v>116</v>
      </c>
      <c r="MLV93" s="354" t="s">
        <v>116</v>
      </c>
      <c r="MLW93" s="354" t="s">
        <v>116</v>
      </c>
      <c r="MLX93" s="354" t="s">
        <v>116</v>
      </c>
      <c r="MLY93" s="354" t="s">
        <v>116</v>
      </c>
      <c r="MLZ93" s="354" t="s">
        <v>116</v>
      </c>
      <c r="MMA93" s="354" t="s">
        <v>116</v>
      </c>
      <c r="MMB93" s="354" t="s">
        <v>116</v>
      </c>
      <c r="MMC93" s="354" t="s">
        <v>116</v>
      </c>
      <c r="MMD93" s="354" t="s">
        <v>116</v>
      </c>
      <c r="MME93" s="354" t="s">
        <v>116</v>
      </c>
      <c r="MMF93" s="354" t="s">
        <v>116</v>
      </c>
      <c r="MMG93" s="354" t="s">
        <v>116</v>
      </c>
      <c r="MMH93" s="354" t="s">
        <v>116</v>
      </c>
      <c r="MMI93" s="354" t="s">
        <v>116</v>
      </c>
      <c r="MMJ93" s="354" t="s">
        <v>116</v>
      </c>
      <c r="MMK93" s="354" t="s">
        <v>116</v>
      </c>
      <c r="MML93" s="354" t="s">
        <v>116</v>
      </c>
      <c r="MMM93" s="354" t="s">
        <v>116</v>
      </c>
      <c r="MMN93" s="354" t="s">
        <v>116</v>
      </c>
      <c r="MMO93" s="354" t="s">
        <v>116</v>
      </c>
      <c r="MMP93" s="354" t="s">
        <v>116</v>
      </c>
      <c r="MMQ93" s="354" t="s">
        <v>116</v>
      </c>
      <c r="MMR93" s="354" t="s">
        <v>116</v>
      </c>
      <c r="MMS93" s="354" t="s">
        <v>116</v>
      </c>
      <c r="MMT93" s="354" t="s">
        <v>116</v>
      </c>
      <c r="MMU93" s="354" t="s">
        <v>116</v>
      </c>
      <c r="MMV93" s="354" t="s">
        <v>116</v>
      </c>
      <c r="MMW93" s="354" t="s">
        <v>116</v>
      </c>
      <c r="MMX93" s="354" t="s">
        <v>116</v>
      </c>
      <c r="MMY93" s="354" t="s">
        <v>116</v>
      </c>
      <c r="MMZ93" s="354" t="s">
        <v>116</v>
      </c>
      <c r="MNA93" s="354" t="s">
        <v>116</v>
      </c>
      <c r="MNB93" s="354" t="s">
        <v>116</v>
      </c>
      <c r="MNC93" s="354" t="s">
        <v>116</v>
      </c>
      <c r="MND93" s="354" t="s">
        <v>116</v>
      </c>
      <c r="MNE93" s="354" t="s">
        <v>116</v>
      </c>
      <c r="MNF93" s="354" t="s">
        <v>116</v>
      </c>
      <c r="MNG93" s="354" t="s">
        <v>116</v>
      </c>
      <c r="MNH93" s="354" t="s">
        <v>116</v>
      </c>
      <c r="MNI93" s="354" t="s">
        <v>116</v>
      </c>
      <c r="MNJ93" s="354" t="s">
        <v>116</v>
      </c>
      <c r="MNK93" s="354" t="s">
        <v>116</v>
      </c>
      <c r="MNL93" s="354" t="s">
        <v>116</v>
      </c>
      <c r="MNM93" s="354" t="s">
        <v>116</v>
      </c>
      <c r="MNN93" s="354" t="s">
        <v>116</v>
      </c>
      <c r="MNO93" s="354" t="s">
        <v>116</v>
      </c>
      <c r="MNP93" s="354" t="s">
        <v>116</v>
      </c>
      <c r="MNQ93" s="354" t="s">
        <v>116</v>
      </c>
      <c r="MNR93" s="354" t="s">
        <v>116</v>
      </c>
      <c r="MNS93" s="354" t="s">
        <v>116</v>
      </c>
      <c r="MNT93" s="354" t="s">
        <v>116</v>
      </c>
      <c r="MNU93" s="354" t="s">
        <v>116</v>
      </c>
      <c r="MNV93" s="354" t="s">
        <v>116</v>
      </c>
      <c r="MNW93" s="354" t="s">
        <v>116</v>
      </c>
      <c r="MNX93" s="354" t="s">
        <v>116</v>
      </c>
      <c r="MNY93" s="354" t="s">
        <v>116</v>
      </c>
      <c r="MNZ93" s="354" t="s">
        <v>116</v>
      </c>
      <c r="MOA93" s="354" t="s">
        <v>116</v>
      </c>
      <c r="MOB93" s="354" t="s">
        <v>116</v>
      </c>
      <c r="MOC93" s="354" t="s">
        <v>116</v>
      </c>
      <c r="MOD93" s="354" t="s">
        <v>116</v>
      </c>
      <c r="MOE93" s="354" t="s">
        <v>116</v>
      </c>
      <c r="MOF93" s="354" t="s">
        <v>116</v>
      </c>
      <c r="MOG93" s="354" t="s">
        <v>116</v>
      </c>
      <c r="MOH93" s="354" t="s">
        <v>116</v>
      </c>
      <c r="MOI93" s="354" t="s">
        <v>116</v>
      </c>
      <c r="MOJ93" s="354" t="s">
        <v>116</v>
      </c>
      <c r="MOK93" s="354" t="s">
        <v>116</v>
      </c>
      <c r="MOL93" s="354" t="s">
        <v>116</v>
      </c>
      <c r="MOM93" s="354" t="s">
        <v>116</v>
      </c>
      <c r="MON93" s="354" t="s">
        <v>116</v>
      </c>
      <c r="MOO93" s="354" t="s">
        <v>116</v>
      </c>
      <c r="MOP93" s="354" t="s">
        <v>116</v>
      </c>
      <c r="MOQ93" s="354" t="s">
        <v>116</v>
      </c>
      <c r="MOR93" s="354" t="s">
        <v>116</v>
      </c>
      <c r="MOS93" s="354" t="s">
        <v>116</v>
      </c>
      <c r="MOT93" s="354" t="s">
        <v>116</v>
      </c>
      <c r="MOU93" s="354" t="s">
        <v>116</v>
      </c>
      <c r="MOV93" s="354" t="s">
        <v>116</v>
      </c>
      <c r="MOW93" s="354" t="s">
        <v>116</v>
      </c>
      <c r="MOX93" s="354" t="s">
        <v>116</v>
      </c>
      <c r="MOY93" s="354" t="s">
        <v>116</v>
      </c>
      <c r="MOZ93" s="354" t="s">
        <v>116</v>
      </c>
      <c r="MPA93" s="354" t="s">
        <v>116</v>
      </c>
      <c r="MPB93" s="354" t="s">
        <v>116</v>
      </c>
      <c r="MPC93" s="354" t="s">
        <v>116</v>
      </c>
      <c r="MPD93" s="354" t="s">
        <v>116</v>
      </c>
      <c r="MPE93" s="354" t="s">
        <v>116</v>
      </c>
      <c r="MPF93" s="354" t="s">
        <v>116</v>
      </c>
      <c r="MPG93" s="354" t="s">
        <v>116</v>
      </c>
      <c r="MPH93" s="354" t="s">
        <v>116</v>
      </c>
      <c r="MPI93" s="354" t="s">
        <v>116</v>
      </c>
      <c r="MPJ93" s="354" t="s">
        <v>116</v>
      </c>
      <c r="MPK93" s="354" t="s">
        <v>116</v>
      </c>
      <c r="MPL93" s="354" t="s">
        <v>116</v>
      </c>
      <c r="MPM93" s="354" t="s">
        <v>116</v>
      </c>
      <c r="MPN93" s="354" t="s">
        <v>116</v>
      </c>
      <c r="MPO93" s="354" t="s">
        <v>116</v>
      </c>
      <c r="MPP93" s="354" t="s">
        <v>116</v>
      </c>
      <c r="MPQ93" s="354" t="s">
        <v>116</v>
      </c>
      <c r="MPR93" s="354" t="s">
        <v>116</v>
      </c>
      <c r="MPS93" s="354" t="s">
        <v>116</v>
      </c>
      <c r="MPT93" s="354" t="s">
        <v>116</v>
      </c>
      <c r="MPU93" s="354" t="s">
        <v>116</v>
      </c>
      <c r="MPV93" s="354" t="s">
        <v>116</v>
      </c>
      <c r="MPW93" s="354" t="s">
        <v>116</v>
      </c>
      <c r="MPX93" s="354" t="s">
        <v>116</v>
      </c>
      <c r="MPY93" s="354" t="s">
        <v>116</v>
      </c>
      <c r="MPZ93" s="354" t="s">
        <v>116</v>
      </c>
      <c r="MQA93" s="354" t="s">
        <v>116</v>
      </c>
      <c r="MQB93" s="354" t="s">
        <v>116</v>
      </c>
      <c r="MQC93" s="354" t="s">
        <v>116</v>
      </c>
      <c r="MQD93" s="354" t="s">
        <v>116</v>
      </c>
      <c r="MQE93" s="354" t="s">
        <v>116</v>
      </c>
      <c r="MQF93" s="354" t="s">
        <v>116</v>
      </c>
      <c r="MQG93" s="354" t="s">
        <v>116</v>
      </c>
      <c r="MQH93" s="354" t="s">
        <v>116</v>
      </c>
      <c r="MQI93" s="354" t="s">
        <v>116</v>
      </c>
      <c r="MQJ93" s="354" t="s">
        <v>116</v>
      </c>
      <c r="MQK93" s="354" t="s">
        <v>116</v>
      </c>
      <c r="MQL93" s="354" t="s">
        <v>116</v>
      </c>
      <c r="MQM93" s="354" t="s">
        <v>116</v>
      </c>
      <c r="MQN93" s="354" t="s">
        <v>116</v>
      </c>
      <c r="MQO93" s="354" t="s">
        <v>116</v>
      </c>
      <c r="MQP93" s="354" t="s">
        <v>116</v>
      </c>
      <c r="MQQ93" s="354" t="s">
        <v>116</v>
      </c>
      <c r="MQR93" s="354" t="s">
        <v>116</v>
      </c>
      <c r="MQS93" s="354" t="s">
        <v>116</v>
      </c>
      <c r="MQT93" s="354" t="s">
        <v>116</v>
      </c>
      <c r="MQU93" s="354" t="s">
        <v>116</v>
      </c>
      <c r="MQV93" s="354" t="s">
        <v>116</v>
      </c>
      <c r="MQW93" s="354" t="s">
        <v>116</v>
      </c>
      <c r="MQX93" s="354" t="s">
        <v>116</v>
      </c>
      <c r="MQY93" s="354" t="s">
        <v>116</v>
      </c>
      <c r="MQZ93" s="354" t="s">
        <v>116</v>
      </c>
      <c r="MRA93" s="354" t="s">
        <v>116</v>
      </c>
      <c r="MRB93" s="354" t="s">
        <v>116</v>
      </c>
      <c r="MRC93" s="354" t="s">
        <v>116</v>
      </c>
      <c r="MRD93" s="354" t="s">
        <v>116</v>
      </c>
      <c r="MRE93" s="354" t="s">
        <v>116</v>
      </c>
      <c r="MRF93" s="354" t="s">
        <v>116</v>
      </c>
      <c r="MRG93" s="354" t="s">
        <v>116</v>
      </c>
      <c r="MRH93" s="354" t="s">
        <v>116</v>
      </c>
      <c r="MRI93" s="354" t="s">
        <v>116</v>
      </c>
      <c r="MRJ93" s="354" t="s">
        <v>116</v>
      </c>
      <c r="MRK93" s="354" t="s">
        <v>116</v>
      </c>
      <c r="MRL93" s="354" t="s">
        <v>116</v>
      </c>
      <c r="MRM93" s="354" t="s">
        <v>116</v>
      </c>
      <c r="MRN93" s="354" t="s">
        <v>116</v>
      </c>
      <c r="MRO93" s="354" t="s">
        <v>116</v>
      </c>
      <c r="MRP93" s="354" t="s">
        <v>116</v>
      </c>
      <c r="MRQ93" s="354" t="s">
        <v>116</v>
      </c>
      <c r="MRR93" s="354" t="s">
        <v>116</v>
      </c>
      <c r="MRS93" s="354" t="s">
        <v>116</v>
      </c>
      <c r="MRT93" s="354" t="s">
        <v>116</v>
      </c>
      <c r="MRU93" s="354" t="s">
        <v>116</v>
      </c>
      <c r="MRV93" s="354" t="s">
        <v>116</v>
      </c>
      <c r="MRW93" s="354" t="s">
        <v>116</v>
      </c>
      <c r="MRX93" s="354" t="s">
        <v>116</v>
      </c>
      <c r="MRY93" s="354" t="s">
        <v>116</v>
      </c>
      <c r="MRZ93" s="354" t="s">
        <v>116</v>
      </c>
      <c r="MSA93" s="354" t="s">
        <v>116</v>
      </c>
      <c r="MSB93" s="354" t="s">
        <v>116</v>
      </c>
      <c r="MSC93" s="354" t="s">
        <v>116</v>
      </c>
      <c r="MSD93" s="354" t="s">
        <v>116</v>
      </c>
      <c r="MSE93" s="354" t="s">
        <v>116</v>
      </c>
      <c r="MSF93" s="354" t="s">
        <v>116</v>
      </c>
      <c r="MSG93" s="354" t="s">
        <v>116</v>
      </c>
      <c r="MSH93" s="354" t="s">
        <v>116</v>
      </c>
      <c r="MSI93" s="354" t="s">
        <v>116</v>
      </c>
      <c r="MSJ93" s="354" t="s">
        <v>116</v>
      </c>
      <c r="MSK93" s="354" t="s">
        <v>116</v>
      </c>
      <c r="MSL93" s="354" t="s">
        <v>116</v>
      </c>
      <c r="MSM93" s="354" t="s">
        <v>116</v>
      </c>
      <c r="MSN93" s="354" t="s">
        <v>116</v>
      </c>
      <c r="MSO93" s="354" t="s">
        <v>116</v>
      </c>
      <c r="MSP93" s="354" t="s">
        <v>116</v>
      </c>
      <c r="MSQ93" s="354" t="s">
        <v>116</v>
      </c>
      <c r="MSR93" s="354" t="s">
        <v>116</v>
      </c>
      <c r="MSS93" s="354" t="s">
        <v>116</v>
      </c>
      <c r="MST93" s="354" t="s">
        <v>116</v>
      </c>
      <c r="MSU93" s="354" t="s">
        <v>116</v>
      </c>
      <c r="MSV93" s="354" t="s">
        <v>116</v>
      </c>
      <c r="MSW93" s="354" t="s">
        <v>116</v>
      </c>
      <c r="MSX93" s="354" t="s">
        <v>116</v>
      </c>
      <c r="MSY93" s="354" t="s">
        <v>116</v>
      </c>
      <c r="MSZ93" s="354" t="s">
        <v>116</v>
      </c>
      <c r="MTA93" s="354" t="s">
        <v>116</v>
      </c>
      <c r="MTB93" s="354" t="s">
        <v>116</v>
      </c>
      <c r="MTC93" s="354" t="s">
        <v>116</v>
      </c>
      <c r="MTD93" s="354" t="s">
        <v>116</v>
      </c>
      <c r="MTE93" s="354" t="s">
        <v>116</v>
      </c>
      <c r="MTF93" s="354" t="s">
        <v>116</v>
      </c>
      <c r="MTG93" s="354" t="s">
        <v>116</v>
      </c>
      <c r="MTH93" s="354" t="s">
        <v>116</v>
      </c>
      <c r="MTI93" s="354" t="s">
        <v>116</v>
      </c>
      <c r="MTJ93" s="354" t="s">
        <v>116</v>
      </c>
      <c r="MTK93" s="354" t="s">
        <v>116</v>
      </c>
      <c r="MTL93" s="354" t="s">
        <v>116</v>
      </c>
      <c r="MTM93" s="354" t="s">
        <v>116</v>
      </c>
      <c r="MTN93" s="354" t="s">
        <v>116</v>
      </c>
      <c r="MTO93" s="354" t="s">
        <v>116</v>
      </c>
      <c r="MTP93" s="354" t="s">
        <v>116</v>
      </c>
      <c r="MTQ93" s="354" t="s">
        <v>116</v>
      </c>
      <c r="MTR93" s="354" t="s">
        <v>116</v>
      </c>
      <c r="MTS93" s="354" t="s">
        <v>116</v>
      </c>
      <c r="MTT93" s="354" t="s">
        <v>116</v>
      </c>
      <c r="MTU93" s="354" t="s">
        <v>116</v>
      </c>
      <c r="MTV93" s="354" t="s">
        <v>116</v>
      </c>
      <c r="MTW93" s="354" t="s">
        <v>116</v>
      </c>
      <c r="MTX93" s="354" t="s">
        <v>116</v>
      </c>
      <c r="MTY93" s="354" t="s">
        <v>116</v>
      </c>
      <c r="MTZ93" s="354" t="s">
        <v>116</v>
      </c>
      <c r="MUA93" s="354" t="s">
        <v>116</v>
      </c>
      <c r="MUB93" s="354" t="s">
        <v>116</v>
      </c>
      <c r="MUC93" s="354" t="s">
        <v>116</v>
      </c>
      <c r="MUD93" s="354" t="s">
        <v>116</v>
      </c>
      <c r="MUE93" s="354" t="s">
        <v>116</v>
      </c>
      <c r="MUF93" s="354" t="s">
        <v>116</v>
      </c>
      <c r="MUG93" s="354" t="s">
        <v>116</v>
      </c>
      <c r="MUH93" s="354" t="s">
        <v>116</v>
      </c>
      <c r="MUI93" s="354" t="s">
        <v>116</v>
      </c>
      <c r="MUJ93" s="354" t="s">
        <v>116</v>
      </c>
      <c r="MUK93" s="354" t="s">
        <v>116</v>
      </c>
      <c r="MUL93" s="354" t="s">
        <v>116</v>
      </c>
      <c r="MUM93" s="354" t="s">
        <v>116</v>
      </c>
      <c r="MUN93" s="354" t="s">
        <v>116</v>
      </c>
      <c r="MUO93" s="354" t="s">
        <v>116</v>
      </c>
      <c r="MUP93" s="354" t="s">
        <v>116</v>
      </c>
      <c r="MUQ93" s="354" t="s">
        <v>116</v>
      </c>
      <c r="MUR93" s="354" t="s">
        <v>116</v>
      </c>
      <c r="MUS93" s="354" t="s">
        <v>116</v>
      </c>
      <c r="MUT93" s="354" t="s">
        <v>116</v>
      </c>
      <c r="MUU93" s="354" t="s">
        <v>116</v>
      </c>
      <c r="MUV93" s="354" t="s">
        <v>116</v>
      </c>
      <c r="MUW93" s="354" t="s">
        <v>116</v>
      </c>
      <c r="MUX93" s="354" t="s">
        <v>116</v>
      </c>
      <c r="MUY93" s="354" t="s">
        <v>116</v>
      </c>
      <c r="MUZ93" s="354" t="s">
        <v>116</v>
      </c>
      <c r="MVA93" s="354" t="s">
        <v>116</v>
      </c>
      <c r="MVB93" s="354" t="s">
        <v>116</v>
      </c>
      <c r="MVC93" s="354" t="s">
        <v>116</v>
      </c>
      <c r="MVD93" s="354" t="s">
        <v>116</v>
      </c>
      <c r="MVE93" s="354" t="s">
        <v>116</v>
      </c>
      <c r="MVF93" s="354" t="s">
        <v>116</v>
      </c>
      <c r="MVG93" s="354" t="s">
        <v>116</v>
      </c>
      <c r="MVH93" s="354" t="s">
        <v>116</v>
      </c>
      <c r="MVI93" s="354" t="s">
        <v>116</v>
      </c>
      <c r="MVJ93" s="354" t="s">
        <v>116</v>
      </c>
      <c r="MVK93" s="354" t="s">
        <v>116</v>
      </c>
      <c r="MVL93" s="354" t="s">
        <v>116</v>
      </c>
      <c r="MVM93" s="354" t="s">
        <v>116</v>
      </c>
      <c r="MVN93" s="354" t="s">
        <v>116</v>
      </c>
      <c r="MVO93" s="354" t="s">
        <v>116</v>
      </c>
      <c r="MVP93" s="354" t="s">
        <v>116</v>
      </c>
      <c r="MVQ93" s="354" t="s">
        <v>116</v>
      </c>
      <c r="MVR93" s="354" t="s">
        <v>116</v>
      </c>
      <c r="MVS93" s="354" t="s">
        <v>116</v>
      </c>
      <c r="MVT93" s="354" t="s">
        <v>116</v>
      </c>
      <c r="MVU93" s="354" t="s">
        <v>116</v>
      </c>
      <c r="MVV93" s="354" t="s">
        <v>116</v>
      </c>
      <c r="MVW93" s="354" t="s">
        <v>116</v>
      </c>
      <c r="MVX93" s="354" t="s">
        <v>116</v>
      </c>
      <c r="MVY93" s="354" t="s">
        <v>116</v>
      </c>
      <c r="MVZ93" s="354" t="s">
        <v>116</v>
      </c>
      <c r="MWA93" s="354" t="s">
        <v>116</v>
      </c>
      <c r="MWB93" s="354" t="s">
        <v>116</v>
      </c>
      <c r="MWC93" s="354" t="s">
        <v>116</v>
      </c>
      <c r="MWD93" s="354" t="s">
        <v>116</v>
      </c>
      <c r="MWE93" s="354" t="s">
        <v>116</v>
      </c>
      <c r="MWF93" s="354" t="s">
        <v>116</v>
      </c>
      <c r="MWG93" s="354" t="s">
        <v>116</v>
      </c>
      <c r="MWH93" s="354" t="s">
        <v>116</v>
      </c>
      <c r="MWI93" s="354" t="s">
        <v>116</v>
      </c>
      <c r="MWJ93" s="354" t="s">
        <v>116</v>
      </c>
      <c r="MWK93" s="354" t="s">
        <v>116</v>
      </c>
      <c r="MWL93" s="354" t="s">
        <v>116</v>
      </c>
      <c r="MWM93" s="354" t="s">
        <v>116</v>
      </c>
      <c r="MWN93" s="354" t="s">
        <v>116</v>
      </c>
      <c r="MWO93" s="354" t="s">
        <v>116</v>
      </c>
      <c r="MWP93" s="354" t="s">
        <v>116</v>
      </c>
      <c r="MWQ93" s="354" t="s">
        <v>116</v>
      </c>
      <c r="MWR93" s="354" t="s">
        <v>116</v>
      </c>
      <c r="MWS93" s="354" t="s">
        <v>116</v>
      </c>
      <c r="MWT93" s="354" t="s">
        <v>116</v>
      </c>
      <c r="MWU93" s="354" t="s">
        <v>116</v>
      </c>
      <c r="MWV93" s="354" t="s">
        <v>116</v>
      </c>
      <c r="MWW93" s="354" t="s">
        <v>116</v>
      </c>
      <c r="MWX93" s="354" t="s">
        <v>116</v>
      </c>
      <c r="MWY93" s="354" t="s">
        <v>116</v>
      </c>
      <c r="MWZ93" s="354" t="s">
        <v>116</v>
      </c>
      <c r="MXA93" s="354" t="s">
        <v>116</v>
      </c>
      <c r="MXB93" s="354" t="s">
        <v>116</v>
      </c>
      <c r="MXC93" s="354" t="s">
        <v>116</v>
      </c>
      <c r="MXD93" s="354" t="s">
        <v>116</v>
      </c>
      <c r="MXE93" s="354" t="s">
        <v>116</v>
      </c>
      <c r="MXF93" s="354" t="s">
        <v>116</v>
      </c>
      <c r="MXG93" s="354" t="s">
        <v>116</v>
      </c>
      <c r="MXH93" s="354" t="s">
        <v>116</v>
      </c>
      <c r="MXI93" s="354" t="s">
        <v>116</v>
      </c>
      <c r="MXJ93" s="354" t="s">
        <v>116</v>
      </c>
      <c r="MXK93" s="354" t="s">
        <v>116</v>
      </c>
      <c r="MXL93" s="354" t="s">
        <v>116</v>
      </c>
      <c r="MXM93" s="354" t="s">
        <v>116</v>
      </c>
      <c r="MXN93" s="354" t="s">
        <v>116</v>
      </c>
      <c r="MXO93" s="354" t="s">
        <v>116</v>
      </c>
      <c r="MXP93" s="354" t="s">
        <v>116</v>
      </c>
      <c r="MXQ93" s="354" t="s">
        <v>116</v>
      </c>
      <c r="MXR93" s="354" t="s">
        <v>116</v>
      </c>
      <c r="MXS93" s="354" t="s">
        <v>116</v>
      </c>
      <c r="MXT93" s="354" t="s">
        <v>116</v>
      </c>
      <c r="MXU93" s="354" t="s">
        <v>116</v>
      </c>
      <c r="MXV93" s="354" t="s">
        <v>116</v>
      </c>
      <c r="MXW93" s="354" t="s">
        <v>116</v>
      </c>
      <c r="MXX93" s="354" t="s">
        <v>116</v>
      </c>
      <c r="MXY93" s="354" t="s">
        <v>116</v>
      </c>
      <c r="MXZ93" s="354" t="s">
        <v>116</v>
      </c>
      <c r="MYA93" s="354" t="s">
        <v>116</v>
      </c>
      <c r="MYB93" s="354" t="s">
        <v>116</v>
      </c>
      <c r="MYC93" s="354" t="s">
        <v>116</v>
      </c>
      <c r="MYD93" s="354" t="s">
        <v>116</v>
      </c>
      <c r="MYE93" s="354" t="s">
        <v>116</v>
      </c>
      <c r="MYF93" s="354" t="s">
        <v>116</v>
      </c>
      <c r="MYG93" s="354" t="s">
        <v>116</v>
      </c>
      <c r="MYH93" s="354" t="s">
        <v>116</v>
      </c>
      <c r="MYI93" s="354" t="s">
        <v>116</v>
      </c>
      <c r="MYJ93" s="354" t="s">
        <v>116</v>
      </c>
      <c r="MYK93" s="354" t="s">
        <v>116</v>
      </c>
      <c r="MYL93" s="354" t="s">
        <v>116</v>
      </c>
      <c r="MYM93" s="354" t="s">
        <v>116</v>
      </c>
      <c r="MYN93" s="354" t="s">
        <v>116</v>
      </c>
      <c r="MYO93" s="354" t="s">
        <v>116</v>
      </c>
      <c r="MYP93" s="354" t="s">
        <v>116</v>
      </c>
      <c r="MYQ93" s="354" t="s">
        <v>116</v>
      </c>
      <c r="MYR93" s="354" t="s">
        <v>116</v>
      </c>
      <c r="MYS93" s="354" t="s">
        <v>116</v>
      </c>
      <c r="MYT93" s="354" t="s">
        <v>116</v>
      </c>
      <c r="MYU93" s="354" t="s">
        <v>116</v>
      </c>
      <c r="MYV93" s="354" t="s">
        <v>116</v>
      </c>
      <c r="MYW93" s="354" t="s">
        <v>116</v>
      </c>
      <c r="MYX93" s="354" t="s">
        <v>116</v>
      </c>
      <c r="MYY93" s="354" t="s">
        <v>116</v>
      </c>
      <c r="MYZ93" s="354" t="s">
        <v>116</v>
      </c>
      <c r="MZA93" s="354" t="s">
        <v>116</v>
      </c>
      <c r="MZB93" s="354" t="s">
        <v>116</v>
      </c>
      <c r="MZC93" s="354" t="s">
        <v>116</v>
      </c>
      <c r="MZD93" s="354" t="s">
        <v>116</v>
      </c>
      <c r="MZE93" s="354" t="s">
        <v>116</v>
      </c>
      <c r="MZF93" s="354" t="s">
        <v>116</v>
      </c>
      <c r="MZG93" s="354" t="s">
        <v>116</v>
      </c>
      <c r="MZH93" s="354" t="s">
        <v>116</v>
      </c>
      <c r="MZI93" s="354" t="s">
        <v>116</v>
      </c>
      <c r="MZJ93" s="354" t="s">
        <v>116</v>
      </c>
      <c r="MZK93" s="354" t="s">
        <v>116</v>
      </c>
      <c r="MZL93" s="354" t="s">
        <v>116</v>
      </c>
      <c r="MZM93" s="354" t="s">
        <v>116</v>
      </c>
      <c r="MZN93" s="354" t="s">
        <v>116</v>
      </c>
      <c r="MZO93" s="354" t="s">
        <v>116</v>
      </c>
      <c r="MZP93" s="354" t="s">
        <v>116</v>
      </c>
      <c r="MZQ93" s="354" t="s">
        <v>116</v>
      </c>
      <c r="MZR93" s="354" t="s">
        <v>116</v>
      </c>
      <c r="MZS93" s="354" t="s">
        <v>116</v>
      </c>
      <c r="MZT93" s="354" t="s">
        <v>116</v>
      </c>
      <c r="MZU93" s="354" t="s">
        <v>116</v>
      </c>
      <c r="MZV93" s="354" t="s">
        <v>116</v>
      </c>
      <c r="MZW93" s="354" t="s">
        <v>116</v>
      </c>
      <c r="MZX93" s="354" t="s">
        <v>116</v>
      </c>
      <c r="MZY93" s="354" t="s">
        <v>116</v>
      </c>
      <c r="MZZ93" s="354" t="s">
        <v>116</v>
      </c>
      <c r="NAA93" s="354" t="s">
        <v>116</v>
      </c>
      <c r="NAB93" s="354" t="s">
        <v>116</v>
      </c>
      <c r="NAC93" s="354" t="s">
        <v>116</v>
      </c>
      <c r="NAD93" s="354" t="s">
        <v>116</v>
      </c>
      <c r="NAE93" s="354" t="s">
        <v>116</v>
      </c>
      <c r="NAF93" s="354" t="s">
        <v>116</v>
      </c>
      <c r="NAG93" s="354" t="s">
        <v>116</v>
      </c>
      <c r="NAH93" s="354" t="s">
        <v>116</v>
      </c>
      <c r="NAI93" s="354" t="s">
        <v>116</v>
      </c>
      <c r="NAJ93" s="354" t="s">
        <v>116</v>
      </c>
      <c r="NAK93" s="354" t="s">
        <v>116</v>
      </c>
      <c r="NAL93" s="354" t="s">
        <v>116</v>
      </c>
      <c r="NAM93" s="354" t="s">
        <v>116</v>
      </c>
      <c r="NAN93" s="354" t="s">
        <v>116</v>
      </c>
      <c r="NAO93" s="354" t="s">
        <v>116</v>
      </c>
      <c r="NAP93" s="354" t="s">
        <v>116</v>
      </c>
      <c r="NAQ93" s="354" t="s">
        <v>116</v>
      </c>
      <c r="NAR93" s="354" t="s">
        <v>116</v>
      </c>
      <c r="NAS93" s="354" t="s">
        <v>116</v>
      </c>
      <c r="NAT93" s="354" t="s">
        <v>116</v>
      </c>
      <c r="NAU93" s="354" t="s">
        <v>116</v>
      </c>
      <c r="NAV93" s="354" t="s">
        <v>116</v>
      </c>
      <c r="NAW93" s="354" t="s">
        <v>116</v>
      </c>
      <c r="NAX93" s="354" t="s">
        <v>116</v>
      </c>
      <c r="NAY93" s="354" t="s">
        <v>116</v>
      </c>
      <c r="NAZ93" s="354" t="s">
        <v>116</v>
      </c>
      <c r="NBA93" s="354" t="s">
        <v>116</v>
      </c>
      <c r="NBB93" s="354" t="s">
        <v>116</v>
      </c>
      <c r="NBC93" s="354" t="s">
        <v>116</v>
      </c>
      <c r="NBD93" s="354" t="s">
        <v>116</v>
      </c>
      <c r="NBE93" s="354" t="s">
        <v>116</v>
      </c>
      <c r="NBF93" s="354" t="s">
        <v>116</v>
      </c>
      <c r="NBG93" s="354" t="s">
        <v>116</v>
      </c>
      <c r="NBH93" s="354" t="s">
        <v>116</v>
      </c>
      <c r="NBI93" s="354" t="s">
        <v>116</v>
      </c>
      <c r="NBJ93" s="354" t="s">
        <v>116</v>
      </c>
      <c r="NBK93" s="354" t="s">
        <v>116</v>
      </c>
      <c r="NBL93" s="354" t="s">
        <v>116</v>
      </c>
      <c r="NBM93" s="354" t="s">
        <v>116</v>
      </c>
      <c r="NBN93" s="354" t="s">
        <v>116</v>
      </c>
      <c r="NBO93" s="354" t="s">
        <v>116</v>
      </c>
      <c r="NBP93" s="354" t="s">
        <v>116</v>
      </c>
      <c r="NBQ93" s="354" t="s">
        <v>116</v>
      </c>
      <c r="NBR93" s="354" t="s">
        <v>116</v>
      </c>
      <c r="NBS93" s="354" t="s">
        <v>116</v>
      </c>
      <c r="NBT93" s="354" t="s">
        <v>116</v>
      </c>
      <c r="NBU93" s="354" t="s">
        <v>116</v>
      </c>
      <c r="NBV93" s="354" t="s">
        <v>116</v>
      </c>
      <c r="NBW93" s="354" t="s">
        <v>116</v>
      </c>
      <c r="NBX93" s="354" t="s">
        <v>116</v>
      </c>
      <c r="NBY93" s="354" t="s">
        <v>116</v>
      </c>
      <c r="NBZ93" s="354" t="s">
        <v>116</v>
      </c>
      <c r="NCA93" s="354" t="s">
        <v>116</v>
      </c>
      <c r="NCB93" s="354" t="s">
        <v>116</v>
      </c>
      <c r="NCC93" s="354" t="s">
        <v>116</v>
      </c>
      <c r="NCD93" s="354" t="s">
        <v>116</v>
      </c>
      <c r="NCE93" s="354" t="s">
        <v>116</v>
      </c>
      <c r="NCF93" s="354" t="s">
        <v>116</v>
      </c>
      <c r="NCG93" s="354" t="s">
        <v>116</v>
      </c>
      <c r="NCH93" s="354" t="s">
        <v>116</v>
      </c>
      <c r="NCI93" s="354" t="s">
        <v>116</v>
      </c>
      <c r="NCJ93" s="354" t="s">
        <v>116</v>
      </c>
      <c r="NCK93" s="354" t="s">
        <v>116</v>
      </c>
      <c r="NCL93" s="354" t="s">
        <v>116</v>
      </c>
      <c r="NCM93" s="354" t="s">
        <v>116</v>
      </c>
      <c r="NCN93" s="354" t="s">
        <v>116</v>
      </c>
      <c r="NCO93" s="354" t="s">
        <v>116</v>
      </c>
      <c r="NCP93" s="354" t="s">
        <v>116</v>
      </c>
      <c r="NCQ93" s="354" t="s">
        <v>116</v>
      </c>
      <c r="NCR93" s="354" t="s">
        <v>116</v>
      </c>
      <c r="NCS93" s="354" t="s">
        <v>116</v>
      </c>
      <c r="NCT93" s="354" t="s">
        <v>116</v>
      </c>
      <c r="NCU93" s="354" t="s">
        <v>116</v>
      </c>
      <c r="NCV93" s="354" t="s">
        <v>116</v>
      </c>
      <c r="NCW93" s="354" t="s">
        <v>116</v>
      </c>
      <c r="NCX93" s="354" t="s">
        <v>116</v>
      </c>
      <c r="NCY93" s="354" t="s">
        <v>116</v>
      </c>
      <c r="NCZ93" s="354" t="s">
        <v>116</v>
      </c>
      <c r="NDA93" s="354" t="s">
        <v>116</v>
      </c>
      <c r="NDB93" s="354" t="s">
        <v>116</v>
      </c>
      <c r="NDC93" s="354" t="s">
        <v>116</v>
      </c>
      <c r="NDD93" s="354" t="s">
        <v>116</v>
      </c>
      <c r="NDE93" s="354" t="s">
        <v>116</v>
      </c>
      <c r="NDF93" s="354" t="s">
        <v>116</v>
      </c>
      <c r="NDG93" s="354" t="s">
        <v>116</v>
      </c>
      <c r="NDH93" s="354" t="s">
        <v>116</v>
      </c>
      <c r="NDI93" s="354" t="s">
        <v>116</v>
      </c>
      <c r="NDJ93" s="354" t="s">
        <v>116</v>
      </c>
      <c r="NDK93" s="354" t="s">
        <v>116</v>
      </c>
      <c r="NDL93" s="354" t="s">
        <v>116</v>
      </c>
      <c r="NDM93" s="354" t="s">
        <v>116</v>
      </c>
      <c r="NDN93" s="354" t="s">
        <v>116</v>
      </c>
      <c r="NDO93" s="354" t="s">
        <v>116</v>
      </c>
      <c r="NDP93" s="354" t="s">
        <v>116</v>
      </c>
      <c r="NDQ93" s="354" t="s">
        <v>116</v>
      </c>
      <c r="NDR93" s="354" t="s">
        <v>116</v>
      </c>
      <c r="NDS93" s="354" t="s">
        <v>116</v>
      </c>
      <c r="NDT93" s="354" t="s">
        <v>116</v>
      </c>
      <c r="NDU93" s="354" t="s">
        <v>116</v>
      </c>
      <c r="NDV93" s="354" t="s">
        <v>116</v>
      </c>
      <c r="NDW93" s="354" t="s">
        <v>116</v>
      </c>
      <c r="NDX93" s="354" t="s">
        <v>116</v>
      </c>
      <c r="NDY93" s="354" t="s">
        <v>116</v>
      </c>
      <c r="NDZ93" s="354" t="s">
        <v>116</v>
      </c>
      <c r="NEA93" s="354" t="s">
        <v>116</v>
      </c>
      <c r="NEB93" s="354" t="s">
        <v>116</v>
      </c>
      <c r="NEC93" s="354" t="s">
        <v>116</v>
      </c>
      <c r="NED93" s="354" t="s">
        <v>116</v>
      </c>
      <c r="NEE93" s="354" t="s">
        <v>116</v>
      </c>
      <c r="NEF93" s="354" t="s">
        <v>116</v>
      </c>
      <c r="NEG93" s="354" t="s">
        <v>116</v>
      </c>
      <c r="NEH93" s="354" t="s">
        <v>116</v>
      </c>
      <c r="NEI93" s="354" t="s">
        <v>116</v>
      </c>
      <c r="NEJ93" s="354" t="s">
        <v>116</v>
      </c>
      <c r="NEK93" s="354" t="s">
        <v>116</v>
      </c>
      <c r="NEL93" s="354" t="s">
        <v>116</v>
      </c>
      <c r="NEM93" s="354" t="s">
        <v>116</v>
      </c>
      <c r="NEN93" s="354" t="s">
        <v>116</v>
      </c>
      <c r="NEO93" s="354" t="s">
        <v>116</v>
      </c>
      <c r="NEP93" s="354" t="s">
        <v>116</v>
      </c>
      <c r="NEQ93" s="354" t="s">
        <v>116</v>
      </c>
      <c r="NER93" s="354" t="s">
        <v>116</v>
      </c>
      <c r="NES93" s="354" t="s">
        <v>116</v>
      </c>
      <c r="NET93" s="354" t="s">
        <v>116</v>
      </c>
      <c r="NEU93" s="354" t="s">
        <v>116</v>
      </c>
      <c r="NEV93" s="354" t="s">
        <v>116</v>
      </c>
      <c r="NEW93" s="354" t="s">
        <v>116</v>
      </c>
      <c r="NEX93" s="354" t="s">
        <v>116</v>
      </c>
      <c r="NEY93" s="354" t="s">
        <v>116</v>
      </c>
      <c r="NEZ93" s="354" t="s">
        <v>116</v>
      </c>
      <c r="NFA93" s="354" t="s">
        <v>116</v>
      </c>
      <c r="NFB93" s="354" t="s">
        <v>116</v>
      </c>
      <c r="NFC93" s="354" t="s">
        <v>116</v>
      </c>
      <c r="NFD93" s="354" t="s">
        <v>116</v>
      </c>
      <c r="NFE93" s="354" t="s">
        <v>116</v>
      </c>
      <c r="NFF93" s="354" t="s">
        <v>116</v>
      </c>
      <c r="NFG93" s="354" t="s">
        <v>116</v>
      </c>
      <c r="NFH93" s="354" t="s">
        <v>116</v>
      </c>
      <c r="NFI93" s="354" t="s">
        <v>116</v>
      </c>
      <c r="NFJ93" s="354" t="s">
        <v>116</v>
      </c>
      <c r="NFK93" s="354" t="s">
        <v>116</v>
      </c>
      <c r="NFL93" s="354" t="s">
        <v>116</v>
      </c>
      <c r="NFM93" s="354" t="s">
        <v>116</v>
      </c>
      <c r="NFN93" s="354" t="s">
        <v>116</v>
      </c>
      <c r="NFO93" s="354" t="s">
        <v>116</v>
      </c>
      <c r="NFP93" s="354" t="s">
        <v>116</v>
      </c>
      <c r="NFQ93" s="354" t="s">
        <v>116</v>
      </c>
      <c r="NFR93" s="354" t="s">
        <v>116</v>
      </c>
      <c r="NFS93" s="354" t="s">
        <v>116</v>
      </c>
      <c r="NFT93" s="354" t="s">
        <v>116</v>
      </c>
      <c r="NFU93" s="354" t="s">
        <v>116</v>
      </c>
      <c r="NFV93" s="354" t="s">
        <v>116</v>
      </c>
      <c r="NFW93" s="354" t="s">
        <v>116</v>
      </c>
      <c r="NFX93" s="354" t="s">
        <v>116</v>
      </c>
      <c r="NFY93" s="354" t="s">
        <v>116</v>
      </c>
      <c r="NFZ93" s="354" t="s">
        <v>116</v>
      </c>
      <c r="NGA93" s="354" t="s">
        <v>116</v>
      </c>
      <c r="NGB93" s="354" t="s">
        <v>116</v>
      </c>
      <c r="NGC93" s="354" t="s">
        <v>116</v>
      </c>
      <c r="NGD93" s="354" t="s">
        <v>116</v>
      </c>
      <c r="NGE93" s="354" t="s">
        <v>116</v>
      </c>
      <c r="NGF93" s="354" t="s">
        <v>116</v>
      </c>
      <c r="NGG93" s="354" t="s">
        <v>116</v>
      </c>
      <c r="NGH93" s="354" t="s">
        <v>116</v>
      </c>
      <c r="NGI93" s="354" t="s">
        <v>116</v>
      </c>
      <c r="NGJ93" s="354" t="s">
        <v>116</v>
      </c>
      <c r="NGK93" s="354" t="s">
        <v>116</v>
      </c>
      <c r="NGL93" s="354" t="s">
        <v>116</v>
      </c>
      <c r="NGM93" s="354" t="s">
        <v>116</v>
      </c>
      <c r="NGN93" s="354" t="s">
        <v>116</v>
      </c>
      <c r="NGO93" s="354" t="s">
        <v>116</v>
      </c>
      <c r="NGP93" s="354" t="s">
        <v>116</v>
      </c>
      <c r="NGQ93" s="354" t="s">
        <v>116</v>
      </c>
      <c r="NGR93" s="354" t="s">
        <v>116</v>
      </c>
      <c r="NGS93" s="354" t="s">
        <v>116</v>
      </c>
      <c r="NGT93" s="354" t="s">
        <v>116</v>
      </c>
      <c r="NGU93" s="354" t="s">
        <v>116</v>
      </c>
      <c r="NGV93" s="354" t="s">
        <v>116</v>
      </c>
      <c r="NGW93" s="354" t="s">
        <v>116</v>
      </c>
      <c r="NGX93" s="354" t="s">
        <v>116</v>
      </c>
      <c r="NGY93" s="354" t="s">
        <v>116</v>
      </c>
      <c r="NGZ93" s="354" t="s">
        <v>116</v>
      </c>
      <c r="NHA93" s="354" t="s">
        <v>116</v>
      </c>
      <c r="NHB93" s="354" t="s">
        <v>116</v>
      </c>
      <c r="NHC93" s="354" t="s">
        <v>116</v>
      </c>
      <c r="NHD93" s="354" t="s">
        <v>116</v>
      </c>
      <c r="NHE93" s="354" t="s">
        <v>116</v>
      </c>
      <c r="NHF93" s="354" t="s">
        <v>116</v>
      </c>
      <c r="NHG93" s="354" t="s">
        <v>116</v>
      </c>
      <c r="NHH93" s="354" t="s">
        <v>116</v>
      </c>
      <c r="NHI93" s="354" t="s">
        <v>116</v>
      </c>
      <c r="NHJ93" s="354" t="s">
        <v>116</v>
      </c>
      <c r="NHK93" s="354" t="s">
        <v>116</v>
      </c>
      <c r="NHL93" s="354" t="s">
        <v>116</v>
      </c>
      <c r="NHM93" s="354" t="s">
        <v>116</v>
      </c>
      <c r="NHN93" s="354" t="s">
        <v>116</v>
      </c>
      <c r="NHO93" s="354" t="s">
        <v>116</v>
      </c>
      <c r="NHP93" s="354" t="s">
        <v>116</v>
      </c>
      <c r="NHQ93" s="354" t="s">
        <v>116</v>
      </c>
      <c r="NHR93" s="354" t="s">
        <v>116</v>
      </c>
      <c r="NHS93" s="354" t="s">
        <v>116</v>
      </c>
      <c r="NHT93" s="354" t="s">
        <v>116</v>
      </c>
      <c r="NHU93" s="354" t="s">
        <v>116</v>
      </c>
      <c r="NHV93" s="354" t="s">
        <v>116</v>
      </c>
      <c r="NHW93" s="354" t="s">
        <v>116</v>
      </c>
      <c r="NHX93" s="354" t="s">
        <v>116</v>
      </c>
      <c r="NHY93" s="354" t="s">
        <v>116</v>
      </c>
      <c r="NHZ93" s="354" t="s">
        <v>116</v>
      </c>
      <c r="NIA93" s="354" t="s">
        <v>116</v>
      </c>
      <c r="NIB93" s="354" t="s">
        <v>116</v>
      </c>
      <c r="NIC93" s="354" t="s">
        <v>116</v>
      </c>
      <c r="NID93" s="354" t="s">
        <v>116</v>
      </c>
      <c r="NIE93" s="354" t="s">
        <v>116</v>
      </c>
      <c r="NIF93" s="354" t="s">
        <v>116</v>
      </c>
      <c r="NIG93" s="354" t="s">
        <v>116</v>
      </c>
      <c r="NIH93" s="354" t="s">
        <v>116</v>
      </c>
      <c r="NII93" s="354" t="s">
        <v>116</v>
      </c>
      <c r="NIJ93" s="354" t="s">
        <v>116</v>
      </c>
      <c r="NIK93" s="354" t="s">
        <v>116</v>
      </c>
      <c r="NIL93" s="354" t="s">
        <v>116</v>
      </c>
      <c r="NIM93" s="354" t="s">
        <v>116</v>
      </c>
      <c r="NIN93" s="354" t="s">
        <v>116</v>
      </c>
      <c r="NIO93" s="354" t="s">
        <v>116</v>
      </c>
      <c r="NIP93" s="354" t="s">
        <v>116</v>
      </c>
      <c r="NIQ93" s="354" t="s">
        <v>116</v>
      </c>
      <c r="NIR93" s="354" t="s">
        <v>116</v>
      </c>
      <c r="NIS93" s="354" t="s">
        <v>116</v>
      </c>
      <c r="NIT93" s="354" t="s">
        <v>116</v>
      </c>
      <c r="NIU93" s="354" t="s">
        <v>116</v>
      </c>
      <c r="NIV93" s="354" t="s">
        <v>116</v>
      </c>
      <c r="NIW93" s="354" t="s">
        <v>116</v>
      </c>
      <c r="NIX93" s="354" t="s">
        <v>116</v>
      </c>
      <c r="NIY93" s="354" t="s">
        <v>116</v>
      </c>
      <c r="NIZ93" s="354" t="s">
        <v>116</v>
      </c>
      <c r="NJA93" s="354" t="s">
        <v>116</v>
      </c>
      <c r="NJB93" s="354" t="s">
        <v>116</v>
      </c>
      <c r="NJC93" s="354" t="s">
        <v>116</v>
      </c>
      <c r="NJD93" s="354" t="s">
        <v>116</v>
      </c>
      <c r="NJE93" s="354" t="s">
        <v>116</v>
      </c>
      <c r="NJF93" s="354" t="s">
        <v>116</v>
      </c>
      <c r="NJG93" s="354" t="s">
        <v>116</v>
      </c>
      <c r="NJH93" s="354" t="s">
        <v>116</v>
      </c>
      <c r="NJI93" s="354" t="s">
        <v>116</v>
      </c>
      <c r="NJJ93" s="354" t="s">
        <v>116</v>
      </c>
      <c r="NJK93" s="354" t="s">
        <v>116</v>
      </c>
      <c r="NJL93" s="354" t="s">
        <v>116</v>
      </c>
      <c r="NJM93" s="354" t="s">
        <v>116</v>
      </c>
      <c r="NJN93" s="354" t="s">
        <v>116</v>
      </c>
      <c r="NJO93" s="354" t="s">
        <v>116</v>
      </c>
      <c r="NJP93" s="354" t="s">
        <v>116</v>
      </c>
      <c r="NJQ93" s="354" t="s">
        <v>116</v>
      </c>
      <c r="NJR93" s="354" t="s">
        <v>116</v>
      </c>
      <c r="NJS93" s="354" t="s">
        <v>116</v>
      </c>
      <c r="NJT93" s="354" t="s">
        <v>116</v>
      </c>
      <c r="NJU93" s="354" t="s">
        <v>116</v>
      </c>
      <c r="NJV93" s="354" t="s">
        <v>116</v>
      </c>
      <c r="NJW93" s="354" t="s">
        <v>116</v>
      </c>
      <c r="NJX93" s="354" t="s">
        <v>116</v>
      </c>
      <c r="NJY93" s="354" t="s">
        <v>116</v>
      </c>
      <c r="NJZ93" s="354" t="s">
        <v>116</v>
      </c>
      <c r="NKA93" s="354" t="s">
        <v>116</v>
      </c>
      <c r="NKB93" s="354" t="s">
        <v>116</v>
      </c>
      <c r="NKC93" s="354" t="s">
        <v>116</v>
      </c>
      <c r="NKD93" s="354" t="s">
        <v>116</v>
      </c>
      <c r="NKE93" s="354" t="s">
        <v>116</v>
      </c>
      <c r="NKF93" s="354" t="s">
        <v>116</v>
      </c>
      <c r="NKG93" s="354" t="s">
        <v>116</v>
      </c>
      <c r="NKH93" s="354" t="s">
        <v>116</v>
      </c>
      <c r="NKI93" s="354" t="s">
        <v>116</v>
      </c>
      <c r="NKJ93" s="354" t="s">
        <v>116</v>
      </c>
      <c r="NKK93" s="354" t="s">
        <v>116</v>
      </c>
      <c r="NKL93" s="354" t="s">
        <v>116</v>
      </c>
      <c r="NKM93" s="354" t="s">
        <v>116</v>
      </c>
      <c r="NKN93" s="354" t="s">
        <v>116</v>
      </c>
      <c r="NKO93" s="354" t="s">
        <v>116</v>
      </c>
      <c r="NKP93" s="354" t="s">
        <v>116</v>
      </c>
      <c r="NKQ93" s="354" t="s">
        <v>116</v>
      </c>
      <c r="NKR93" s="354" t="s">
        <v>116</v>
      </c>
      <c r="NKS93" s="354" t="s">
        <v>116</v>
      </c>
      <c r="NKT93" s="354" t="s">
        <v>116</v>
      </c>
      <c r="NKU93" s="354" t="s">
        <v>116</v>
      </c>
      <c r="NKV93" s="354" t="s">
        <v>116</v>
      </c>
      <c r="NKW93" s="354" t="s">
        <v>116</v>
      </c>
      <c r="NKX93" s="354" t="s">
        <v>116</v>
      </c>
      <c r="NKY93" s="354" t="s">
        <v>116</v>
      </c>
      <c r="NKZ93" s="354" t="s">
        <v>116</v>
      </c>
      <c r="NLA93" s="354" t="s">
        <v>116</v>
      </c>
      <c r="NLB93" s="354" t="s">
        <v>116</v>
      </c>
      <c r="NLC93" s="354" t="s">
        <v>116</v>
      </c>
      <c r="NLD93" s="354" t="s">
        <v>116</v>
      </c>
      <c r="NLE93" s="354" t="s">
        <v>116</v>
      </c>
      <c r="NLF93" s="354" t="s">
        <v>116</v>
      </c>
      <c r="NLG93" s="354" t="s">
        <v>116</v>
      </c>
      <c r="NLH93" s="354" t="s">
        <v>116</v>
      </c>
      <c r="NLI93" s="354" t="s">
        <v>116</v>
      </c>
      <c r="NLJ93" s="354" t="s">
        <v>116</v>
      </c>
      <c r="NLK93" s="354" t="s">
        <v>116</v>
      </c>
      <c r="NLL93" s="354" t="s">
        <v>116</v>
      </c>
      <c r="NLM93" s="354" t="s">
        <v>116</v>
      </c>
      <c r="NLN93" s="354" t="s">
        <v>116</v>
      </c>
      <c r="NLO93" s="354" t="s">
        <v>116</v>
      </c>
      <c r="NLP93" s="354" t="s">
        <v>116</v>
      </c>
      <c r="NLQ93" s="354" t="s">
        <v>116</v>
      </c>
      <c r="NLR93" s="354" t="s">
        <v>116</v>
      </c>
      <c r="NLS93" s="354" t="s">
        <v>116</v>
      </c>
      <c r="NLT93" s="354" t="s">
        <v>116</v>
      </c>
      <c r="NLU93" s="354" t="s">
        <v>116</v>
      </c>
      <c r="NLV93" s="354" t="s">
        <v>116</v>
      </c>
      <c r="NLW93" s="354" t="s">
        <v>116</v>
      </c>
      <c r="NLX93" s="354" t="s">
        <v>116</v>
      </c>
      <c r="NLY93" s="354" t="s">
        <v>116</v>
      </c>
      <c r="NLZ93" s="354" t="s">
        <v>116</v>
      </c>
      <c r="NMA93" s="354" t="s">
        <v>116</v>
      </c>
      <c r="NMB93" s="354" t="s">
        <v>116</v>
      </c>
      <c r="NMC93" s="354" t="s">
        <v>116</v>
      </c>
      <c r="NMD93" s="354" t="s">
        <v>116</v>
      </c>
      <c r="NME93" s="354" t="s">
        <v>116</v>
      </c>
      <c r="NMF93" s="354" t="s">
        <v>116</v>
      </c>
      <c r="NMG93" s="354" t="s">
        <v>116</v>
      </c>
      <c r="NMH93" s="354" t="s">
        <v>116</v>
      </c>
      <c r="NMI93" s="354" t="s">
        <v>116</v>
      </c>
      <c r="NMJ93" s="354" t="s">
        <v>116</v>
      </c>
      <c r="NMK93" s="354" t="s">
        <v>116</v>
      </c>
      <c r="NML93" s="354" t="s">
        <v>116</v>
      </c>
      <c r="NMM93" s="354" t="s">
        <v>116</v>
      </c>
      <c r="NMN93" s="354" t="s">
        <v>116</v>
      </c>
      <c r="NMO93" s="354" t="s">
        <v>116</v>
      </c>
      <c r="NMP93" s="354" t="s">
        <v>116</v>
      </c>
      <c r="NMQ93" s="354" t="s">
        <v>116</v>
      </c>
      <c r="NMR93" s="354" t="s">
        <v>116</v>
      </c>
      <c r="NMS93" s="354" t="s">
        <v>116</v>
      </c>
      <c r="NMT93" s="354" t="s">
        <v>116</v>
      </c>
      <c r="NMU93" s="354" t="s">
        <v>116</v>
      </c>
      <c r="NMV93" s="354" t="s">
        <v>116</v>
      </c>
      <c r="NMW93" s="354" t="s">
        <v>116</v>
      </c>
      <c r="NMX93" s="354" t="s">
        <v>116</v>
      </c>
      <c r="NMY93" s="354" t="s">
        <v>116</v>
      </c>
      <c r="NMZ93" s="354" t="s">
        <v>116</v>
      </c>
      <c r="NNA93" s="354" t="s">
        <v>116</v>
      </c>
      <c r="NNB93" s="354" t="s">
        <v>116</v>
      </c>
      <c r="NNC93" s="354" t="s">
        <v>116</v>
      </c>
      <c r="NND93" s="354" t="s">
        <v>116</v>
      </c>
      <c r="NNE93" s="354" t="s">
        <v>116</v>
      </c>
      <c r="NNF93" s="354" t="s">
        <v>116</v>
      </c>
      <c r="NNG93" s="354" t="s">
        <v>116</v>
      </c>
      <c r="NNH93" s="354" t="s">
        <v>116</v>
      </c>
      <c r="NNI93" s="354" t="s">
        <v>116</v>
      </c>
      <c r="NNJ93" s="354" t="s">
        <v>116</v>
      </c>
      <c r="NNK93" s="354" t="s">
        <v>116</v>
      </c>
      <c r="NNL93" s="354" t="s">
        <v>116</v>
      </c>
      <c r="NNM93" s="354" t="s">
        <v>116</v>
      </c>
      <c r="NNN93" s="354" t="s">
        <v>116</v>
      </c>
      <c r="NNO93" s="354" t="s">
        <v>116</v>
      </c>
      <c r="NNP93" s="354" t="s">
        <v>116</v>
      </c>
      <c r="NNQ93" s="354" t="s">
        <v>116</v>
      </c>
      <c r="NNR93" s="354" t="s">
        <v>116</v>
      </c>
      <c r="NNS93" s="354" t="s">
        <v>116</v>
      </c>
      <c r="NNT93" s="354" t="s">
        <v>116</v>
      </c>
      <c r="NNU93" s="354" t="s">
        <v>116</v>
      </c>
      <c r="NNV93" s="354" t="s">
        <v>116</v>
      </c>
      <c r="NNW93" s="354" t="s">
        <v>116</v>
      </c>
      <c r="NNX93" s="354" t="s">
        <v>116</v>
      </c>
      <c r="NNY93" s="354" t="s">
        <v>116</v>
      </c>
      <c r="NNZ93" s="354" t="s">
        <v>116</v>
      </c>
      <c r="NOA93" s="354" t="s">
        <v>116</v>
      </c>
      <c r="NOB93" s="354" t="s">
        <v>116</v>
      </c>
      <c r="NOC93" s="354" t="s">
        <v>116</v>
      </c>
      <c r="NOD93" s="354" t="s">
        <v>116</v>
      </c>
      <c r="NOE93" s="354" t="s">
        <v>116</v>
      </c>
      <c r="NOF93" s="354" t="s">
        <v>116</v>
      </c>
      <c r="NOG93" s="354" t="s">
        <v>116</v>
      </c>
      <c r="NOH93" s="354" t="s">
        <v>116</v>
      </c>
      <c r="NOI93" s="354" t="s">
        <v>116</v>
      </c>
      <c r="NOJ93" s="354" t="s">
        <v>116</v>
      </c>
      <c r="NOK93" s="354" t="s">
        <v>116</v>
      </c>
      <c r="NOL93" s="354" t="s">
        <v>116</v>
      </c>
      <c r="NOM93" s="354" t="s">
        <v>116</v>
      </c>
      <c r="NON93" s="354" t="s">
        <v>116</v>
      </c>
      <c r="NOO93" s="354" t="s">
        <v>116</v>
      </c>
      <c r="NOP93" s="354" t="s">
        <v>116</v>
      </c>
      <c r="NOQ93" s="354" t="s">
        <v>116</v>
      </c>
      <c r="NOR93" s="354" t="s">
        <v>116</v>
      </c>
      <c r="NOS93" s="354" t="s">
        <v>116</v>
      </c>
      <c r="NOT93" s="354" t="s">
        <v>116</v>
      </c>
      <c r="NOU93" s="354" t="s">
        <v>116</v>
      </c>
      <c r="NOV93" s="354" t="s">
        <v>116</v>
      </c>
      <c r="NOW93" s="354" t="s">
        <v>116</v>
      </c>
      <c r="NOX93" s="354" t="s">
        <v>116</v>
      </c>
      <c r="NOY93" s="354" t="s">
        <v>116</v>
      </c>
      <c r="NOZ93" s="354" t="s">
        <v>116</v>
      </c>
      <c r="NPA93" s="354" t="s">
        <v>116</v>
      </c>
      <c r="NPB93" s="354" t="s">
        <v>116</v>
      </c>
      <c r="NPC93" s="354" t="s">
        <v>116</v>
      </c>
      <c r="NPD93" s="354" t="s">
        <v>116</v>
      </c>
      <c r="NPE93" s="354" t="s">
        <v>116</v>
      </c>
      <c r="NPF93" s="354" t="s">
        <v>116</v>
      </c>
      <c r="NPG93" s="354" t="s">
        <v>116</v>
      </c>
      <c r="NPH93" s="354" t="s">
        <v>116</v>
      </c>
      <c r="NPI93" s="354" t="s">
        <v>116</v>
      </c>
      <c r="NPJ93" s="354" t="s">
        <v>116</v>
      </c>
      <c r="NPK93" s="354" t="s">
        <v>116</v>
      </c>
      <c r="NPL93" s="354" t="s">
        <v>116</v>
      </c>
      <c r="NPM93" s="354" t="s">
        <v>116</v>
      </c>
      <c r="NPN93" s="354" t="s">
        <v>116</v>
      </c>
      <c r="NPO93" s="354" t="s">
        <v>116</v>
      </c>
      <c r="NPP93" s="354" t="s">
        <v>116</v>
      </c>
      <c r="NPQ93" s="354" t="s">
        <v>116</v>
      </c>
      <c r="NPR93" s="354" t="s">
        <v>116</v>
      </c>
      <c r="NPS93" s="354" t="s">
        <v>116</v>
      </c>
      <c r="NPT93" s="354" t="s">
        <v>116</v>
      </c>
      <c r="NPU93" s="354" t="s">
        <v>116</v>
      </c>
      <c r="NPV93" s="354" t="s">
        <v>116</v>
      </c>
      <c r="NPW93" s="354" t="s">
        <v>116</v>
      </c>
      <c r="NPX93" s="354" t="s">
        <v>116</v>
      </c>
      <c r="NPY93" s="354" t="s">
        <v>116</v>
      </c>
      <c r="NPZ93" s="354" t="s">
        <v>116</v>
      </c>
      <c r="NQA93" s="354" t="s">
        <v>116</v>
      </c>
      <c r="NQB93" s="354" t="s">
        <v>116</v>
      </c>
      <c r="NQC93" s="354" t="s">
        <v>116</v>
      </c>
      <c r="NQD93" s="354" t="s">
        <v>116</v>
      </c>
      <c r="NQE93" s="354" t="s">
        <v>116</v>
      </c>
      <c r="NQF93" s="354" t="s">
        <v>116</v>
      </c>
      <c r="NQG93" s="354" t="s">
        <v>116</v>
      </c>
      <c r="NQH93" s="354" t="s">
        <v>116</v>
      </c>
      <c r="NQI93" s="354" t="s">
        <v>116</v>
      </c>
      <c r="NQJ93" s="354" t="s">
        <v>116</v>
      </c>
      <c r="NQK93" s="354" t="s">
        <v>116</v>
      </c>
      <c r="NQL93" s="354" t="s">
        <v>116</v>
      </c>
      <c r="NQM93" s="354" t="s">
        <v>116</v>
      </c>
      <c r="NQN93" s="354" t="s">
        <v>116</v>
      </c>
      <c r="NQO93" s="354" t="s">
        <v>116</v>
      </c>
      <c r="NQP93" s="354" t="s">
        <v>116</v>
      </c>
      <c r="NQQ93" s="354" t="s">
        <v>116</v>
      </c>
      <c r="NQR93" s="354" t="s">
        <v>116</v>
      </c>
      <c r="NQS93" s="354" t="s">
        <v>116</v>
      </c>
      <c r="NQT93" s="354" t="s">
        <v>116</v>
      </c>
      <c r="NQU93" s="354" t="s">
        <v>116</v>
      </c>
      <c r="NQV93" s="354" t="s">
        <v>116</v>
      </c>
      <c r="NQW93" s="354" t="s">
        <v>116</v>
      </c>
      <c r="NQX93" s="354" t="s">
        <v>116</v>
      </c>
      <c r="NQY93" s="354" t="s">
        <v>116</v>
      </c>
      <c r="NQZ93" s="354" t="s">
        <v>116</v>
      </c>
      <c r="NRA93" s="354" t="s">
        <v>116</v>
      </c>
      <c r="NRB93" s="354" t="s">
        <v>116</v>
      </c>
      <c r="NRC93" s="354" t="s">
        <v>116</v>
      </c>
      <c r="NRD93" s="354" t="s">
        <v>116</v>
      </c>
      <c r="NRE93" s="354" t="s">
        <v>116</v>
      </c>
      <c r="NRF93" s="354" t="s">
        <v>116</v>
      </c>
      <c r="NRG93" s="354" t="s">
        <v>116</v>
      </c>
      <c r="NRH93" s="354" t="s">
        <v>116</v>
      </c>
      <c r="NRI93" s="354" t="s">
        <v>116</v>
      </c>
      <c r="NRJ93" s="354" t="s">
        <v>116</v>
      </c>
      <c r="NRK93" s="354" t="s">
        <v>116</v>
      </c>
      <c r="NRL93" s="354" t="s">
        <v>116</v>
      </c>
      <c r="NRM93" s="354" t="s">
        <v>116</v>
      </c>
      <c r="NRN93" s="354" t="s">
        <v>116</v>
      </c>
      <c r="NRO93" s="354" t="s">
        <v>116</v>
      </c>
      <c r="NRP93" s="354" t="s">
        <v>116</v>
      </c>
      <c r="NRQ93" s="354" t="s">
        <v>116</v>
      </c>
      <c r="NRR93" s="354" t="s">
        <v>116</v>
      </c>
      <c r="NRS93" s="354" t="s">
        <v>116</v>
      </c>
      <c r="NRT93" s="354" t="s">
        <v>116</v>
      </c>
      <c r="NRU93" s="354" t="s">
        <v>116</v>
      </c>
      <c r="NRV93" s="354" t="s">
        <v>116</v>
      </c>
      <c r="NRW93" s="354" t="s">
        <v>116</v>
      </c>
      <c r="NRX93" s="354" t="s">
        <v>116</v>
      </c>
      <c r="NRY93" s="354" t="s">
        <v>116</v>
      </c>
      <c r="NRZ93" s="354" t="s">
        <v>116</v>
      </c>
      <c r="NSA93" s="354" t="s">
        <v>116</v>
      </c>
      <c r="NSB93" s="354" t="s">
        <v>116</v>
      </c>
      <c r="NSC93" s="354" t="s">
        <v>116</v>
      </c>
      <c r="NSD93" s="354" t="s">
        <v>116</v>
      </c>
      <c r="NSE93" s="354" t="s">
        <v>116</v>
      </c>
      <c r="NSF93" s="354" t="s">
        <v>116</v>
      </c>
      <c r="NSG93" s="354" t="s">
        <v>116</v>
      </c>
      <c r="NSH93" s="354" t="s">
        <v>116</v>
      </c>
      <c r="NSI93" s="354" t="s">
        <v>116</v>
      </c>
      <c r="NSJ93" s="354" t="s">
        <v>116</v>
      </c>
      <c r="NSK93" s="354" t="s">
        <v>116</v>
      </c>
      <c r="NSL93" s="354" t="s">
        <v>116</v>
      </c>
      <c r="NSM93" s="354" t="s">
        <v>116</v>
      </c>
      <c r="NSN93" s="354" t="s">
        <v>116</v>
      </c>
      <c r="NSO93" s="354" t="s">
        <v>116</v>
      </c>
      <c r="NSP93" s="354" t="s">
        <v>116</v>
      </c>
      <c r="NSQ93" s="354" t="s">
        <v>116</v>
      </c>
      <c r="NSR93" s="354" t="s">
        <v>116</v>
      </c>
      <c r="NSS93" s="354" t="s">
        <v>116</v>
      </c>
      <c r="NST93" s="354" t="s">
        <v>116</v>
      </c>
      <c r="NSU93" s="354" t="s">
        <v>116</v>
      </c>
      <c r="NSV93" s="354" t="s">
        <v>116</v>
      </c>
      <c r="NSW93" s="354" t="s">
        <v>116</v>
      </c>
      <c r="NSX93" s="354" t="s">
        <v>116</v>
      </c>
      <c r="NSY93" s="354" t="s">
        <v>116</v>
      </c>
      <c r="NSZ93" s="354" t="s">
        <v>116</v>
      </c>
      <c r="NTA93" s="354" t="s">
        <v>116</v>
      </c>
      <c r="NTB93" s="354" t="s">
        <v>116</v>
      </c>
      <c r="NTC93" s="354" t="s">
        <v>116</v>
      </c>
      <c r="NTD93" s="354" t="s">
        <v>116</v>
      </c>
      <c r="NTE93" s="354" t="s">
        <v>116</v>
      </c>
      <c r="NTF93" s="354" t="s">
        <v>116</v>
      </c>
      <c r="NTG93" s="354" t="s">
        <v>116</v>
      </c>
      <c r="NTH93" s="354" t="s">
        <v>116</v>
      </c>
      <c r="NTI93" s="354" t="s">
        <v>116</v>
      </c>
      <c r="NTJ93" s="354" t="s">
        <v>116</v>
      </c>
      <c r="NTK93" s="354" t="s">
        <v>116</v>
      </c>
      <c r="NTL93" s="354" t="s">
        <v>116</v>
      </c>
      <c r="NTM93" s="354" t="s">
        <v>116</v>
      </c>
      <c r="NTN93" s="354" t="s">
        <v>116</v>
      </c>
      <c r="NTO93" s="354" t="s">
        <v>116</v>
      </c>
      <c r="NTP93" s="354" t="s">
        <v>116</v>
      </c>
      <c r="NTQ93" s="354" t="s">
        <v>116</v>
      </c>
      <c r="NTR93" s="354" t="s">
        <v>116</v>
      </c>
      <c r="NTS93" s="354" t="s">
        <v>116</v>
      </c>
      <c r="NTT93" s="354" t="s">
        <v>116</v>
      </c>
      <c r="NTU93" s="354" t="s">
        <v>116</v>
      </c>
      <c r="NTV93" s="354" t="s">
        <v>116</v>
      </c>
      <c r="NTW93" s="354" t="s">
        <v>116</v>
      </c>
      <c r="NTX93" s="354" t="s">
        <v>116</v>
      </c>
      <c r="NTY93" s="354" t="s">
        <v>116</v>
      </c>
      <c r="NTZ93" s="354" t="s">
        <v>116</v>
      </c>
      <c r="NUA93" s="354" t="s">
        <v>116</v>
      </c>
      <c r="NUB93" s="354" t="s">
        <v>116</v>
      </c>
      <c r="NUC93" s="354" t="s">
        <v>116</v>
      </c>
      <c r="NUD93" s="354" t="s">
        <v>116</v>
      </c>
      <c r="NUE93" s="354" t="s">
        <v>116</v>
      </c>
      <c r="NUF93" s="354" t="s">
        <v>116</v>
      </c>
      <c r="NUG93" s="354" t="s">
        <v>116</v>
      </c>
      <c r="NUH93" s="354" t="s">
        <v>116</v>
      </c>
      <c r="NUI93" s="354" t="s">
        <v>116</v>
      </c>
      <c r="NUJ93" s="354" t="s">
        <v>116</v>
      </c>
      <c r="NUK93" s="354" t="s">
        <v>116</v>
      </c>
      <c r="NUL93" s="354" t="s">
        <v>116</v>
      </c>
      <c r="NUM93" s="354" t="s">
        <v>116</v>
      </c>
      <c r="NUN93" s="354" t="s">
        <v>116</v>
      </c>
      <c r="NUO93" s="354" t="s">
        <v>116</v>
      </c>
      <c r="NUP93" s="354" t="s">
        <v>116</v>
      </c>
      <c r="NUQ93" s="354" t="s">
        <v>116</v>
      </c>
      <c r="NUR93" s="354" t="s">
        <v>116</v>
      </c>
      <c r="NUS93" s="354" t="s">
        <v>116</v>
      </c>
      <c r="NUT93" s="354" t="s">
        <v>116</v>
      </c>
      <c r="NUU93" s="354" t="s">
        <v>116</v>
      </c>
      <c r="NUV93" s="354" t="s">
        <v>116</v>
      </c>
      <c r="NUW93" s="354" t="s">
        <v>116</v>
      </c>
      <c r="NUX93" s="354" t="s">
        <v>116</v>
      </c>
      <c r="NUY93" s="354" t="s">
        <v>116</v>
      </c>
      <c r="NUZ93" s="354" t="s">
        <v>116</v>
      </c>
      <c r="NVA93" s="354" t="s">
        <v>116</v>
      </c>
      <c r="NVB93" s="354" t="s">
        <v>116</v>
      </c>
      <c r="NVC93" s="354" t="s">
        <v>116</v>
      </c>
      <c r="NVD93" s="354" t="s">
        <v>116</v>
      </c>
      <c r="NVE93" s="354" t="s">
        <v>116</v>
      </c>
      <c r="NVF93" s="354" t="s">
        <v>116</v>
      </c>
      <c r="NVG93" s="354" t="s">
        <v>116</v>
      </c>
      <c r="NVH93" s="354" t="s">
        <v>116</v>
      </c>
      <c r="NVI93" s="354" t="s">
        <v>116</v>
      </c>
      <c r="NVJ93" s="354" t="s">
        <v>116</v>
      </c>
      <c r="NVK93" s="354" t="s">
        <v>116</v>
      </c>
      <c r="NVL93" s="354" t="s">
        <v>116</v>
      </c>
      <c r="NVM93" s="354" t="s">
        <v>116</v>
      </c>
      <c r="NVN93" s="354" t="s">
        <v>116</v>
      </c>
      <c r="NVO93" s="354" t="s">
        <v>116</v>
      </c>
      <c r="NVP93" s="354" t="s">
        <v>116</v>
      </c>
      <c r="NVQ93" s="354" t="s">
        <v>116</v>
      </c>
      <c r="NVR93" s="354" t="s">
        <v>116</v>
      </c>
      <c r="NVS93" s="354" t="s">
        <v>116</v>
      </c>
      <c r="NVT93" s="354" t="s">
        <v>116</v>
      </c>
      <c r="NVU93" s="354" t="s">
        <v>116</v>
      </c>
      <c r="NVV93" s="354" t="s">
        <v>116</v>
      </c>
      <c r="NVW93" s="354" t="s">
        <v>116</v>
      </c>
      <c r="NVX93" s="354" t="s">
        <v>116</v>
      </c>
      <c r="NVY93" s="354" t="s">
        <v>116</v>
      </c>
      <c r="NVZ93" s="354" t="s">
        <v>116</v>
      </c>
      <c r="NWA93" s="354" t="s">
        <v>116</v>
      </c>
      <c r="NWB93" s="354" t="s">
        <v>116</v>
      </c>
      <c r="NWC93" s="354" t="s">
        <v>116</v>
      </c>
      <c r="NWD93" s="354" t="s">
        <v>116</v>
      </c>
      <c r="NWE93" s="354" t="s">
        <v>116</v>
      </c>
      <c r="NWF93" s="354" t="s">
        <v>116</v>
      </c>
      <c r="NWG93" s="354" t="s">
        <v>116</v>
      </c>
      <c r="NWH93" s="354" t="s">
        <v>116</v>
      </c>
      <c r="NWI93" s="354" t="s">
        <v>116</v>
      </c>
      <c r="NWJ93" s="354" t="s">
        <v>116</v>
      </c>
      <c r="NWK93" s="354" t="s">
        <v>116</v>
      </c>
      <c r="NWL93" s="354" t="s">
        <v>116</v>
      </c>
      <c r="NWM93" s="354" t="s">
        <v>116</v>
      </c>
      <c r="NWN93" s="354" t="s">
        <v>116</v>
      </c>
      <c r="NWO93" s="354" t="s">
        <v>116</v>
      </c>
      <c r="NWP93" s="354" t="s">
        <v>116</v>
      </c>
      <c r="NWQ93" s="354" t="s">
        <v>116</v>
      </c>
      <c r="NWR93" s="354" t="s">
        <v>116</v>
      </c>
      <c r="NWS93" s="354" t="s">
        <v>116</v>
      </c>
      <c r="NWT93" s="354" t="s">
        <v>116</v>
      </c>
      <c r="NWU93" s="354" t="s">
        <v>116</v>
      </c>
      <c r="NWV93" s="354" t="s">
        <v>116</v>
      </c>
      <c r="NWW93" s="354" t="s">
        <v>116</v>
      </c>
      <c r="NWX93" s="354" t="s">
        <v>116</v>
      </c>
      <c r="NWY93" s="354" t="s">
        <v>116</v>
      </c>
      <c r="NWZ93" s="354" t="s">
        <v>116</v>
      </c>
      <c r="NXA93" s="354" t="s">
        <v>116</v>
      </c>
      <c r="NXB93" s="354" t="s">
        <v>116</v>
      </c>
      <c r="NXC93" s="354" t="s">
        <v>116</v>
      </c>
      <c r="NXD93" s="354" t="s">
        <v>116</v>
      </c>
      <c r="NXE93" s="354" t="s">
        <v>116</v>
      </c>
      <c r="NXF93" s="354" t="s">
        <v>116</v>
      </c>
      <c r="NXG93" s="354" t="s">
        <v>116</v>
      </c>
      <c r="NXH93" s="354" t="s">
        <v>116</v>
      </c>
      <c r="NXI93" s="354" t="s">
        <v>116</v>
      </c>
      <c r="NXJ93" s="354" t="s">
        <v>116</v>
      </c>
      <c r="NXK93" s="354" t="s">
        <v>116</v>
      </c>
      <c r="NXL93" s="354" t="s">
        <v>116</v>
      </c>
      <c r="NXM93" s="354" t="s">
        <v>116</v>
      </c>
      <c r="NXN93" s="354" t="s">
        <v>116</v>
      </c>
      <c r="NXO93" s="354" t="s">
        <v>116</v>
      </c>
      <c r="NXP93" s="354" t="s">
        <v>116</v>
      </c>
      <c r="NXQ93" s="354" t="s">
        <v>116</v>
      </c>
      <c r="NXR93" s="354" t="s">
        <v>116</v>
      </c>
      <c r="NXS93" s="354" t="s">
        <v>116</v>
      </c>
      <c r="NXT93" s="354" t="s">
        <v>116</v>
      </c>
      <c r="NXU93" s="354" t="s">
        <v>116</v>
      </c>
      <c r="NXV93" s="354" t="s">
        <v>116</v>
      </c>
      <c r="NXW93" s="354" t="s">
        <v>116</v>
      </c>
      <c r="NXX93" s="354" t="s">
        <v>116</v>
      </c>
      <c r="NXY93" s="354" t="s">
        <v>116</v>
      </c>
      <c r="NXZ93" s="354" t="s">
        <v>116</v>
      </c>
      <c r="NYA93" s="354" t="s">
        <v>116</v>
      </c>
      <c r="NYB93" s="354" t="s">
        <v>116</v>
      </c>
      <c r="NYC93" s="354" t="s">
        <v>116</v>
      </c>
      <c r="NYD93" s="354" t="s">
        <v>116</v>
      </c>
      <c r="NYE93" s="354" t="s">
        <v>116</v>
      </c>
      <c r="NYF93" s="354" t="s">
        <v>116</v>
      </c>
      <c r="NYG93" s="354" t="s">
        <v>116</v>
      </c>
      <c r="NYH93" s="354" t="s">
        <v>116</v>
      </c>
      <c r="NYI93" s="354" t="s">
        <v>116</v>
      </c>
      <c r="NYJ93" s="354" t="s">
        <v>116</v>
      </c>
      <c r="NYK93" s="354" t="s">
        <v>116</v>
      </c>
      <c r="NYL93" s="354" t="s">
        <v>116</v>
      </c>
      <c r="NYM93" s="354" t="s">
        <v>116</v>
      </c>
      <c r="NYN93" s="354" t="s">
        <v>116</v>
      </c>
      <c r="NYO93" s="354" t="s">
        <v>116</v>
      </c>
      <c r="NYP93" s="354" t="s">
        <v>116</v>
      </c>
      <c r="NYQ93" s="354" t="s">
        <v>116</v>
      </c>
      <c r="NYR93" s="354" t="s">
        <v>116</v>
      </c>
      <c r="NYS93" s="354" t="s">
        <v>116</v>
      </c>
      <c r="NYT93" s="354" t="s">
        <v>116</v>
      </c>
      <c r="NYU93" s="354" t="s">
        <v>116</v>
      </c>
      <c r="NYV93" s="354" t="s">
        <v>116</v>
      </c>
      <c r="NYW93" s="354" t="s">
        <v>116</v>
      </c>
      <c r="NYX93" s="354" t="s">
        <v>116</v>
      </c>
      <c r="NYY93" s="354" t="s">
        <v>116</v>
      </c>
      <c r="NYZ93" s="354" t="s">
        <v>116</v>
      </c>
      <c r="NZA93" s="354" t="s">
        <v>116</v>
      </c>
      <c r="NZB93" s="354" t="s">
        <v>116</v>
      </c>
      <c r="NZC93" s="354" t="s">
        <v>116</v>
      </c>
      <c r="NZD93" s="354" t="s">
        <v>116</v>
      </c>
      <c r="NZE93" s="354" t="s">
        <v>116</v>
      </c>
      <c r="NZF93" s="354" t="s">
        <v>116</v>
      </c>
      <c r="NZG93" s="354" t="s">
        <v>116</v>
      </c>
      <c r="NZH93" s="354" t="s">
        <v>116</v>
      </c>
      <c r="NZI93" s="354" t="s">
        <v>116</v>
      </c>
      <c r="NZJ93" s="354" t="s">
        <v>116</v>
      </c>
      <c r="NZK93" s="354" t="s">
        <v>116</v>
      </c>
      <c r="NZL93" s="354" t="s">
        <v>116</v>
      </c>
      <c r="NZM93" s="354" t="s">
        <v>116</v>
      </c>
      <c r="NZN93" s="354" t="s">
        <v>116</v>
      </c>
      <c r="NZO93" s="354" t="s">
        <v>116</v>
      </c>
      <c r="NZP93" s="354" t="s">
        <v>116</v>
      </c>
      <c r="NZQ93" s="354" t="s">
        <v>116</v>
      </c>
      <c r="NZR93" s="354" t="s">
        <v>116</v>
      </c>
      <c r="NZS93" s="354" t="s">
        <v>116</v>
      </c>
      <c r="NZT93" s="354" t="s">
        <v>116</v>
      </c>
      <c r="NZU93" s="354" t="s">
        <v>116</v>
      </c>
      <c r="NZV93" s="354" t="s">
        <v>116</v>
      </c>
      <c r="NZW93" s="354" t="s">
        <v>116</v>
      </c>
      <c r="NZX93" s="354" t="s">
        <v>116</v>
      </c>
      <c r="NZY93" s="354" t="s">
        <v>116</v>
      </c>
      <c r="NZZ93" s="354" t="s">
        <v>116</v>
      </c>
      <c r="OAA93" s="354" t="s">
        <v>116</v>
      </c>
      <c r="OAB93" s="354" t="s">
        <v>116</v>
      </c>
      <c r="OAC93" s="354" t="s">
        <v>116</v>
      </c>
      <c r="OAD93" s="354" t="s">
        <v>116</v>
      </c>
      <c r="OAE93" s="354" t="s">
        <v>116</v>
      </c>
      <c r="OAF93" s="354" t="s">
        <v>116</v>
      </c>
      <c r="OAG93" s="354" t="s">
        <v>116</v>
      </c>
      <c r="OAH93" s="354" t="s">
        <v>116</v>
      </c>
      <c r="OAI93" s="354" t="s">
        <v>116</v>
      </c>
      <c r="OAJ93" s="354" t="s">
        <v>116</v>
      </c>
      <c r="OAK93" s="354" t="s">
        <v>116</v>
      </c>
      <c r="OAL93" s="354" t="s">
        <v>116</v>
      </c>
      <c r="OAM93" s="354" t="s">
        <v>116</v>
      </c>
      <c r="OAN93" s="354" t="s">
        <v>116</v>
      </c>
      <c r="OAO93" s="354" t="s">
        <v>116</v>
      </c>
      <c r="OAP93" s="354" t="s">
        <v>116</v>
      </c>
      <c r="OAQ93" s="354" t="s">
        <v>116</v>
      </c>
      <c r="OAR93" s="354" t="s">
        <v>116</v>
      </c>
      <c r="OAS93" s="354" t="s">
        <v>116</v>
      </c>
      <c r="OAT93" s="354" t="s">
        <v>116</v>
      </c>
      <c r="OAU93" s="354" t="s">
        <v>116</v>
      </c>
      <c r="OAV93" s="354" t="s">
        <v>116</v>
      </c>
      <c r="OAW93" s="354" t="s">
        <v>116</v>
      </c>
      <c r="OAX93" s="354" t="s">
        <v>116</v>
      </c>
      <c r="OAY93" s="354" t="s">
        <v>116</v>
      </c>
      <c r="OAZ93" s="354" t="s">
        <v>116</v>
      </c>
      <c r="OBA93" s="354" t="s">
        <v>116</v>
      </c>
      <c r="OBB93" s="354" t="s">
        <v>116</v>
      </c>
      <c r="OBC93" s="354" t="s">
        <v>116</v>
      </c>
      <c r="OBD93" s="354" t="s">
        <v>116</v>
      </c>
      <c r="OBE93" s="354" t="s">
        <v>116</v>
      </c>
      <c r="OBF93" s="354" t="s">
        <v>116</v>
      </c>
      <c r="OBG93" s="354" t="s">
        <v>116</v>
      </c>
      <c r="OBH93" s="354" t="s">
        <v>116</v>
      </c>
      <c r="OBI93" s="354" t="s">
        <v>116</v>
      </c>
      <c r="OBJ93" s="354" t="s">
        <v>116</v>
      </c>
      <c r="OBK93" s="354" t="s">
        <v>116</v>
      </c>
      <c r="OBL93" s="354" t="s">
        <v>116</v>
      </c>
      <c r="OBM93" s="354" t="s">
        <v>116</v>
      </c>
      <c r="OBN93" s="354" t="s">
        <v>116</v>
      </c>
      <c r="OBO93" s="354" t="s">
        <v>116</v>
      </c>
      <c r="OBP93" s="354" t="s">
        <v>116</v>
      </c>
      <c r="OBQ93" s="354" t="s">
        <v>116</v>
      </c>
      <c r="OBR93" s="354" t="s">
        <v>116</v>
      </c>
      <c r="OBS93" s="354" t="s">
        <v>116</v>
      </c>
      <c r="OBT93" s="354" t="s">
        <v>116</v>
      </c>
      <c r="OBU93" s="354" t="s">
        <v>116</v>
      </c>
      <c r="OBV93" s="354" t="s">
        <v>116</v>
      </c>
      <c r="OBW93" s="354" t="s">
        <v>116</v>
      </c>
      <c r="OBX93" s="354" t="s">
        <v>116</v>
      </c>
      <c r="OBY93" s="354" t="s">
        <v>116</v>
      </c>
      <c r="OBZ93" s="354" t="s">
        <v>116</v>
      </c>
      <c r="OCA93" s="354" t="s">
        <v>116</v>
      </c>
      <c r="OCB93" s="354" t="s">
        <v>116</v>
      </c>
      <c r="OCC93" s="354" t="s">
        <v>116</v>
      </c>
      <c r="OCD93" s="354" t="s">
        <v>116</v>
      </c>
      <c r="OCE93" s="354" t="s">
        <v>116</v>
      </c>
      <c r="OCF93" s="354" t="s">
        <v>116</v>
      </c>
      <c r="OCG93" s="354" t="s">
        <v>116</v>
      </c>
      <c r="OCH93" s="354" t="s">
        <v>116</v>
      </c>
      <c r="OCI93" s="354" t="s">
        <v>116</v>
      </c>
      <c r="OCJ93" s="354" t="s">
        <v>116</v>
      </c>
      <c r="OCK93" s="354" t="s">
        <v>116</v>
      </c>
      <c r="OCL93" s="354" t="s">
        <v>116</v>
      </c>
      <c r="OCM93" s="354" t="s">
        <v>116</v>
      </c>
      <c r="OCN93" s="354" t="s">
        <v>116</v>
      </c>
      <c r="OCO93" s="354" t="s">
        <v>116</v>
      </c>
      <c r="OCP93" s="354" t="s">
        <v>116</v>
      </c>
      <c r="OCQ93" s="354" t="s">
        <v>116</v>
      </c>
      <c r="OCR93" s="354" t="s">
        <v>116</v>
      </c>
      <c r="OCS93" s="354" t="s">
        <v>116</v>
      </c>
      <c r="OCT93" s="354" t="s">
        <v>116</v>
      </c>
      <c r="OCU93" s="354" t="s">
        <v>116</v>
      </c>
      <c r="OCV93" s="354" t="s">
        <v>116</v>
      </c>
      <c r="OCW93" s="354" t="s">
        <v>116</v>
      </c>
      <c r="OCX93" s="354" t="s">
        <v>116</v>
      </c>
      <c r="OCY93" s="354" t="s">
        <v>116</v>
      </c>
      <c r="OCZ93" s="354" t="s">
        <v>116</v>
      </c>
      <c r="ODA93" s="354" t="s">
        <v>116</v>
      </c>
      <c r="ODB93" s="354" t="s">
        <v>116</v>
      </c>
      <c r="ODC93" s="354" t="s">
        <v>116</v>
      </c>
      <c r="ODD93" s="354" t="s">
        <v>116</v>
      </c>
      <c r="ODE93" s="354" t="s">
        <v>116</v>
      </c>
      <c r="ODF93" s="354" t="s">
        <v>116</v>
      </c>
      <c r="ODG93" s="354" t="s">
        <v>116</v>
      </c>
      <c r="ODH93" s="354" t="s">
        <v>116</v>
      </c>
      <c r="ODI93" s="354" t="s">
        <v>116</v>
      </c>
      <c r="ODJ93" s="354" t="s">
        <v>116</v>
      </c>
      <c r="ODK93" s="354" t="s">
        <v>116</v>
      </c>
      <c r="ODL93" s="354" t="s">
        <v>116</v>
      </c>
      <c r="ODM93" s="354" t="s">
        <v>116</v>
      </c>
      <c r="ODN93" s="354" t="s">
        <v>116</v>
      </c>
      <c r="ODO93" s="354" t="s">
        <v>116</v>
      </c>
      <c r="ODP93" s="354" t="s">
        <v>116</v>
      </c>
      <c r="ODQ93" s="354" t="s">
        <v>116</v>
      </c>
      <c r="ODR93" s="354" t="s">
        <v>116</v>
      </c>
      <c r="ODS93" s="354" t="s">
        <v>116</v>
      </c>
      <c r="ODT93" s="354" t="s">
        <v>116</v>
      </c>
      <c r="ODU93" s="354" t="s">
        <v>116</v>
      </c>
      <c r="ODV93" s="354" t="s">
        <v>116</v>
      </c>
      <c r="ODW93" s="354" t="s">
        <v>116</v>
      </c>
      <c r="ODX93" s="354" t="s">
        <v>116</v>
      </c>
      <c r="ODY93" s="354" t="s">
        <v>116</v>
      </c>
      <c r="ODZ93" s="354" t="s">
        <v>116</v>
      </c>
      <c r="OEA93" s="354" t="s">
        <v>116</v>
      </c>
      <c r="OEB93" s="354" t="s">
        <v>116</v>
      </c>
      <c r="OEC93" s="354" t="s">
        <v>116</v>
      </c>
      <c r="OED93" s="354" t="s">
        <v>116</v>
      </c>
      <c r="OEE93" s="354" t="s">
        <v>116</v>
      </c>
      <c r="OEF93" s="354" t="s">
        <v>116</v>
      </c>
      <c r="OEG93" s="354" t="s">
        <v>116</v>
      </c>
      <c r="OEH93" s="354" t="s">
        <v>116</v>
      </c>
      <c r="OEI93" s="354" t="s">
        <v>116</v>
      </c>
      <c r="OEJ93" s="354" t="s">
        <v>116</v>
      </c>
      <c r="OEK93" s="354" t="s">
        <v>116</v>
      </c>
      <c r="OEL93" s="354" t="s">
        <v>116</v>
      </c>
      <c r="OEM93" s="354" t="s">
        <v>116</v>
      </c>
      <c r="OEN93" s="354" t="s">
        <v>116</v>
      </c>
      <c r="OEO93" s="354" t="s">
        <v>116</v>
      </c>
      <c r="OEP93" s="354" t="s">
        <v>116</v>
      </c>
      <c r="OEQ93" s="354" t="s">
        <v>116</v>
      </c>
      <c r="OER93" s="354" t="s">
        <v>116</v>
      </c>
      <c r="OES93" s="354" t="s">
        <v>116</v>
      </c>
      <c r="OET93" s="354" t="s">
        <v>116</v>
      </c>
      <c r="OEU93" s="354" t="s">
        <v>116</v>
      </c>
      <c r="OEV93" s="354" t="s">
        <v>116</v>
      </c>
      <c r="OEW93" s="354" t="s">
        <v>116</v>
      </c>
      <c r="OEX93" s="354" t="s">
        <v>116</v>
      </c>
      <c r="OEY93" s="354" t="s">
        <v>116</v>
      </c>
      <c r="OEZ93" s="354" t="s">
        <v>116</v>
      </c>
      <c r="OFA93" s="354" t="s">
        <v>116</v>
      </c>
      <c r="OFB93" s="354" t="s">
        <v>116</v>
      </c>
      <c r="OFC93" s="354" t="s">
        <v>116</v>
      </c>
      <c r="OFD93" s="354" t="s">
        <v>116</v>
      </c>
      <c r="OFE93" s="354" t="s">
        <v>116</v>
      </c>
      <c r="OFF93" s="354" t="s">
        <v>116</v>
      </c>
      <c r="OFG93" s="354" t="s">
        <v>116</v>
      </c>
      <c r="OFH93" s="354" t="s">
        <v>116</v>
      </c>
      <c r="OFI93" s="354" t="s">
        <v>116</v>
      </c>
      <c r="OFJ93" s="354" t="s">
        <v>116</v>
      </c>
      <c r="OFK93" s="354" t="s">
        <v>116</v>
      </c>
      <c r="OFL93" s="354" t="s">
        <v>116</v>
      </c>
      <c r="OFM93" s="354" t="s">
        <v>116</v>
      </c>
      <c r="OFN93" s="354" t="s">
        <v>116</v>
      </c>
      <c r="OFO93" s="354" t="s">
        <v>116</v>
      </c>
      <c r="OFP93" s="354" t="s">
        <v>116</v>
      </c>
      <c r="OFQ93" s="354" t="s">
        <v>116</v>
      </c>
      <c r="OFR93" s="354" t="s">
        <v>116</v>
      </c>
      <c r="OFS93" s="354" t="s">
        <v>116</v>
      </c>
      <c r="OFT93" s="354" t="s">
        <v>116</v>
      </c>
      <c r="OFU93" s="354" t="s">
        <v>116</v>
      </c>
      <c r="OFV93" s="354" t="s">
        <v>116</v>
      </c>
      <c r="OFW93" s="354" t="s">
        <v>116</v>
      </c>
      <c r="OFX93" s="354" t="s">
        <v>116</v>
      </c>
      <c r="OFY93" s="354" t="s">
        <v>116</v>
      </c>
      <c r="OFZ93" s="354" t="s">
        <v>116</v>
      </c>
      <c r="OGA93" s="354" t="s">
        <v>116</v>
      </c>
      <c r="OGB93" s="354" t="s">
        <v>116</v>
      </c>
      <c r="OGC93" s="354" t="s">
        <v>116</v>
      </c>
      <c r="OGD93" s="354" t="s">
        <v>116</v>
      </c>
      <c r="OGE93" s="354" t="s">
        <v>116</v>
      </c>
      <c r="OGF93" s="354" t="s">
        <v>116</v>
      </c>
      <c r="OGG93" s="354" t="s">
        <v>116</v>
      </c>
      <c r="OGH93" s="354" t="s">
        <v>116</v>
      </c>
      <c r="OGI93" s="354" t="s">
        <v>116</v>
      </c>
      <c r="OGJ93" s="354" t="s">
        <v>116</v>
      </c>
      <c r="OGK93" s="354" t="s">
        <v>116</v>
      </c>
      <c r="OGL93" s="354" t="s">
        <v>116</v>
      </c>
      <c r="OGM93" s="354" t="s">
        <v>116</v>
      </c>
      <c r="OGN93" s="354" t="s">
        <v>116</v>
      </c>
      <c r="OGO93" s="354" t="s">
        <v>116</v>
      </c>
      <c r="OGP93" s="354" t="s">
        <v>116</v>
      </c>
      <c r="OGQ93" s="354" t="s">
        <v>116</v>
      </c>
      <c r="OGR93" s="354" t="s">
        <v>116</v>
      </c>
      <c r="OGS93" s="354" t="s">
        <v>116</v>
      </c>
      <c r="OGT93" s="354" t="s">
        <v>116</v>
      </c>
      <c r="OGU93" s="354" t="s">
        <v>116</v>
      </c>
      <c r="OGV93" s="354" t="s">
        <v>116</v>
      </c>
      <c r="OGW93" s="354" t="s">
        <v>116</v>
      </c>
      <c r="OGX93" s="354" t="s">
        <v>116</v>
      </c>
      <c r="OGY93" s="354" t="s">
        <v>116</v>
      </c>
      <c r="OGZ93" s="354" t="s">
        <v>116</v>
      </c>
      <c r="OHA93" s="354" t="s">
        <v>116</v>
      </c>
      <c r="OHB93" s="354" t="s">
        <v>116</v>
      </c>
      <c r="OHC93" s="354" t="s">
        <v>116</v>
      </c>
      <c r="OHD93" s="354" t="s">
        <v>116</v>
      </c>
      <c r="OHE93" s="354" t="s">
        <v>116</v>
      </c>
      <c r="OHF93" s="354" t="s">
        <v>116</v>
      </c>
      <c r="OHG93" s="354" t="s">
        <v>116</v>
      </c>
      <c r="OHH93" s="354" t="s">
        <v>116</v>
      </c>
      <c r="OHI93" s="354" t="s">
        <v>116</v>
      </c>
      <c r="OHJ93" s="354" t="s">
        <v>116</v>
      </c>
      <c r="OHK93" s="354" t="s">
        <v>116</v>
      </c>
      <c r="OHL93" s="354" t="s">
        <v>116</v>
      </c>
      <c r="OHM93" s="354" t="s">
        <v>116</v>
      </c>
      <c r="OHN93" s="354" t="s">
        <v>116</v>
      </c>
      <c r="OHO93" s="354" t="s">
        <v>116</v>
      </c>
      <c r="OHP93" s="354" t="s">
        <v>116</v>
      </c>
      <c r="OHQ93" s="354" t="s">
        <v>116</v>
      </c>
      <c r="OHR93" s="354" t="s">
        <v>116</v>
      </c>
      <c r="OHS93" s="354" t="s">
        <v>116</v>
      </c>
      <c r="OHT93" s="354" t="s">
        <v>116</v>
      </c>
      <c r="OHU93" s="354" t="s">
        <v>116</v>
      </c>
      <c r="OHV93" s="354" t="s">
        <v>116</v>
      </c>
      <c r="OHW93" s="354" t="s">
        <v>116</v>
      </c>
      <c r="OHX93" s="354" t="s">
        <v>116</v>
      </c>
      <c r="OHY93" s="354" t="s">
        <v>116</v>
      </c>
      <c r="OHZ93" s="354" t="s">
        <v>116</v>
      </c>
      <c r="OIA93" s="354" t="s">
        <v>116</v>
      </c>
      <c r="OIB93" s="354" t="s">
        <v>116</v>
      </c>
      <c r="OIC93" s="354" t="s">
        <v>116</v>
      </c>
      <c r="OID93" s="354" t="s">
        <v>116</v>
      </c>
      <c r="OIE93" s="354" t="s">
        <v>116</v>
      </c>
      <c r="OIF93" s="354" t="s">
        <v>116</v>
      </c>
      <c r="OIG93" s="354" t="s">
        <v>116</v>
      </c>
      <c r="OIH93" s="354" t="s">
        <v>116</v>
      </c>
      <c r="OII93" s="354" t="s">
        <v>116</v>
      </c>
      <c r="OIJ93" s="354" t="s">
        <v>116</v>
      </c>
      <c r="OIK93" s="354" t="s">
        <v>116</v>
      </c>
      <c r="OIL93" s="354" t="s">
        <v>116</v>
      </c>
      <c r="OIM93" s="354" t="s">
        <v>116</v>
      </c>
      <c r="OIN93" s="354" t="s">
        <v>116</v>
      </c>
      <c r="OIO93" s="354" t="s">
        <v>116</v>
      </c>
      <c r="OIP93" s="354" t="s">
        <v>116</v>
      </c>
      <c r="OIQ93" s="354" t="s">
        <v>116</v>
      </c>
      <c r="OIR93" s="354" t="s">
        <v>116</v>
      </c>
      <c r="OIS93" s="354" t="s">
        <v>116</v>
      </c>
      <c r="OIT93" s="354" t="s">
        <v>116</v>
      </c>
      <c r="OIU93" s="354" t="s">
        <v>116</v>
      </c>
      <c r="OIV93" s="354" t="s">
        <v>116</v>
      </c>
      <c r="OIW93" s="354" t="s">
        <v>116</v>
      </c>
      <c r="OIX93" s="354" t="s">
        <v>116</v>
      </c>
      <c r="OIY93" s="354" t="s">
        <v>116</v>
      </c>
      <c r="OIZ93" s="354" t="s">
        <v>116</v>
      </c>
      <c r="OJA93" s="354" t="s">
        <v>116</v>
      </c>
      <c r="OJB93" s="354" t="s">
        <v>116</v>
      </c>
      <c r="OJC93" s="354" t="s">
        <v>116</v>
      </c>
      <c r="OJD93" s="354" t="s">
        <v>116</v>
      </c>
      <c r="OJE93" s="354" t="s">
        <v>116</v>
      </c>
      <c r="OJF93" s="354" t="s">
        <v>116</v>
      </c>
      <c r="OJG93" s="354" t="s">
        <v>116</v>
      </c>
      <c r="OJH93" s="354" t="s">
        <v>116</v>
      </c>
      <c r="OJI93" s="354" t="s">
        <v>116</v>
      </c>
      <c r="OJJ93" s="354" t="s">
        <v>116</v>
      </c>
      <c r="OJK93" s="354" t="s">
        <v>116</v>
      </c>
      <c r="OJL93" s="354" t="s">
        <v>116</v>
      </c>
      <c r="OJM93" s="354" t="s">
        <v>116</v>
      </c>
      <c r="OJN93" s="354" t="s">
        <v>116</v>
      </c>
      <c r="OJO93" s="354" t="s">
        <v>116</v>
      </c>
      <c r="OJP93" s="354" t="s">
        <v>116</v>
      </c>
      <c r="OJQ93" s="354" t="s">
        <v>116</v>
      </c>
      <c r="OJR93" s="354" t="s">
        <v>116</v>
      </c>
      <c r="OJS93" s="354" t="s">
        <v>116</v>
      </c>
      <c r="OJT93" s="354" t="s">
        <v>116</v>
      </c>
      <c r="OJU93" s="354" t="s">
        <v>116</v>
      </c>
      <c r="OJV93" s="354" t="s">
        <v>116</v>
      </c>
      <c r="OJW93" s="354" t="s">
        <v>116</v>
      </c>
      <c r="OJX93" s="354" t="s">
        <v>116</v>
      </c>
      <c r="OJY93" s="354" t="s">
        <v>116</v>
      </c>
      <c r="OJZ93" s="354" t="s">
        <v>116</v>
      </c>
      <c r="OKA93" s="354" t="s">
        <v>116</v>
      </c>
      <c r="OKB93" s="354" t="s">
        <v>116</v>
      </c>
      <c r="OKC93" s="354" t="s">
        <v>116</v>
      </c>
      <c r="OKD93" s="354" t="s">
        <v>116</v>
      </c>
      <c r="OKE93" s="354" t="s">
        <v>116</v>
      </c>
      <c r="OKF93" s="354" t="s">
        <v>116</v>
      </c>
      <c r="OKG93" s="354" t="s">
        <v>116</v>
      </c>
      <c r="OKH93" s="354" t="s">
        <v>116</v>
      </c>
      <c r="OKI93" s="354" t="s">
        <v>116</v>
      </c>
      <c r="OKJ93" s="354" t="s">
        <v>116</v>
      </c>
      <c r="OKK93" s="354" t="s">
        <v>116</v>
      </c>
      <c r="OKL93" s="354" t="s">
        <v>116</v>
      </c>
      <c r="OKM93" s="354" t="s">
        <v>116</v>
      </c>
      <c r="OKN93" s="354" t="s">
        <v>116</v>
      </c>
      <c r="OKO93" s="354" t="s">
        <v>116</v>
      </c>
      <c r="OKP93" s="354" t="s">
        <v>116</v>
      </c>
      <c r="OKQ93" s="354" t="s">
        <v>116</v>
      </c>
      <c r="OKR93" s="354" t="s">
        <v>116</v>
      </c>
      <c r="OKS93" s="354" t="s">
        <v>116</v>
      </c>
      <c r="OKT93" s="354" t="s">
        <v>116</v>
      </c>
      <c r="OKU93" s="354" t="s">
        <v>116</v>
      </c>
      <c r="OKV93" s="354" t="s">
        <v>116</v>
      </c>
      <c r="OKW93" s="354" t="s">
        <v>116</v>
      </c>
      <c r="OKX93" s="354" t="s">
        <v>116</v>
      </c>
      <c r="OKY93" s="354" t="s">
        <v>116</v>
      </c>
      <c r="OKZ93" s="354" t="s">
        <v>116</v>
      </c>
      <c r="OLA93" s="354" t="s">
        <v>116</v>
      </c>
      <c r="OLB93" s="354" t="s">
        <v>116</v>
      </c>
      <c r="OLC93" s="354" t="s">
        <v>116</v>
      </c>
      <c r="OLD93" s="354" t="s">
        <v>116</v>
      </c>
      <c r="OLE93" s="354" t="s">
        <v>116</v>
      </c>
      <c r="OLF93" s="354" t="s">
        <v>116</v>
      </c>
      <c r="OLG93" s="354" t="s">
        <v>116</v>
      </c>
      <c r="OLH93" s="354" t="s">
        <v>116</v>
      </c>
      <c r="OLI93" s="354" t="s">
        <v>116</v>
      </c>
      <c r="OLJ93" s="354" t="s">
        <v>116</v>
      </c>
      <c r="OLK93" s="354" t="s">
        <v>116</v>
      </c>
      <c r="OLL93" s="354" t="s">
        <v>116</v>
      </c>
      <c r="OLM93" s="354" t="s">
        <v>116</v>
      </c>
      <c r="OLN93" s="354" t="s">
        <v>116</v>
      </c>
      <c r="OLO93" s="354" t="s">
        <v>116</v>
      </c>
      <c r="OLP93" s="354" t="s">
        <v>116</v>
      </c>
      <c r="OLQ93" s="354" t="s">
        <v>116</v>
      </c>
      <c r="OLR93" s="354" t="s">
        <v>116</v>
      </c>
      <c r="OLS93" s="354" t="s">
        <v>116</v>
      </c>
      <c r="OLT93" s="354" t="s">
        <v>116</v>
      </c>
      <c r="OLU93" s="354" t="s">
        <v>116</v>
      </c>
      <c r="OLV93" s="354" t="s">
        <v>116</v>
      </c>
      <c r="OLW93" s="354" t="s">
        <v>116</v>
      </c>
      <c r="OLX93" s="354" t="s">
        <v>116</v>
      </c>
      <c r="OLY93" s="354" t="s">
        <v>116</v>
      </c>
      <c r="OLZ93" s="354" t="s">
        <v>116</v>
      </c>
      <c r="OMA93" s="354" t="s">
        <v>116</v>
      </c>
      <c r="OMB93" s="354" t="s">
        <v>116</v>
      </c>
      <c r="OMC93" s="354" t="s">
        <v>116</v>
      </c>
      <c r="OMD93" s="354" t="s">
        <v>116</v>
      </c>
      <c r="OME93" s="354" t="s">
        <v>116</v>
      </c>
      <c r="OMF93" s="354" t="s">
        <v>116</v>
      </c>
      <c r="OMG93" s="354" t="s">
        <v>116</v>
      </c>
      <c r="OMH93" s="354" t="s">
        <v>116</v>
      </c>
      <c r="OMI93" s="354" t="s">
        <v>116</v>
      </c>
      <c r="OMJ93" s="354" t="s">
        <v>116</v>
      </c>
      <c r="OMK93" s="354" t="s">
        <v>116</v>
      </c>
      <c r="OML93" s="354" t="s">
        <v>116</v>
      </c>
      <c r="OMM93" s="354" t="s">
        <v>116</v>
      </c>
      <c r="OMN93" s="354" t="s">
        <v>116</v>
      </c>
      <c r="OMO93" s="354" t="s">
        <v>116</v>
      </c>
      <c r="OMP93" s="354" t="s">
        <v>116</v>
      </c>
      <c r="OMQ93" s="354" t="s">
        <v>116</v>
      </c>
      <c r="OMR93" s="354" t="s">
        <v>116</v>
      </c>
      <c r="OMS93" s="354" t="s">
        <v>116</v>
      </c>
      <c r="OMT93" s="354" t="s">
        <v>116</v>
      </c>
      <c r="OMU93" s="354" t="s">
        <v>116</v>
      </c>
      <c r="OMV93" s="354" t="s">
        <v>116</v>
      </c>
      <c r="OMW93" s="354" t="s">
        <v>116</v>
      </c>
      <c r="OMX93" s="354" t="s">
        <v>116</v>
      </c>
      <c r="OMY93" s="354" t="s">
        <v>116</v>
      </c>
      <c r="OMZ93" s="354" t="s">
        <v>116</v>
      </c>
      <c r="ONA93" s="354" t="s">
        <v>116</v>
      </c>
      <c r="ONB93" s="354" t="s">
        <v>116</v>
      </c>
      <c r="ONC93" s="354" t="s">
        <v>116</v>
      </c>
      <c r="OND93" s="354" t="s">
        <v>116</v>
      </c>
      <c r="ONE93" s="354" t="s">
        <v>116</v>
      </c>
      <c r="ONF93" s="354" t="s">
        <v>116</v>
      </c>
      <c r="ONG93" s="354" t="s">
        <v>116</v>
      </c>
      <c r="ONH93" s="354" t="s">
        <v>116</v>
      </c>
      <c r="ONI93" s="354" t="s">
        <v>116</v>
      </c>
      <c r="ONJ93" s="354" t="s">
        <v>116</v>
      </c>
      <c r="ONK93" s="354" t="s">
        <v>116</v>
      </c>
      <c r="ONL93" s="354" t="s">
        <v>116</v>
      </c>
      <c r="ONM93" s="354" t="s">
        <v>116</v>
      </c>
      <c r="ONN93" s="354" t="s">
        <v>116</v>
      </c>
      <c r="ONO93" s="354" t="s">
        <v>116</v>
      </c>
      <c r="ONP93" s="354" t="s">
        <v>116</v>
      </c>
      <c r="ONQ93" s="354" t="s">
        <v>116</v>
      </c>
      <c r="ONR93" s="354" t="s">
        <v>116</v>
      </c>
      <c r="ONS93" s="354" t="s">
        <v>116</v>
      </c>
      <c r="ONT93" s="354" t="s">
        <v>116</v>
      </c>
      <c r="ONU93" s="354" t="s">
        <v>116</v>
      </c>
      <c r="ONV93" s="354" t="s">
        <v>116</v>
      </c>
      <c r="ONW93" s="354" t="s">
        <v>116</v>
      </c>
      <c r="ONX93" s="354" t="s">
        <v>116</v>
      </c>
      <c r="ONY93" s="354" t="s">
        <v>116</v>
      </c>
      <c r="ONZ93" s="354" t="s">
        <v>116</v>
      </c>
      <c r="OOA93" s="354" t="s">
        <v>116</v>
      </c>
      <c r="OOB93" s="354" t="s">
        <v>116</v>
      </c>
      <c r="OOC93" s="354" t="s">
        <v>116</v>
      </c>
      <c r="OOD93" s="354" t="s">
        <v>116</v>
      </c>
      <c r="OOE93" s="354" t="s">
        <v>116</v>
      </c>
      <c r="OOF93" s="354" t="s">
        <v>116</v>
      </c>
      <c r="OOG93" s="354" t="s">
        <v>116</v>
      </c>
      <c r="OOH93" s="354" t="s">
        <v>116</v>
      </c>
      <c r="OOI93" s="354" t="s">
        <v>116</v>
      </c>
      <c r="OOJ93" s="354" t="s">
        <v>116</v>
      </c>
      <c r="OOK93" s="354" t="s">
        <v>116</v>
      </c>
      <c r="OOL93" s="354" t="s">
        <v>116</v>
      </c>
      <c r="OOM93" s="354" t="s">
        <v>116</v>
      </c>
      <c r="OON93" s="354" t="s">
        <v>116</v>
      </c>
      <c r="OOO93" s="354" t="s">
        <v>116</v>
      </c>
      <c r="OOP93" s="354" t="s">
        <v>116</v>
      </c>
      <c r="OOQ93" s="354" t="s">
        <v>116</v>
      </c>
      <c r="OOR93" s="354" t="s">
        <v>116</v>
      </c>
      <c r="OOS93" s="354" t="s">
        <v>116</v>
      </c>
      <c r="OOT93" s="354" t="s">
        <v>116</v>
      </c>
      <c r="OOU93" s="354" t="s">
        <v>116</v>
      </c>
      <c r="OOV93" s="354" t="s">
        <v>116</v>
      </c>
      <c r="OOW93" s="354" t="s">
        <v>116</v>
      </c>
      <c r="OOX93" s="354" t="s">
        <v>116</v>
      </c>
      <c r="OOY93" s="354" t="s">
        <v>116</v>
      </c>
      <c r="OOZ93" s="354" t="s">
        <v>116</v>
      </c>
      <c r="OPA93" s="354" t="s">
        <v>116</v>
      </c>
      <c r="OPB93" s="354" t="s">
        <v>116</v>
      </c>
      <c r="OPC93" s="354" t="s">
        <v>116</v>
      </c>
      <c r="OPD93" s="354" t="s">
        <v>116</v>
      </c>
      <c r="OPE93" s="354" t="s">
        <v>116</v>
      </c>
      <c r="OPF93" s="354" t="s">
        <v>116</v>
      </c>
      <c r="OPG93" s="354" t="s">
        <v>116</v>
      </c>
      <c r="OPH93" s="354" t="s">
        <v>116</v>
      </c>
      <c r="OPI93" s="354" t="s">
        <v>116</v>
      </c>
      <c r="OPJ93" s="354" t="s">
        <v>116</v>
      </c>
      <c r="OPK93" s="354" t="s">
        <v>116</v>
      </c>
      <c r="OPL93" s="354" t="s">
        <v>116</v>
      </c>
      <c r="OPM93" s="354" t="s">
        <v>116</v>
      </c>
      <c r="OPN93" s="354" t="s">
        <v>116</v>
      </c>
      <c r="OPO93" s="354" t="s">
        <v>116</v>
      </c>
      <c r="OPP93" s="354" t="s">
        <v>116</v>
      </c>
      <c r="OPQ93" s="354" t="s">
        <v>116</v>
      </c>
      <c r="OPR93" s="354" t="s">
        <v>116</v>
      </c>
      <c r="OPS93" s="354" t="s">
        <v>116</v>
      </c>
      <c r="OPT93" s="354" t="s">
        <v>116</v>
      </c>
      <c r="OPU93" s="354" t="s">
        <v>116</v>
      </c>
      <c r="OPV93" s="354" t="s">
        <v>116</v>
      </c>
      <c r="OPW93" s="354" t="s">
        <v>116</v>
      </c>
      <c r="OPX93" s="354" t="s">
        <v>116</v>
      </c>
      <c r="OPY93" s="354" t="s">
        <v>116</v>
      </c>
      <c r="OPZ93" s="354" t="s">
        <v>116</v>
      </c>
      <c r="OQA93" s="354" t="s">
        <v>116</v>
      </c>
      <c r="OQB93" s="354" t="s">
        <v>116</v>
      </c>
      <c r="OQC93" s="354" t="s">
        <v>116</v>
      </c>
      <c r="OQD93" s="354" t="s">
        <v>116</v>
      </c>
      <c r="OQE93" s="354" t="s">
        <v>116</v>
      </c>
      <c r="OQF93" s="354" t="s">
        <v>116</v>
      </c>
      <c r="OQG93" s="354" t="s">
        <v>116</v>
      </c>
      <c r="OQH93" s="354" t="s">
        <v>116</v>
      </c>
      <c r="OQI93" s="354" t="s">
        <v>116</v>
      </c>
      <c r="OQJ93" s="354" t="s">
        <v>116</v>
      </c>
      <c r="OQK93" s="354" t="s">
        <v>116</v>
      </c>
      <c r="OQL93" s="354" t="s">
        <v>116</v>
      </c>
      <c r="OQM93" s="354" t="s">
        <v>116</v>
      </c>
      <c r="OQN93" s="354" t="s">
        <v>116</v>
      </c>
      <c r="OQO93" s="354" t="s">
        <v>116</v>
      </c>
      <c r="OQP93" s="354" t="s">
        <v>116</v>
      </c>
      <c r="OQQ93" s="354" t="s">
        <v>116</v>
      </c>
      <c r="OQR93" s="354" t="s">
        <v>116</v>
      </c>
      <c r="OQS93" s="354" t="s">
        <v>116</v>
      </c>
      <c r="OQT93" s="354" t="s">
        <v>116</v>
      </c>
      <c r="OQU93" s="354" t="s">
        <v>116</v>
      </c>
      <c r="OQV93" s="354" t="s">
        <v>116</v>
      </c>
      <c r="OQW93" s="354" t="s">
        <v>116</v>
      </c>
      <c r="OQX93" s="354" t="s">
        <v>116</v>
      </c>
      <c r="OQY93" s="354" t="s">
        <v>116</v>
      </c>
      <c r="OQZ93" s="354" t="s">
        <v>116</v>
      </c>
      <c r="ORA93" s="354" t="s">
        <v>116</v>
      </c>
      <c r="ORB93" s="354" t="s">
        <v>116</v>
      </c>
      <c r="ORC93" s="354" t="s">
        <v>116</v>
      </c>
      <c r="ORD93" s="354" t="s">
        <v>116</v>
      </c>
      <c r="ORE93" s="354" t="s">
        <v>116</v>
      </c>
      <c r="ORF93" s="354" t="s">
        <v>116</v>
      </c>
      <c r="ORG93" s="354" t="s">
        <v>116</v>
      </c>
      <c r="ORH93" s="354" t="s">
        <v>116</v>
      </c>
      <c r="ORI93" s="354" t="s">
        <v>116</v>
      </c>
      <c r="ORJ93" s="354" t="s">
        <v>116</v>
      </c>
      <c r="ORK93" s="354" t="s">
        <v>116</v>
      </c>
      <c r="ORL93" s="354" t="s">
        <v>116</v>
      </c>
      <c r="ORM93" s="354" t="s">
        <v>116</v>
      </c>
      <c r="ORN93" s="354" t="s">
        <v>116</v>
      </c>
      <c r="ORO93" s="354" t="s">
        <v>116</v>
      </c>
      <c r="ORP93" s="354" t="s">
        <v>116</v>
      </c>
      <c r="ORQ93" s="354" t="s">
        <v>116</v>
      </c>
      <c r="ORR93" s="354" t="s">
        <v>116</v>
      </c>
      <c r="ORS93" s="354" t="s">
        <v>116</v>
      </c>
      <c r="ORT93" s="354" t="s">
        <v>116</v>
      </c>
      <c r="ORU93" s="354" t="s">
        <v>116</v>
      </c>
      <c r="ORV93" s="354" t="s">
        <v>116</v>
      </c>
      <c r="ORW93" s="354" t="s">
        <v>116</v>
      </c>
      <c r="ORX93" s="354" t="s">
        <v>116</v>
      </c>
      <c r="ORY93" s="354" t="s">
        <v>116</v>
      </c>
      <c r="ORZ93" s="354" t="s">
        <v>116</v>
      </c>
      <c r="OSA93" s="354" t="s">
        <v>116</v>
      </c>
      <c r="OSB93" s="354" t="s">
        <v>116</v>
      </c>
      <c r="OSC93" s="354" t="s">
        <v>116</v>
      </c>
      <c r="OSD93" s="354" t="s">
        <v>116</v>
      </c>
      <c r="OSE93" s="354" t="s">
        <v>116</v>
      </c>
      <c r="OSF93" s="354" t="s">
        <v>116</v>
      </c>
      <c r="OSG93" s="354" t="s">
        <v>116</v>
      </c>
      <c r="OSH93" s="354" t="s">
        <v>116</v>
      </c>
      <c r="OSI93" s="354" t="s">
        <v>116</v>
      </c>
      <c r="OSJ93" s="354" t="s">
        <v>116</v>
      </c>
      <c r="OSK93" s="354" t="s">
        <v>116</v>
      </c>
      <c r="OSL93" s="354" t="s">
        <v>116</v>
      </c>
      <c r="OSM93" s="354" t="s">
        <v>116</v>
      </c>
      <c r="OSN93" s="354" t="s">
        <v>116</v>
      </c>
      <c r="OSO93" s="354" t="s">
        <v>116</v>
      </c>
      <c r="OSP93" s="354" t="s">
        <v>116</v>
      </c>
      <c r="OSQ93" s="354" t="s">
        <v>116</v>
      </c>
      <c r="OSR93" s="354" t="s">
        <v>116</v>
      </c>
      <c r="OSS93" s="354" t="s">
        <v>116</v>
      </c>
      <c r="OST93" s="354" t="s">
        <v>116</v>
      </c>
      <c r="OSU93" s="354" t="s">
        <v>116</v>
      </c>
      <c r="OSV93" s="354" t="s">
        <v>116</v>
      </c>
      <c r="OSW93" s="354" t="s">
        <v>116</v>
      </c>
      <c r="OSX93" s="354" t="s">
        <v>116</v>
      </c>
      <c r="OSY93" s="354" t="s">
        <v>116</v>
      </c>
      <c r="OSZ93" s="354" t="s">
        <v>116</v>
      </c>
      <c r="OTA93" s="354" t="s">
        <v>116</v>
      </c>
      <c r="OTB93" s="354" t="s">
        <v>116</v>
      </c>
      <c r="OTC93" s="354" t="s">
        <v>116</v>
      </c>
      <c r="OTD93" s="354" t="s">
        <v>116</v>
      </c>
      <c r="OTE93" s="354" t="s">
        <v>116</v>
      </c>
      <c r="OTF93" s="354" t="s">
        <v>116</v>
      </c>
      <c r="OTG93" s="354" t="s">
        <v>116</v>
      </c>
      <c r="OTH93" s="354" t="s">
        <v>116</v>
      </c>
      <c r="OTI93" s="354" t="s">
        <v>116</v>
      </c>
      <c r="OTJ93" s="354" t="s">
        <v>116</v>
      </c>
      <c r="OTK93" s="354" t="s">
        <v>116</v>
      </c>
      <c r="OTL93" s="354" t="s">
        <v>116</v>
      </c>
      <c r="OTM93" s="354" t="s">
        <v>116</v>
      </c>
      <c r="OTN93" s="354" t="s">
        <v>116</v>
      </c>
      <c r="OTO93" s="354" t="s">
        <v>116</v>
      </c>
      <c r="OTP93" s="354" t="s">
        <v>116</v>
      </c>
      <c r="OTQ93" s="354" t="s">
        <v>116</v>
      </c>
      <c r="OTR93" s="354" t="s">
        <v>116</v>
      </c>
      <c r="OTS93" s="354" t="s">
        <v>116</v>
      </c>
      <c r="OTT93" s="354" t="s">
        <v>116</v>
      </c>
      <c r="OTU93" s="354" t="s">
        <v>116</v>
      </c>
      <c r="OTV93" s="354" t="s">
        <v>116</v>
      </c>
      <c r="OTW93" s="354" t="s">
        <v>116</v>
      </c>
      <c r="OTX93" s="354" t="s">
        <v>116</v>
      </c>
      <c r="OTY93" s="354" t="s">
        <v>116</v>
      </c>
      <c r="OTZ93" s="354" t="s">
        <v>116</v>
      </c>
      <c r="OUA93" s="354" t="s">
        <v>116</v>
      </c>
      <c r="OUB93" s="354" t="s">
        <v>116</v>
      </c>
      <c r="OUC93" s="354" t="s">
        <v>116</v>
      </c>
      <c r="OUD93" s="354" t="s">
        <v>116</v>
      </c>
      <c r="OUE93" s="354" t="s">
        <v>116</v>
      </c>
      <c r="OUF93" s="354" t="s">
        <v>116</v>
      </c>
      <c r="OUG93" s="354" t="s">
        <v>116</v>
      </c>
      <c r="OUH93" s="354" t="s">
        <v>116</v>
      </c>
      <c r="OUI93" s="354" t="s">
        <v>116</v>
      </c>
      <c r="OUJ93" s="354" t="s">
        <v>116</v>
      </c>
      <c r="OUK93" s="354" t="s">
        <v>116</v>
      </c>
      <c r="OUL93" s="354" t="s">
        <v>116</v>
      </c>
      <c r="OUM93" s="354" t="s">
        <v>116</v>
      </c>
      <c r="OUN93" s="354" t="s">
        <v>116</v>
      </c>
      <c r="OUO93" s="354" t="s">
        <v>116</v>
      </c>
      <c r="OUP93" s="354" t="s">
        <v>116</v>
      </c>
      <c r="OUQ93" s="354" t="s">
        <v>116</v>
      </c>
      <c r="OUR93" s="354" t="s">
        <v>116</v>
      </c>
      <c r="OUS93" s="354" t="s">
        <v>116</v>
      </c>
      <c r="OUT93" s="354" t="s">
        <v>116</v>
      </c>
      <c r="OUU93" s="354" t="s">
        <v>116</v>
      </c>
      <c r="OUV93" s="354" t="s">
        <v>116</v>
      </c>
      <c r="OUW93" s="354" t="s">
        <v>116</v>
      </c>
      <c r="OUX93" s="354" t="s">
        <v>116</v>
      </c>
      <c r="OUY93" s="354" t="s">
        <v>116</v>
      </c>
      <c r="OUZ93" s="354" t="s">
        <v>116</v>
      </c>
      <c r="OVA93" s="354" t="s">
        <v>116</v>
      </c>
      <c r="OVB93" s="354" t="s">
        <v>116</v>
      </c>
      <c r="OVC93" s="354" t="s">
        <v>116</v>
      </c>
      <c r="OVD93" s="354" t="s">
        <v>116</v>
      </c>
      <c r="OVE93" s="354" t="s">
        <v>116</v>
      </c>
      <c r="OVF93" s="354" t="s">
        <v>116</v>
      </c>
      <c r="OVG93" s="354" t="s">
        <v>116</v>
      </c>
      <c r="OVH93" s="354" t="s">
        <v>116</v>
      </c>
      <c r="OVI93" s="354" t="s">
        <v>116</v>
      </c>
      <c r="OVJ93" s="354" t="s">
        <v>116</v>
      </c>
      <c r="OVK93" s="354" t="s">
        <v>116</v>
      </c>
      <c r="OVL93" s="354" t="s">
        <v>116</v>
      </c>
      <c r="OVM93" s="354" t="s">
        <v>116</v>
      </c>
      <c r="OVN93" s="354" t="s">
        <v>116</v>
      </c>
      <c r="OVO93" s="354" t="s">
        <v>116</v>
      </c>
      <c r="OVP93" s="354" t="s">
        <v>116</v>
      </c>
      <c r="OVQ93" s="354" t="s">
        <v>116</v>
      </c>
      <c r="OVR93" s="354" t="s">
        <v>116</v>
      </c>
      <c r="OVS93" s="354" t="s">
        <v>116</v>
      </c>
      <c r="OVT93" s="354" t="s">
        <v>116</v>
      </c>
      <c r="OVU93" s="354" t="s">
        <v>116</v>
      </c>
      <c r="OVV93" s="354" t="s">
        <v>116</v>
      </c>
      <c r="OVW93" s="354" t="s">
        <v>116</v>
      </c>
      <c r="OVX93" s="354" t="s">
        <v>116</v>
      </c>
      <c r="OVY93" s="354" t="s">
        <v>116</v>
      </c>
      <c r="OVZ93" s="354" t="s">
        <v>116</v>
      </c>
      <c r="OWA93" s="354" t="s">
        <v>116</v>
      </c>
      <c r="OWB93" s="354" t="s">
        <v>116</v>
      </c>
      <c r="OWC93" s="354" t="s">
        <v>116</v>
      </c>
      <c r="OWD93" s="354" t="s">
        <v>116</v>
      </c>
      <c r="OWE93" s="354" t="s">
        <v>116</v>
      </c>
      <c r="OWF93" s="354" t="s">
        <v>116</v>
      </c>
      <c r="OWG93" s="354" t="s">
        <v>116</v>
      </c>
      <c r="OWH93" s="354" t="s">
        <v>116</v>
      </c>
      <c r="OWI93" s="354" t="s">
        <v>116</v>
      </c>
      <c r="OWJ93" s="354" t="s">
        <v>116</v>
      </c>
      <c r="OWK93" s="354" t="s">
        <v>116</v>
      </c>
      <c r="OWL93" s="354" t="s">
        <v>116</v>
      </c>
      <c r="OWM93" s="354" t="s">
        <v>116</v>
      </c>
      <c r="OWN93" s="354" t="s">
        <v>116</v>
      </c>
      <c r="OWO93" s="354" t="s">
        <v>116</v>
      </c>
      <c r="OWP93" s="354" t="s">
        <v>116</v>
      </c>
      <c r="OWQ93" s="354" t="s">
        <v>116</v>
      </c>
      <c r="OWR93" s="354" t="s">
        <v>116</v>
      </c>
      <c r="OWS93" s="354" t="s">
        <v>116</v>
      </c>
      <c r="OWT93" s="354" t="s">
        <v>116</v>
      </c>
      <c r="OWU93" s="354" t="s">
        <v>116</v>
      </c>
      <c r="OWV93" s="354" t="s">
        <v>116</v>
      </c>
      <c r="OWW93" s="354" t="s">
        <v>116</v>
      </c>
      <c r="OWX93" s="354" t="s">
        <v>116</v>
      </c>
      <c r="OWY93" s="354" t="s">
        <v>116</v>
      </c>
      <c r="OWZ93" s="354" t="s">
        <v>116</v>
      </c>
      <c r="OXA93" s="354" t="s">
        <v>116</v>
      </c>
      <c r="OXB93" s="354" t="s">
        <v>116</v>
      </c>
      <c r="OXC93" s="354" t="s">
        <v>116</v>
      </c>
      <c r="OXD93" s="354" t="s">
        <v>116</v>
      </c>
      <c r="OXE93" s="354" t="s">
        <v>116</v>
      </c>
      <c r="OXF93" s="354" t="s">
        <v>116</v>
      </c>
      <c r="OXG93" s="354" t="s">
        <v>116</v>
      </c>
      <c r="OXH93" s="354" t="s">
        <v>116</v>
      </c>
      <c r="OXI93" s="354" t="s">
        <v>116</v>
      </c>
      <c r="OXJ93" s="354" t="s">
        <v>116</v>
      </c>
      <c r="OXK93" s="354" t="s">
        <v>116</v>
      </c>
      <c r="OXL93" s="354" t="s">
        <v>116</v>
      </c>
      <c r="OXM93" s="354" t="s">
        <v>116</v>
      </c>
      <c r="OXN93" s="354" t="s">
        <v>116</v>
      </c>
      <c r="OXO93" s="354" t="s">
        <v>116</v>
      </c>
      <c r="OXP93" s="354" t="s">
        <v>116</v>
      </c>
      <c r="OXQ93" s="354" t="s">
        <v>116</v>
      </c>
      <c r="OXR93" s="354" t="s">
        <v>116</v>
      </c>
      <c r="OXS93" s="354" t="s">
        <v>116</v>
      </c>
      <c r="OXT93" s="354" t="s">
        <v>116</v>
      </c>
      <c r="OXU93" s="354" t="s">
        <v>116</v>
      </c>
      <c r="OXV93" s="354" t="s">
        <v>116</v>
      </c>
      <c r="OXW93" s="354" t="s">
        <v>116</v>
      </c>
      <c r="OXX93" s="354" t="s">
        <v>116</v>
      </c>
      <c r="OXY93" s="354" t="s">
        <v>116</v>
      </c>
      <c r="OXZ93" s="354" t="s">
        <v>116</v>
      </c>
      <c r="OYA93" s="354" t="s">
        <v>116</v>
      </c>
      <c r="OYB93" s="354" t="s">
        <v>116</v>
      </c>
      <c r="OYC93" s="354" t="s">
        <v>116</v>
      </c>
      <c r="OYD93" s="354" t="s">
        <v>116</v>
      </c>
      <c r="OYE93" s="354" t="s">
        <v>116</v>
      </c>
      <c r="OYF93" s="354" t="s">
        <v>116</v>
      </c>
      <c r="OYG93" s="354" t="s">
        <v>116</v>
      </c>
      <c r="OYH93" s="354" t="s">
        <v>116</v>
      </c>
      <c r="OYI93" s="354" t="s">
        <v>116</v>
      </c>
      <c r="OYJ93" s="354" t="s">
        <v>116</v>
      </c>
      <c r="OYK93" s="354" t="s">
        <v>116</v>
      </c>
      <c r="OYL93" s="354" t="s">
        <v>116</v>
      </c>
      <c r="OYM93" s="354" t="s">
        <v>116</v>
      </c>
      <c r="OYN93" s="354" t="s">
        <v>116</v>
      </c>
      <c r="OYO93" s="354" t="s">
        <v>116</v>
      </c>
      <c r="OYP93" s="354" t="s">
        <v>116</v>
      </c>
      <c r="OYQ93" s="354" t="s">
        <v>116</v>
      </c>
      <c r="OYR93" s="354" t="s">
        <v>116</v>
      </c>
      <c r="OYS93" s="354" t="s">
        <v>116</v>
      </c>
      <c r="OYT93" s="354" t="s">
        <v>116</v>
      </c>
      <c r="OYU93" s="354" t="s">
        <v>116</v>
      </c>
      <c r="OYV93" s="354" t="s">
        <v>116</v>
      </c>
      <c r="OYW93" s="354" t="s">
        <v>116</v>
      </c>
      <c r="OYX93" s="354" t="s">
        <v>116</v>
      </c>
      <c r="OYY93" s="354" t="s">
        <v>116</v>
      </c>
      <c r="OYZ93" s="354" t="s">
        <v>116</v>
      </c>
      <c r="OZA93" s="354" t="s">
        <v>116</v>
      </c>
      <c r="OZB93" s="354" t="s">
        <v>116</v>
      </c>
      <c r="OZC93" s="354" t="s">
        <v>116</v>
      </c>
      <c r="OZD93" s="354" t="s">
        <v>116</v>
      </c>
      <c r="OZE93" s="354" t="s">
        <v>116</v>
      </c>
      <c r="OZF93" s="354" t="s">
        <v>116</v>
      </c>
      <c r="OZG93" s="354" t="s">
        <v>116</v>
      </c>
      <c r="OZH93" s="354" t="s">
        <v>116</v>
      </c>
      <c r="OZI93" s="354" t="s">
        <v>116</v>
      </c>
      <c r="OZJ93" s="354" t="s">
        <v>116</v>
      </c>
      <c r="OZK93" s="354" t="s">
        <v>116</v>
      </c>
      <c r="OZL93" s="354" t="s">
        <v>116</v>
      </c>
      <c r="OZM93" s="354" t="s">
        <v>116</v>
      </c>
      <c r="OZN93" s="354" t="s">
        <v>116</v>
      </c>
      <c r="OZO93" s="354" t="s">
        <v>116</v>
      </c>
      <c r="OZP93" s="354" t="s">
        <v>116</v>
      </c>
      <c r="OZQ93" s="354" t="s">
        <v>116</v>
      </c>
      <c r="OZR93" s="354" t="s">
        <v>116</v>
      </c>
      <c r="OZS93" s="354" t="s">
        <v>116</v>
      </c>
      <c r="OZT93" s="354" t="s">
        <v>116</v>
      </c>
      <c r="OZU93" s="354" t="s">
        <v>116</v>
      </c>
      <c r="OZV93" s="354" t="s">
        <v>116</v>
      </c>
      <c r="OZW93" s="354" t="s">
        <v>116</v>
      </c>
      <c r="OZX93" s="354" t="s">
        <v>116</v>
      </c>
      <c r="OZY93" s="354" t="s">
        <v>116</v>
      </c>
      <c r="OZZ93" s="354" t="s">
        <v>116</v>
      </c>
      <c r="PAA93" s="354" t="s">
        <v>116</v>
      </c>
      <c r="PAB93" s="354" t="s">
        <v>116</v>
      </c>
      <c r="PAC93" s="354" t="s">
        <v>116</v>
      </c>
      <c r="PAD93" s="354" t="s">
        <v>116</v>
      </c>
      <c r="PAE93" s="354" t="s">
        <v>116</v>
      </c>
      <c r="PAF93" s="354" t="s">
        <v>116</v>
      </c>
      <c r="PAG93" s="354" t="s">
        <v>116</v>
      </c>
      <c r="PAH93" s="354" t="s">
        <v>116</v>
      </c>
      <c r="PAI93" s="354" t="s">
        <v>116</v>
      </c>
      <c r="PAJ93" s="354" t="s">
        <v>116</v>
      </c>
      <c r="PAK93" s="354" t="s">
        <v>116</v>
      </c>
      <c r="PAL93" s="354" t="s">
        <v>116</v>
      </c>
      <c r="PAM93" s="354" t="s">
        <v>116</v>
      </c>
      <c r="PAN93" s="354" t="s">
        <v>116</v>
      </c>
      <c r="PAO93" s="354" t="s">
        <v>116</v>
      </c>
      <c r="PAP93" s="354" t="s">
        <v>116</v>
      </c>
      <c r="PAQ93" s="354" t="s">
        <v>116</v>
      </c>
      <c r="PAR93" s="354" t="s">
        <v>116</v>
      </c>
      <c r="PAS93" s="354" t="s">
        <v>116</v>
      </c>
      <c r="PAT93" s="354" t="s">
        <v>116</v>
      </c>
      <c r="PAU93" s="354" t="s">
        <v>116</v>
      </c>
      <c r="PAV93" s="354" t="s">
        <v>116</v>
      </c>
      <c r="PAW93" s="354" t="s">
        <v>116</v>
      </c>
      <c r="PAX93" s="354" t="s">
        <v>116</v>
      </c>
      <c r="PAY93" s="354" t="s">
        <v>116</v>
      </c>
      <c r="PAZ93" s="354" t="s">
        <v>116</v>
      </c>
      <c r="PBA93" s="354" t="s">
        <v>116</v>
      </c>
      <c r="PBB93" s="354" t="s">
        <v>116</v>
      </c>
      <c r="PBC93" s="354" t="s">
        <v>116</v>
      </c>
      <c r="PBD93" s="354" t="s">
        <v>116</v>
      </c>
      <c r="PBE93" s="354" t="s">
        <v>116</v>
      </c>
      <c r="PBF93" s="354" t="s">
        <v>116</v>
      </c>
      <c r="PBG93" s="354" t="s">
        <v>116</v>
      </c>
      <c r="PBH93" s="354" t="s">
        <v>116</v>
      </c>
      <c r="PBI93" s="354" t="s">
        <v>116</v>
      </c>
      <c r="PBJ93" s="354" t="s">
        <v>116</v>
      </c>
      <c r="PBK93" s="354" t="s">
        <v>116</v>
      </c>
      <c r="PBL93" s="354" t="s">
        <v>116</v>
      </c>
      <c r="PBM93" s="354" t="s">
        <v>116</v>
      </c>
      <c r="PBN93" s="354" t="s">
        <v>116</v>
      </c>
      <c r="PBO93" s="354" t="s">
        <v>116</v>
      </c>
      <c r="PBP93" s="354" t="s">
        <v>116</v>
      </c>
      <c r="PBQ93" s="354" t="s">
        <v>116</v>
      </c>
      <c r="PBR93" s="354" t="s">
        <v>116</v>
      </c>
      <c r="PBS93" s="354" t="s">
        <v>116</v>
      </c>
      <c r="PBT93" s="354" t="s">
        <v>116</v>
      </c>
      <c r="PBU93" s="354" t="s">
        <v>116</v>
      </c>
      <c r="PBV93" s="354" t="s">
        <v>116</v>
      </c>
      <c r="PBW93" s="354" t="s">
        <v>116</v>
      </c>
      <c r="PBX93" s="354" t="s">
        <v>116</v>
      </c>
      <c r="PBY93" s="354" t="s">
        <v>116</v>
      </c>
      <c r="PBZ93" s="354" t="s">
        <v>116</v>
      </c>
      <c r="PCA93" s="354" t="s">
        <v>116</v>
      </c>
      <c r="PCB93" s="354" t="s">
        <v>116</v>
      </c>
      <c r="PCC93" s="354" t="s">
        <v>116</v>
      </c>
      <c r="PCD93" s="354" t="s">
        <v>116</v>
      </c>
      <c r="PCE93" s="354" t="s">
        <v>116</v>
      </c>
      <c r="PCF93" s="354" t="s">
        <v>116</v>
      </c>
      <c r="PCG93" s="354" t="s">
        <v>116</v>
      </c>
      <c r="PCH93" s="354" t="s">
        <v>116</v>
      </c>
      <c r="PCI93" s="354" t="s">
        <v>116</v>
      </c>
      <c r="PCJ93" s="354" t="s">
        <v>116</v>
      </c>
      <c r="PCK93" s="354" t="s">
        <v>116</v>
      </c>
      <c r="PCL93" s="354" t="s">
        <v>116</v>
      </c>
      <c r="PCM93" s="354" t="s">
        <v>116</v>
      </c>
      <c r="PCN93" s="354" t="s">
        <v>116</v>
      </c>
      <c r="PCO93" s="354" t="s">
        <v>116</v>
      </c>
      <c r="PCP93" s="354" t="s">
        <v>116</v>
      </c>
      <c r="PCQ93" s="354" t="s">
        <v>116</v>
      </c>
      <c r="PCR93" s="354" t="s">
        <v>116</v>
      </c>
      <c r="PCS93" s="354" t="s">
        <v>116</v>
      </c>
      <c r="PCT93" s="354" t="s">
        <v>116</v>
      </c>
      <c r="PCU93" s="354" t="s">
        <v>116</v>
      </c>
      <c r="PCV93" s="354" t="s">
        <v>116</v>
      </c>
      <c r="PCW93" s="354" t="s">
        <v>116</v>
      </c>
      <c r="PCX93" s="354" t="s">
        <v>116</v>
      </c>
      <c r="PCY93" s="354" t="s">
        <v>116</v>
      </c>
      <c r="PCZ93" s="354" t="s">
        <v>116</v>
      </c>
      <c r="PDA93" s="354" t="s">
        <v>116</v>
      </c>
      <c r="PDB93" s="354" t="s">
        <v>116</v>
      </c>
      <c r="PDC93" s="354" t="s">
        <v>116</v>
      </c>
      <c r="PDD93" s="354" t="s">
        <v>116</v>
      </c>
      <c r="PDE93" s="354" t="s">
        <v>116</v>
      </c>
      <c r="PDF93" s="354" t="s">
        <v>116</v>
      </c>
      <c r="PDG93" s="354" t="s">
        <v>116</v>
      </c>
      <c r="PDH93" s="354" t="s">
        <v>116</v>
      </c>
      <c r="PDI93" s="354" t="s">
        <v>116</v>
      </c>
      <c r="PDJ93" s="354" t="s">
        <v>116</v>
      </c>
      <c r="PDK93" s="354" t="s">
        <v>116</v>
      </c>
      <c r="PDL93" s="354" t="s">
        <v>116</v>
      </c>
      <c r="PDM93" s="354" t="s">
        <v>116</v>
      </c>
      <c r="PDN93" s="354" t="s">
        <v>116</v>
      </c>
      <c r="PDO93" s="354" t="s">
        <v>116</v>
      </c>
      <c r="PDP93" s="354" t="s">
        <v>116</v>
      </c>
      <c r="PDQ93" s="354" t="s">
        <v>116</v>
      </c>
      <c r="PDR93" s="354" t="s">
        <v>116</v>
      </c>
      <c r="PDS93" s="354" t="s">
        <v>116</v>
      </c>
      <c r="PDT93" s="354" t="s">
        <v>116</v>
      </c>
      <c r="PDU93" s="354" t="s">
        <v>116</v>
      </c>
      <c r="PDV93" s="354" t="s">
        <v>116</v>
      </c>
      <c r="PDW93" s="354" t="s">
        <v>116</v>
      </c>
      <c r="PDX93" s="354" t="s">
        <v>116</v>
      </c>
      <c r="PDY93" s="354" t="s">
        <v>116</v>
      </c>
      <c r="PDZ93" s="354" t="s">
        <v>116</v>
      </c>
      <c r="PEA93" s="354" t="s">
        <v>116</v>
      </c>
      <c r="PEB93" s="354" t="s">
        <v>116</v>
      </c>
      <c r="PEC93" s="354" t="s">
        <v>116</v>
      </c>
      <c r="PED93" s="354" t="s">
        <v>116</v>
      </c>
      <c r="PEE93" s="354" t="s">
        <v>116</v>
      </c>
      <c r="PEF93" s="354" t="s">
        <v>116</v>
      </c>
      <c r="PEG93" s="354" t="s">
        <v>116</v>
      </c>
      <c r="PEH93" s="354" t="s">
        <v>116</v>
      </c>
      <c r="PEI93" s="354" t="s">
        <v>116</v>
      </c>
      <c r="PEJ93" s="354" t="s">
        <v>116</v>
      </c>
      <c r="PEK93" s="354" t="s">
        <v>116</v>
      </c>
      <c r="PEL93" s="354" t="s">
        <v>116</v>
      </c>
      <c r="PEM93" s="354" t="s">
        <v>116</v>
      </c>
      <c r="PEN93" s="354" t="s">
        <v>116</v>
      </c>
      <c r="PEO93" s="354" t="s">
        <v>116</v>
      </c>
      <c r="PEP93" s="354" t="s">
        <v>116</v>
      </c>
      <c r="PEQ93" s="354" t="s">
        <v>116</v>
      </c>
      <c r="PER93" s="354" t="s">
        <v>116</v>
      </c>
      <c r="PES93" s="354" t="s">
        <v>116</v>
      </c>
      <c r="PET93" s="354" t="s">
        <v>116</v>
      </c>
      <c r="PEU93" s="354" t="s">
        <v>116</v>
      </c>
      <c r="PEV93" s="354" t="s">
        <v>116</v>
      </c>
      <c r="PEW93" s="354" t="s">
        <v>116</v>
      </c>
      <c r="PEX93" s="354" t="s">
        <v>116</v>
      </c>
      <c r="PEY93" s="354" t="s">
        <v>116</v>
      </c>
      <c r="PEZ93" s="354" t="s">
        <v>116</v>
      </c>
      <c r="PFA93" s="354" t="s">
        <v>116</v>
      </c>
      <c r="PFB93" s="354" t="s">
        <v>116</v>
      </c>
      <c r="PFC93" s="354" t="s">
        <v>116</v>
      </c>
      <c r="PFD93" s="354" t="s">
        <v>116</v>
      </c>
      <c r="PFE93" s="354" t="s">
        <v>116</v>
      </c>
      <c r="PFF93" s="354" t="s">
        <v>116</v>
      </c>
      <c r="PFG93" s="354" t="s">
        <v>116</v>
      </c>
      <c r="PFH93" s="354" t="s">
        <v>116</v>
      </c>
      <c r="PFI93" s="354" t="s">
        <v>116</v>
      </c>
      <c r="PFJ93" s="354" t="s">
        <v>116</v>
      </c>
      <c r="PFK93" s="354" t="s">
        <v>116</v>
      </c>
      <c r="PFL93" s="354" t="s">
        <v>116</v>
      </c>
      <c r="PFM93" s="354" t="s">
        <v>116</v>
      </c>
      <c r="PFN93" s="354" t="s">
        <v>116</v>
      </c>
      <c r="PFO93" s="354" t="s">
        <v>116</v>
      </c>
      <c r="PFP93" s="354" t="s">
        <v>116</v>
      </c>
      <c r="PFQ93" s="354" t="s">
        <v>116</v>
      </c>
      <c r="PFR93" s="354" t="s">
        <v>116</v>
      </c>
      <c r="PFS93" s="354" t="s">
        <v>116</v>
      </c>
      <c r="PFT93" s="354" t="s">
        <v>116</v>
      </c>
      <c r="PFU93" s="354" t="s">
        <v>116</v>
      </c>
      <c r="PFV93" s="354" t="s">
        <v>116</v>
      </c>
      <c r="PFW93" s="354" t="s">
        <v>116</v>
      </c>
      <c r="PFX93" s="354" t="s">
        <v>116</v>
      </c>
      <c r="PFY93" s="354" t="s">
        <v>116</v>
      </c>
      <c r="PFZ93" s="354" t="s">
        <v>116</v>
      </c>
      <c r="PGA93" s="354" t="s">
        <v>116</v>
      </c>
      <c r="PGB93" s="354" t="s">
        <v>116</v>
      </c>
      <c r="PGC93" s="354" t="s">
        <v>116</v>
      </c>
      <c r="PGD93" s="354" t="s">
        <v>116</v>
      </c>
      <c r="PGE93" s="354" t="s">
        <v>116</v>
      </c>
      <c r="PGF93" s="354" t="s">
        <v>116</v>
      </c>
      <c r="PGG93" s="354" t="s">
        <v>116</v>
      </c>
      <c r="PGH93" s="354" t="s">
        <v>116</v>
      </c>
      <c r="PGI93" s="354" t="s">
        <v>116</v>
      </c>
      <c r="PGJ93" s="354" t="s">
        <v>116</v>
      </c>
      <c r="PGK93" s="354" t="s">
        <v>116</v>
      </c>
      <c r="PGL93" s="354" t="s">
        <v>116</v>
      </c>
      <c r="PGM93" s="354" t="s">
        <v>116</v>
      </c>
      <c r="PGN93" s="354" t="s">
        <v>116</v>
      </c>
      <c r="PGO93" s="354" t="s">
        <v>116</v>
      </c>
      <c r="PGP93" s="354" t="s">
        <v>116</v>
      </c>
      <c r="PGQ93" s="354" t="s">
        <v>116</v>
      </c>
      <c r="PGR93" s="354" t="s">
        <v>116</v>
      </c>
      <c r="PGS93" s="354" t="s">
        <v>116</v>
      </c>
      <c r="PGT93" s="354" t="s">
        <v>116</v>
      </c>
      <c r="PGU93" s="354" t="s">
        <v>116</v>
      </c>
      <c r="PGV93" s="354" t="s">
        <v>116</v>
      </c>
      <c r="PGW93" s="354" t="s">
        <v>116</v>
      </c>
      <c r="PGX93" s="354" t="s">
        <v>116</v>
      </c>
      <c r="PGY93" s="354" t="s">
        <v>116</v>
      </c>
      <c r="PGZ93" s="354" t="s">
        <v>116</v>
      </c>
      <c r="PHA93" s="354" t="s">
        <v>116</v>
      </c>
      <c r="PHB93" s="354" t="s">
        <v>116</v>
      </c>
      <c r="PHC93" s="354" t="s">
        <v>116</v>
      </c>
      <c r="PHD93" s="354" t="s">
        <v>116</v>
      </c>
      <c r="PHE93" s="354" t="s">
        <v>116</v>
      </c>
      <c r="PHF93" s="354" t="s">
        <v>116</v>
      </c>
      <c r="PHG93" s="354" t="s">
        <v>116</v>
      </c>
      <c r="PHH93" s="354" t="s">
        <v>116</v>
      </c>
      <c r="PHI93" s="354" t="s">
        <v>116</v>
      </c>
      <c r="PHJ93" s="354" t="s">
        <v>116</v>
      </c>
      <c r="PHK93" s="354" t="s">
        <v>116</v>
      </c>
      <c r="PHL93" s="354" t="s">
        <v>116</v>
      </c>
      <c r="PHM93" s="354" t="s">
        <v>116</v>
      </c>
      <c r="PHN93" s="354" t="s">
        <v>116</v>
      </c>
      <c r="PHO93" s="354" t="s">
        <v>116</v>
      </c>
      <c r="PHP93" s="354" t="s">
        <v>116</v>
      </c>
      <c r="PHQ93" s="354" t="s">
        <v>116</v>
      </c>
      <c r="PHR93" s="354" t="s">
        <v>116</v>
      </c>
      <c r="PHS93" s="354" t="s">
        <v>116</v>
      </c>
      <c r="PHT93" s="354" t="s">
        <v>116</v>
      </c>
      <c r="PHU93" s="354" t="s">
        <v>116</v>
      </c>
      <c r="PHV93" s="354" t="s">
        <v>116</v>
      </c>
      <c r="PHW93" s="354" t="s">
        <v>116</v>
      </c>
      <c r="PHX93" s="354" t="s">
        <v>116</v>
      </c>
      <c r="PHY93" s="354" t="s">
        <v>116</v>
      </c>
      <c r="PHZ93" s="354" t="s">
        <v>116</v>
      </c>
      <c r="PIA93" s="354" t="s">
        <v>116</v>
      </c>
      <c r="PIB93" s="354" t="s">
        <v>116</v>
      </c>
      <c r="PIC93" s="354" t="s">
        <v>116</v>
      </c>
      <c r="PID93" s="354" t="s">
        <v>116</v>
      </c>
      <c r="PIE93" s="354" t="s">
        <v>116</v>
      </c>
      <c r="PIF93" s="354" t="s">
        <v>116</v>
      </c>
      <c r="PIG93" s="354" t="s">
        <v>116</v>
      </c>
      <c r="PIH93" s="354" t="s">
        <v>116</v>
      </c>
      <c r="PII93" s="354" t="s">
        <v>116</v>
      </c>
      <c r="PIJ93" s="354" t="s">
        <v>116</v>
      </c>
      <c r="PIK93" s="354" t="s">
        <v>116</v>
      </c>
      <c r="PIL93" s="354" t="s">
        <v>116</v>
      </c>
      <c r="PIM93" s="354" t="s">
        <v>116</v>
      </c>
      <c r="PIN93" s="354" t="s">
        <v>116</v>
      </c>
      <c r="PIO93" s="354" t="s">
        <v>116</v>
      </c>
      <c r="PIP93" s="354" t="s">
        <v>116</v>
      </c>
      <c r="PIQ93" s="354" t="s">
        <v>116</v>
      </c>
      <c r="PIR93" s="354" t="s">
        <v>116</v>
      </c>
      <c r="PIS93" s="354" t="s">
        <v>116</v>
      </c>
      <c r="PIT93" s="354" t="s">
        <v>116</v>
      </c>
      <c r="PIU93" s="354" t="s">
        <v>116</v>
      </c>
      <c r="PIV93" s="354" t="s">
        <v>116</v>
      </c>
      <c r="PIW93" s="354" t="s">
        <v>116</v>
      </c>
      <c r="PIX93" s="354" t="s">
        <v>116</v>
      </c>
      <c r="PIY93" s="354" t="s">
        <v>116</v>
      </c>
      <c r="PIZ93" s="354" t="s">
        <v>116</v>
      </c>
      <c r="PJA93" s="354" t="s">
        <v>116</v>
      </c>
      <c r="PJB93" s="354" t="s">
        <v>116</v>
      </c>
      <c r="PJC93" s="354" t="s">
        <v>116</v>
      </c>
      <c r="PJD93" s="354" t="s">
        <v>116</v>
      </c>
      <c r="PJE93" s="354" t="s">
        <v>116</v>
      </c>
      <c r="PJF93" s="354" t="s">
        <v>116</v>
      </c>
      <c r="PJG93" s="354" t="s">
        <v>116</v>
      </c>
      <c r="PJH93" s="354" t="s">
        <v>116</v>
      </c>
      <c r="PJI93" s="354" t="s">
        <v>116</v>
      </c>
      <c r="PJJ93" s="354" t="s">
        <v>116</v>
      </c>
      <c r="PJK93" s="354" t="s">
        <v>116</v>
      </c>
      <c r="PJL93" s="354" t="s">
        <v>116</v>
      </c>
      <c r="PJM93" s="354" t="s">
        <v>116</v>
      </c>
      <c r="PJN93" s="354" t="s">
        <v>116</v>
      </c>
      <c r="PJO93" s="354" t="s">
        <v>116</v>
      </c>
      <c r="PJP93" s="354" t="s">
        <v>116</v>
      </c>
      <c r="PJQ93" s="354" t="s">
        <v>116</v>
      </c>
      <c r="PJR93" s="354" t="s">
        <v>116</v>
      </c>
      <c r="PJS93" s="354" t="s">
        <v>116</v>
      </c>
      <c r="PJT93" s="354" t="s">
        <v>116</v>
      </c>
      <c r="PJU93" s="354" t="s">
        <v>116</v>
      </c>
      <c r="PJV93" s="354" t="s">
        <v>116</v>
      </c>
      <c r="PJW93" s="354" t="s">
        <v>116</v>
      </c>
      <c r="PJX93" s="354" t="s">
        <v>116</v>
      </c>
      <c r="PJY93" s="354" t="s">
        <v>116</v>
      </c>
      <c r="PJZ93" s="354" t="s">
        <v>116</v>
      </c>
      <c r="PKA93" s="354" t="s">
        <v>116</v>
      </c>
      <c r="PKB93" s="354" t="s">
        <v>116</v>
      </c>
      <c r="PKC93" s="354" t="s">
        <v>116</v>
      </c>
      <c r="PKD93" s="354" t="s">
        <v>116</v>
      </c>
      <c r="PKE93" s="354" t="s">
        <v>116</v>
      </c>
      <c r="PKF93" s="354" t="s">
        <v>116</v>
      </c>
      <c r="PKG93" s="354" t="s">
        <v>116</v>
      </c>
      <c r="PKH93" s="354" t="s">
        <v>116</v>
      </c>
      <c r="PKI93" s="354" t="s">
        <v>116</v>
      </c>
      <c r="PKJ93" s="354" t="s">
        <v>116</v>
      </c>
      <c r="PKK93" s="354" t="s">
        <v>116</v>
      </c>
      <c r="PKL93" s="354" t="s">
        <v>116</v>
      </c>
      <c r="PKM93" s="354" t="s">
        <v>116</v>
      </c>
      <c r="PKN93" s="354" t="s">
        <v>116</v>
      </c>
      <c r="PKO93" s="354" t="s">
        <v>116</v>
      </c>
      <c r="PKP93" s="354" t="s">
        <v>116</v>
      </c>
      <c r="PKQ93" s="354" t="s">
        <v>116</v>
      </c>
      <c r="PKR93" s="354" t="s">
        <v>116</v>
      </c>
      <c r="PKS93" s="354" t="s">
        <v>116</v>
      </c>
      <c r="PKT93" s="354" t="s">
        <v>116</v>
      </c>
      <c r="PKU93" s="354" t="s">
        <v>116</v>
      </c>
      <c r="PKV93" s="354" t="s">
        <v>116</v>
      </c>
      <c r="PKW93" s="354" t="s">
        <v>116</v>
      </c>
      <c r="PKX93" s="354" t="s">
        <v>116</v>
      </c>
      <c r="PKY93" s="354" t="s">
        <v>116</v>
      </c>
      <c r="PKZ93" s="354" t="s">
        <v>116</v>
      </c>
      <c r="PLA93" s="354" t="s">
        <v>116</v>
      </c>
      <c r="PLB93" s="354" t="s">
        <v>116</v>
      </c>
      <c r="PLC93" s="354" t="s">
        <v>116</v>
      </c>
      <c r="PLD93" s="354" t="s">
        <v>116</v>
      </c>
      <c r="PLE93" s="354" t="s">
        <v>116</v>
      </c>
      <c r="PLF93" s="354" t="s">
        <v>116</v>
      </c>
      <c r="PLG93" s="354" t="s">
        <v>116</v>
      </c>
      <c r="PLH93" s="354" t="s">
        <v>116</v>
      </c>
      <c r="PLI93" s="354" t="s">
        <v>116</v>
      </c>
      <c r="PLJ93" s="354" t="s">
        <v>116</v>
      </c>
      <c r="PLK93" s="354" t="s">
        <v>116</v>
      </c>
      <c r="PLL93" s="354" t="s">
        <v>116</v>
      </c>
      <c r="PLM93" s="354" t="s">
        <v>116</v>
      </c>
      <c r="PLN93" s="354" t="s">
        <v>116</v>
      </c>
      <c r="PLO93" s="354" t="s">
        <v>116</v>
      </c>
      <c r="PLP93" s="354" t="s">
        <v>116</v>
      </c>
      <c r="PLQ93" s="354" t="s">
        <v>116</v>
      </c>
      <c r="PLR93" s="354" t="s">
        <v>116</v>
      </c>
      <c r="PLS93" s="354" t="s">
        <v>116</v>
      </c>
      <c r="PLT93" s="354" t="s">
        <v>116</v>
      </c>
      <c r="PLU93" s="354" t="s">
        <v>116</v>
      </c>
      <c r="PLV93" s="354" t="s">
        <v>116</v>
      </c>
      <c r="PLW93" s="354" t="s">
        <v>116</v>
      </c>
      <c r="PLX93" s="354" t="s">
        <v>116</v>
      </c>
      <c r="PLY93" s="354" t="s">
        <v>116</v>
      </c>
      <c r="PLZ93" s="354" t="s">
        <v>116</v>
      </c>
      <c r="PMA93" s="354" t="s">
        <v>116</v>
      </c>
      <c r="PMB93" s="354" t="s">
        <v>116</v>
      </c>
      <c r="PMC93" s="354" t="s">
        <v>116</v>
      </c>
      <c r="PMD93" s="354" t="s">
        <v>116</v>
      </c>
      <c r="PME93" s="354" t="s">
        <v>116</v>
      </c>
      <c r="PMF93" s="354" t="s">
        <v>116</v>
      </c>
      <c r="PMG93" s="354" t="s">
        <v>116</v>
      </c>
      <c r="PMH93" s="354" t="s">
        <v>116</v>
      </c>
      <c r="PMI93" s="354" t="s">
        <v>116</v>
      </c>
      <c r="PMJ93" s="354" t="s">
        <v>116</v>
      </c>
      <c r="PMK93" s="354" t="s">
        <v>116</v>
      </c>
      <c r="PML93" s="354" t="s">
        <v>116</v>
      </c>
      <c r="PMM93" s="354" t="s">
        <v>116</v>
      </c>
      <c r="PMN93" s="354" t="s">
        <v>116</v>
      </c>
      <c r="PMO93" s="354" t="s">
        <v>116</v>
      </c>
      <c r="PMP93" s="354" t="s">
        <v>116</v>
      </c>
      <c r="PMQ93" s="354" t="s">
        <v>116</v>
      </c>
      <c r="PMR93" s="354" t="s">
        <v>116</v>
      </c>
      <c r="PMS93" s="354" t="s">
        <v>116</v>
      </c>
      <c r="PMT93" s="354" t="s">
        <v>116</v>
      </c>
      <c r="PMU93" s="354" t="s">
        <v>116</v>
      </c>
      <c r="PMV93" s="354" t="s">
        <v>116</v>
      </c>
      <c r="PMW93" s="354" t="s">
        <v>116</v>
      </c>
      <c r="PMX93" s="354" t="s">
        <v>116</v>
      </c>
      <c r="PMY93" s="354" t="s">
        <v>116</v>
      </c>
      <c r="PMZ93" s="354" t="s">
        <v>116</v>
      </c>
      <c r="PNA93" s="354" t="s">
        <v>116</v>
      </c>
      <c r="PNB93" s="354" t="s">
        <v>116</v>
      </c>
      <c r="PNC93" s="354" t="s">
        <v>116</v>
      </c>
      <c r="PND93" s="354" t="s">
        <v>116</v>
      </c>
      <c r="PNE93" s="354" t="s">
        <v>116</v>
      </c>
      <c r="PNF93" s="354" t="s">
        <v>116</v>
      </c>
      <c r="PNG93" s="354" t="s">
        <v>116</v>
      </c>
      <c r="PNH93" s="354" t="s">
        <v>116</v>
      </c>
      <c r="PNI93" s="354" t="s">
        <v>116</v>
      </c>
      <c r="PNJ93" s="354" t="s">
        <v>116</v>
      </c>
      <c r="PNK93" s="354" t="s">
        <v>116</v>
      </c>
      <c r="PNL93" s="354" t="s">
        <v>116</v>
      </c>
      <c r="PNM93" s="354" t="s">
        <v>116</v>
      </c>
      <c r="PNN93" s="354" t="s">
        <v>116</v>
      </c>
      <c r="PNO93" s="354" t="s">
        <v>116</v>
      </c>
      <c r="PNP93" s="354" t="s">
        <v>116</v>
      </c>
      <c r="PNQ93" s="354" t="s">
        <v>116</v>
      </c>
      <c r="PNR93" s="354" t="s">
        <v>116</v>
      </c>
      <c r="PNS93" s="354" t="s">
        <v>116</v>
      </c>
      <c r="PNT93" s="354" t="s">
        <v>116</v>
      </c>
      <c r="PNU93" s="354" t="s">
        <v>116</v>
      </c>
      <c r="PNV93" s="354" t="s">
        <v>116</v>
      </c>
      <c r="PNW93" s="354" t="s">
        <v>116</v>
      </c>
      <c r="PNX93" s="354" t="s">
        <v>116</v>
      </c>
      <c r="PNY93" s="354" t="s">
        <v>116</v>
      </c>
      <c r="PNZ93" s="354" t="s">
        <v>116</v>
      </c>
      <c r="POA93" s="354" t="s">
        <v>116</v>
      </c>
      <c r="POB93" s="354" t="s">
        <v>116</v>
      </c>
      <c r="POC93" s="354" t="s">
        <v>116</v>
      </c>
      <c r="POD93" s="354" t="s">
        <v>116</v>
      </c>
      <c r="POE93" s="354" t="s">
        <v>116</v>
      </c>
      <c r="POF93" s="354" t="s">
        <v>116</v>
      </c>
      <c r="POG93" s="354" t="s">
        <v>116</v>
      </c>
      <c r="POH93" s="354" t="s">
        <v>116</v>
      </c>
      <c r="POI93" s="354" t="s">
        <v>116</v>
      </c>
      <c r="POJ93" s="354" t="s">
        <v>116</v>
      </c>
      <c r="POK93" s="354" t="s">
        <v>116</v>
      </c>
      <c r="POL93" s="354" t="s">
        <v>116</v>
      </c>
      <c r="POM93" s="354" t="s">
        <v>116</v>
      </c>
      <c r="PON93" s="354" t="s">
        <v>116</v>
      </c>
      <c r="POO93" s="354" t="s">
        <v>116</v>
      </c>
      <c r="POP93" s="354" t="s">
        <v>116</v>
      </c>
      <c r="POQ93" s="354" t="s">
        <v>116</v>
      </c>
      <c r="POR93" s="354" t="s">
        <v>116</v>
      </c>
      <c r="POS93" s="354" t="s">
        <v>116</v>
      </c>
      <c r="POT93" s="354" t="s">
        <v>116</v>
      </c>
      <c r="POU93" s="354" t="s">
        <v>116</v>
      </c>
      <c r="POV93" s="354" t="s">
        <v>116</v>
      </c>
      <c r="POW93" s="354" t="s">
        <v>116</v>
      </c>
      <c r="POX93" s="354" t="s">
        <v>116</v>
      </c>
      <c r="POY93" s="354" t="s">
        <v>116</v>
      </c>
      <c r="POZ93" s="354" t="s">
        <v>116</v>
      </c>
      <c r="PPA93" s="354" t="s">
        <v>116</v>
      </c>
      <c r="PPB93" s="354" t="s">
        <v>116</v>
      </c>
      <c r="PPC93" s="354" t="s">
        <v>116</v>
      </c>
      <c r="PPD93" s="354" t="s">
        <v>116</v>
      </c>
      <c r="PPE93" s="354" t="s">
        <v>116</v>
      </c>
      <c r="PPF93" s="354" t="s">
        <v>116</v>
      </c>
      <c r="PPG93" s="354" t="s">
        <v>116</v>
      </c>
      <c r="PPH93" s="354" t="s">
        <v>116</v>
      </c>
      <c r="PPI93" s="354" t="s">
        <v>116</v>
      </c>
      <c r="PPJ93" s="354" t="s">
        <v>116</v>
      </c>
      <c r="PPK93" s="354" t="s">
        <v>116</v>
      </c>
      <c r="PPL93" s="354" t="s">
        <v>116</v>
      </c>
      <c r="PPM93" s="354" t="s">
        <v>116</v>
      </c>
      <c r="PPN93" s="354" t="s">
        <v>116</v>
      </c>
      <c r="PPO93" s="354" t="s">
        <v>116</v>
      </c>
      <c r="PPP93" s="354" t="s">
        <v>116</v>
      </c>
      <c r="PPQ93" s="354" t="s">
        <v>116</v>
      </c>
      <c r="PPR93" s="354" t="s">
        <v>116</v>
      </c>
      <c r="PPS93" s="354" t="s">
        <v>116</v>
      </c>
      <c r="PPT93" s="354" t="s">
        <v>116</v>
      </c>
      <c r="PPU93" s="354" t="s">
        <v>116</v>
      </c>
      <c r="PPV93" s="354" t="s">
        <v>116</v>
      </c>
      <c r="PPW93" s="354" t="s">
        <v>116</v>
      </c>
      <c r="PPX93" s="354" t="s">
        <v>116</v>
      </c>
      <c r="PPY93" s="354" t="s">
        <v>116</v>
      </c>
      <c r="PPZ93" s="354" t="s">
        <v>116</v>
      </c>
      <c r="PQA93" s="354" t="s">
        <v>116</v>
      </c>
      <c r="PQB93" s="354" t="s">
        <v>116</v>
      </c>
      <c r="PQC93" s="354" t="s">
        <v>116</v>
      </c>
      <c r="PQD93" s="354" t="s">
        <v>116</v>
      </c>
      <c r="PQE93" s="354" t="s">
        <v>116</v>
      </c>
      <c r="PQF93" s="354" t="s">
        <v>116</v>
      </c>
      <c r="PQG93" s="354" t="s">
        <v>116</v>
      </c>
      <c r="PQH93" s="354" t="s">
        <v>116</v>
      </c>
      <c r="PQI93" s="354" t="s">
        <v>116</v>
      </c>
      <c r="PQJ93" s="354" t="s">
        <v>116</v>
      </c>
      <c r="PQK93" s="354" t="s">
        <v>116</v>
      </c>
      <c r="PQL93" s="354" t="s">
        <v>116</v>
      </c>
      <c r="PQM93" s="354" t="s">
        <v>116</v>
      </c>
      <c r="PQN93" s="354" t="s">
        <v>116</v>
      </c>
      <c r="PQO93" s="354" t="s">
        <v>116</v>
      </c>
      <c r="PQP93" s="354" t="s">
        <v>116</v>
      </c>
      <c r="PQQ93" s="354" t="s">
        <v>116</v>
      </c>
      <c r="PQR93" s="354" t="s">
        <v>116</v>
      </c>
      <c r="PQS93" s="354" t="s">
        <v>116</v>
      </c>
      <c r="PQT93" s="354" t="s">
        <v>116</v>
      </c>
      <c r="PQU93" s="354" t="s">
        <v>116</v>
      </c>
      <c r="PQV93" s="354" t="s">
        <v>116</v>
      </c>
      <c r="PQW93" s="354" t="s">
        <v>116</v>
      </c>
      <c r="PQX93" s="354" t="s">
        <v>116</v>
      </c>
      <c r="PQY93" s="354" t="s">
        <v>116</v>
      </c>
      <c r="PQZ93" s="354" t="s">
        <v>116</v>
      </c>
      <c r="PRA93" s="354" t="s">
        <v>116</v>
      </c>
      <c r="PRB93" s="354" t="s">
        <v>116</v>
      </c>
      <c r="PRC93" s="354" t="s">
        <v>116</v>
      </c>
      <c r="PRD93" s="354" t="s">
        <v>116</v>
      </c>
      <c r="PRE93" s="354" t="s">
        <v>116</v>
      </c>
      <c r="PRF93" s="354" t="s">
        <v>116</v>
      </c>
      <c r="PRG93" s="354" t="s">
        <v>116</v>
      </c>
      <c r="PRH93" s="354" t="s">
        <v>116</v>
      </c>
      <c r="PRI93" s="354" t="s">
        <v>116</v>
      </c>
      <c r="PRJ93" s="354" t="s">
        <v>116</v>
      </c>
      <c r="PRK93" s="354" t="s">
        <v>116</v>
      </c>
      <c r="PRL93" s="354" t="s">
        <v>116</v>
      </c>
      <c r="PRM93" s="354" t="s">
        <v>116</v>
      </c>
      <c r="PRN93" s="354" t="s">
        <v>116</v>
      </c>
      <c r="PRO93" s="354" t="s">
        <v>116</v>
      </c>
      <c r="PRP93" s="354" t="s">
        <v>116</v>
      </c>
      <c r="PRQ93" s="354" t="s">
        <v>116</v>
      </c>
      <c r="PRR93" s="354" t="s">
        <v>116</v>
      </c>
      <c r="PRS93" s="354" t="s">
        <v>116</v>
      </c>
      <c r="PRT93" s="354" t="s">
        <v>116</v>
      </c>
      <c r="PRU93" s="354" t="s">
        <v>116</v>
      </c>
      <c r="PRV93" s="354" t="s">
        <v>116</v>
      </c>
      <c r="PRW93" s="354" t="s">
        <v>116</v>
      </c>
      <c r="PRX93" s="354" t="s">
        <v>116</v>
      </c>
      <c r="PRY93" s="354" t="s">
        <v>116</v>
      </c>
      <c r="PRZ93" s="354" t="s">
        <v>116</v>
      </c>
      <c r="PSA93" s="354" t="s">
        <v>116</v>
      </c>
      <c r="PSB93" s="354" t="s">
        <v>116</v>
      </c>
      <c r="PSC93" s="354" t="s">
        <v>116</v>
      </c>
      <c r="PSD93" s="354" t="s">
        <v>116</v>
      </c>
      <c r="PSE93" s="354" t="s">
        <v>116</v>
      </c>
      <c r="PSF93" s="354" t="s">
        <v>116</v>
      </c>
      <c r="PSG93" s="354" t="s">
        <v>116</v>
      </c>
      <c r="PSH93" s="354" t="s">
        <v>116</v>
      </c>
      <c r="PSI93" s="354" t="s">
        <v>116</v>
      </c>
      <c r="PSJ93" s="354" t="s">
        <v>116</v>
      </c>
      <c r="PSK93" s="354" t="s">
        <v>116</v>
      </c>
      <c r="PSL93" s="354" t="s">
        <v>116</v>
      </c>
      <c r="PSM93" s="354" t="s">
        <v>116</v>
      </c>
      <c r="PSN93" s="354" t="s">
        <v>116</v>
      </c>
      <c r="PSO93" s="354" t="s">
        <v>116</v>
      </c>
      <c r="PSP93" s="354" t="s">
        <v>116</v>
      </c>
      <c r="PSQ93" s="354" t="s">
        <v>116</v>
      </c>
      <c r="PSR93" s="354" t="s">
        <v>116</v>
      </c>
      <c r="PSS93" s="354" t="s">
        <v>116</v>
      </c>
      <c r="PST93" s="354" t="s">
        <v>116</v>
      </c>
      <c r="PSU93" s="354" t="s">
        <v>116</v>
      </c>
      <c r="PSV93" s="354" t="s">
        <v>116</v>
      </c>
      <c r="PSW93" s="354" t="s">
        <v>116</v>
      </c>
      <c r="PSX93" s="354" t="s">
        <v>116</v>
      </c>
      <c r="PSY93" s="354" t="s">
        <v>116</v>
      </c>
      <c r="PSZ93" s="354" t="s">
        <v>116</v>
      </c>
      <c r="PTA93" s="354" t="s">
        <v>116</v>
      </c>
      <c r="PTB93" s="354" t="s">
        <v>116</v>
      </c>
      <c r="PTC93" s="354" t="s">
        <v>116</v>
      </c>
      <c r="PTD93" s="354" t="s">
        <v>116</v>
      </c>
      <c r="PTE93" s="354" t="s">
        <v>116</v>
      </c>
      <c r="PTF93" s="354" t="s">
        <v>116</v>
      </c>
      <c r="PTG93" s="354" t="s">
        <v>116</v>
      </c>
      <c r="PTH93" s="354" t="s">
        <v>116</v>
      </c>
      <c r="PTI93" s="354" t="s">
        <v>116</v>
      </c>
      <c r="PTJ93" s="354" t="s">
        <v>116</v>
      </c>
      <c r="PTK93" s="354" t="s">
        <v>116</v>
      </c>
      <c r="PTL93" s="354" t="s">
        <v>116</v>
      </c>
      <c r="PTM93" s="354" t="s">
        <v>116</v>
      </c>
      <c r="PTN93" s="354" t="s">
        <v>116</v>
      </c>
      <c r="PTO93" s="354" t="s">
        <v>116</v>
      </c>
      <c r="PTP93" s="354" t="s">
        <v>116</v>
      </c>
      <c r="PTQ93" s="354" t="s">
        <v>116</v>
      </c>
      <c r="PTR93" s="354" t="s">
        <v>116</v>
      </c>
      <c r="PTS93" s="354" t="s">
        <v>116</v>
      </c>
      <c r="PTT93" s="354" t="s">
        <v>116</v>
      </c>
      <c r="PTU93" s="354" t="s">
        <v>116</v>
      </c>
      <c r="PTV93" s="354" t="s">
        <v>116</v>
      </c>
      <c r="PTW93" s="354" t="s">
        <v>116</v>
      </c>
      <c r="PTX93" s="354" t="s">
        <v>116</v>
      </c>
      <c r="PTY93" s="354" t="s">
        <v>116</v>
      </c>
      <c r="PTZ93" s="354" t="s">
        <v>116</v>
      </c>
      <c r="PUA93" s="354" t="s">
        <v>116</v>
      </c>
      <c r="PUB93" s="354" t="s">
        <v>116</v>
      </c>
      <c r="PUC93" s="354" t="s">
        <v>116</v>
      </c>
      <c r="PUD93" s="354" t="s">
        <v>116</v>
      </c>
      <c r="PUE93" s="354" t="s">
        <v>116</v>
      </c>
      <c r="PUF93" s="354" t="s">
        <v>116</v>
      </c>
      <c r="PUG93" s="354" t="s">
        <v>116</v>
      </c>
      <c r="PUH93" s="354" t="s">
        <v>116</v>
      </c>
      <c r="PUI93" s="354" t="s">
        <v>116</v>
      </c>
      <c r="PUJ93" s="354" t="s">
        <v>116</v>
      </c>
      <c r="PUK93" s="354" t="s">
        <v>116</v>
      </c>
      <c r="PUL93" s="354" t="s">
        <v>116</v>
      </c>
      <c r="PUM93" s="354" t="s">
        <v>116</v>
      </c>
      <c r="PUN93" s="354" t="s">
        <v>116</v>
      </c>
      <c r="PUO93" s="354" t="s">
        <v>116</v>
      </c>
      <c r="PUP93" s="354" t="s">
        <v>116</v>
      </c>
      <c r="PUQ93" s="354" t="s">
        <v>116</v>
      </c>
      <c r="PUR93" s="354" t="s">
        <v>116</v>
      </c>
      <c r="PUS93" s="354" t="s">
        <v>116</v>
      </c>
      <c r="PUT93" s="354" t="s">
        <v>116</v>
      </c>
      <c r="PUU93" s="354" t="s">
        <v>116</v>
      </c>
      <c r="PUV93" s="354" t="s">
        <v>116</v>
      </c>
      <c r="PUW93" s="354" t="s">
        <v>116</v>
      </c>
      <c r="PUX93" s="354" t="s">
        <v>116</v>
      </c>
      <c r="PUY93" s="354" t="s">
        <v>116</v>
      </c>
      <c r="PUZ93" s="354" t="s">
        <v>116</v>
      </c>
      <c r="PVA93" s="354" t="s">
        <v>116</v>
      </c>
      <c r="PVB93" s="354" t="s">
        <v>116</v>
      </c>
      <c r="PVC93" s="354" t="s">
        <v>116</v>
      </c>
      <c r="PVD93" s="354" t="s">
        <v>116</v>
      </c>
      <c r="PVE93" s="354" t="s">
        <v>116</v>
      </c>
      <c r="PVF93" s="354" t="s">
        <v>116</v>
      </c>
      <c r="PVG93" s="354" t="s">
        <v>116</v>
      </c>
      <c r="PVH93" s="354" t="s">
        <v>116</v>
      </c>
      <c r="PVI93" s="354" t="s">
        <v>116</v>
      </c>
      <c r="PVJ93" s="354" t="s">
        <v>116</v>
      </c>
      <c r="PVK93" s="354" t="s">
        <v>116</v>
      </c>
      <c r="PVL93" s="354" t="s">
        <v>116</v>
      </c>
      <c r="PVM93" s="354" t="s">
        <v>116</v>
      </c>
      <c r="PVN93" s="354" t="s">
        <v>116</v>
      </c>
      <c r="PVO93" s="354" t="s">
        <v>116</v>
      </c>
      <c r="PVP93" s="354" t="s">
        <v>116</v>
      </c>
      <c r="PVQ93" s="354" t="s">
        <v>116</v>
      </c>
      <c r="PVR93" s="354" t="s">
        <v>116</v>
      </c>
      <c r="PVS93" s="354" t="s">
        <v>116</v>
      </c>
      <c r="PVT93" s="354" t="s">
        <v>116</v>
      </c>
      <c r="PVU93" s="354" t="s">
        <v>116</v>
      </c>
      <c r="PVV93" s="354" t="s">
        <v>116</v>
      </c>
      <c r="PVW93" s="354" t="s">
        <v>116</v>
      </c>
      <c r="PVX93" s="354" t="s">
        <v>116</v>
      </c>
      <c r="PVY93" s="354" t="s">
        <v>116</v>
      </c>
      <c r="PVZ93" s="354" t="s">
        <v>116</v>
      </c>
      <c r="PWA93" s="354" t="s">
        <v>116</v>
      </c>
      <c r="PWB93" s="354" t="s">
        <v>116</v>
      </c>
      <c r="PWC93" s="354" t="s">
        <v>116</v>
      </c>
      <c r="PWD93" s="354" t="s">
        <v>116</v>
      </c>
      <c r="PWE93" s="354" t="s">
        <v>116</v>
      </c>
      <c r="PWF93" s="354" t="s">
        <v>116</v>
      </c>
      <c r="PWG93" s="354" t="s">
        <v>116</v>
      </c>
      <c r="PWH93" s="354" t="s">
        <v>116</v>
      </c>
      <c r="PWI93" s="354" t="s">
        <v>116</v>
      </c>
      <c r="PWJ93" s="354" t="s">
        <v>116</v>
      </c>
      <c r="PWK93" s="354" t="s">
        <v>116</v>
      </c>
      <c r="PWL93" s="354" t="s">
        <v>116</v>
      </c>
      <c r="PWM93" s="354" t="s">
        <v>116</v>
      </c>
      <c r="PWN93" s="354" t="s">
        <v>116</v>
      </c>
      <c r="PWO93" s="354" t="s">
        <v>116</v>
      </c>
      <c r="PWP93" s="354" t="s">
        <v>116</v>
      </c>
      <c r="PWQ93" s="354" t="s">
        <v>116</v>
      </c>
      <c r="PWR93" s="354" t="s">
        <v>116</v>
      </c>
      <c r="PWS93" s="354" t="s">
        <v>116</v>
      </c>
      <c r="PWT93" s="354" t="s">
        <v>116</v>
      </c>
      <c r="PWU93" s="354" t="s">
        <v>116</v>
      </c>
      <c r="PWV93" s="354" t="s">
        <v>116</v>
      </c>
      <c r="PWW93" s="354" t="s">
        <v>116</v>
      </c>
      <c r="PWX93" s="354" t="s">
        <v>116</v>
      </c>
      <c r="PWY93" s="354" t="s">
        <v>116</v>
      </c>
      <c r="PWZ93" s="354" t="s">
        <v>116</v>
      </c>
      <c r="PXA93" s="354" t="s">
        <v>116</v>
      </c>
      <c r="PXB93" s="354" t="s">
        <v>116</v>
      </c>
      <c r="PXC93" s="354" t="s">
        <v>116</v>
      </c>
      <c r="PXD93" s="354" t="s">
        <v>116</v>
      </c>
      <c r="PXE93" s="354" t="s">
        <v>116</v>
      </c>
      <c r="PXF93" s="354" t="s">
        <v>116</v>
      </c>
      <c r="PXG93" s="354" t="s">
        <v>116</v>
      </c>
      <c r="PXH93" s="354" t="s">
        <v>116</v>
      </c>
      <c r="PXI93" s="354" t="s">
        <v>116</v>
      </c>
      <c r="PXJ93" s="354" t="s">
        <v>116</v>
      </c>
      <c r="PXK93" s="354" t="s">
        <v>116</v>
      </c>
      <c r="PXL93" s="354" t="s">
        <v>116</v>
      </c>
      <c r="PXM93" s="354" t="s">
        <v>116</v>
      </c>
      <c r="PXN93" s="354" t="s">
        <v>116</v>
      </c>
      <c r="PXO93" s="354" t="s">
        <v>116</v>
      </c>
      <c r="PXP93" s="354" t="s">
        <v>116</v>
      </c>
      <c r="PXQ93" s="354" t="s">
        <v>116</v>
      </c>
      <c r="PXR93" s="354" t="s">
        <v>116</v>
      </c>
      <c r="PXS93" s="354" t="s">
        <v>116</v>
      </c>
      <c r="PXT93" s="354" t="s">
        <v>116</v>
      </c>
      <c r="PXU93" s="354" t="s">
        <v>116</v>
      </c>
      <c r="PXV93" s="354" t="s">
        <v>116</v>
      </c>
      <c r="PXW93" s="354" t="s">
        <v>116</v>
      </c>
      <c r="PXX93" s="354" t="s">
        <v>116</v>
      </c>
      <c r="PXY93" s="354" t="s">
        <v>116</v>
      </c>
      <c r="PXZ93" s="354" t="s">
        <v>116</v>
      </c>
      <c r="PYA93" s="354" t="s">
        <v>116</v>
      </c>
      <c r="PYB93" s="354" t="s">
        <v>116</v>
      </c>
      <c r="PYC93" s="354" t="s">
        <v>116</v>
      </c>
      <c r="PYD93" s="354" t="s">
        <v>116</v>
      </c>
      <c r="PYE93" s="354" t="s">
        <v>116</v>
      </c>
      <c r="PYF93" s="354" t="s">
        <v>116</v>
      </c>
      <c r="PYG93" s="354" t="s">
        <v>116</v>
      </c>
      <c r="PYH93" s="354" t="s">
        <v>116</v>
      </c>
      <c r="PYI93" s="354" t="s">
        <v>116</v>
      </c>
      <c r="PYJ93" s="354" t="s">
        <v>116</v>
      </c>
      <c r="PYK93" s="354" t="s">
        <v>116</v>
      </c>
      <c r="PYL93" s="354" t="s">
        <v>116</v>
      </c>
      <c r="PYM93" s="354" t="s">
        <v>116</v>
      </c>
      <c r="PYN93" s="354" t="s">
        <v>116</v>
      </c>
      <c r="PYO93" s="354" t="s">
        <v>116</v>
      </c>
      <c r="PYP93" s="354" t="s">
        <v>116</v>
      </c>
      <c r="PYQ93" s="354" t="s">
        <v>116</v>
      </c>
      <c r="PYR93" s="354" t="s">
        <v>116</v>
      </c>
      <c r="PYS93" s="354" t="s">
        <v>116</v>
      </c>
      <c r="PYT93" s="354" t="s">
        <v>116</v>
      </c>
      <c r="PYU93" s="354" t="s">
        <v>116</v>
      </c>
      <c r="PYV93" s="354" t="s">
        <v>116</v>
      </c>
      <c r="PYW93" s="354" t="s">
        <v>116</v>
      </c>
      <c r="PYX93" s="354" t="s">
        <v>116</v>
      </c>
      <c r="PYY93" s="354" t="s">
        <v>116</v>
      </c>
      <c r="PYZ93" s="354" t="s">
        <v>116</v>
      </c>
      <c r="PZA93" s="354" t="s">
        <v>116</v>
      </c>
      <c r="PZB93" s="354" t="s">
        <v>116</v>
      </c>
      <c r="PZC93" s="354" t="s">
        <v>116</v>
      </c>
      <c r="PZD93" s="354" t="s">
        <v>116</v>
      </c>
      <c r="PZE93" s="354" t="s">
        <v>116</v>
      </c>
      <c r="PZF93" s="354" t="s">
        <v>116</v>
      </c>
      <c r="PZG93" s="354" t="s">
        <v>116</v>
      </c>
      <c r="PZH93" s="354" t="s">
        <v>116</v>
      </c>
      <c r="PZI93" s="354" t="s">
        <v>116</v>
      </c>
      <c r="PZJ93" s="354" t="s">
        <v>116</v>
      </c>
      <c r="PZK93" s="354" t="s">
        <v>116</v>
      </c>
      <c r="PZL93" s="354" t="s">
        <v>116</v>
      </c>
      <c r="PZM93" s="354" t="s">
        <v>116</v>
      </c>
      <c r="PZN93" s="354" t="s">
        <v>116</v>
      </c>
      <c r="PZO93" s="354" t="s">
        <v>116</v>
      </c>
      <c r="PZP93" s="354" t="s">
        <v>116</v>
      </c>
      <c r="PZQ93" s="354" t="s">
        <v>116</v>
      </c>
      <c r="PZR93" s="354" t="s">
        <v>116</v>
      </c>
      <c r="PZS93" s="354" t="s">
        <v>116</v>
      </c>
      <c r="PZT93" s="354" t="s">
        <v>116</v>
      </c>
      <c r="PZU93" s="354" t="s">
        <v>116</v>
      </c>
      <c r="PZV93" s="354" t="s">
        <v>116</v>
      </c>
      <c r="PZW93" s="354" t="s">
        <v>116</v>
      </c>
      <c r="PZX93" s="354" t="s">
        <v>116</v>
      </c>
      <c r="PZY93" s="354" t="s">
        <v>116</v>
      </c>
      <c r="PZZ93" s="354" t="s">
        <v>116</v>
      </c>
      <c r="QAA93" s="354" t="s">
        <v>116</v>
      </c>
      <c r="QAB93" s="354" t="s">
        <v>116</v>
      </c>
      <c r="QAC93" s="354" t="s">
        <v>116</v>
      </c>
      <c r="QAD93" s="354" t="s">
        <v>116</v>
      </c>
      <c r="QAE93" s="354" t="s">
        <v>116</v>
      </c>
      <c r="QAF93" s="354" t="s">
        <v>116</v>
      </c>
      <c r="QAG93" s="354" t="s">
        <v>116</v>
      </c>
      <c r="QAH93" s="354" t="s">
        <v>116</v>
      </c>
      <c r="QAI93" s="354" t="s">
        <v>116</v>
      </c>
      <c r="QAJ93" s="354" t="s">
        <v>116</v>
      </c>
      <c r="QAK93" s="354" t="s">
        <v>116</v>
      </c>
      <c r="QAL93" s="354" t="s">
        <v>116</v>
      </c>
      <c r="QAM93" s="354" t="s">
        <v>116</v>
      </c>
      <c r="QAN93" s="354" t="s">
        <v>116</v>
      </c>
      <c r="QAO93" s="354" t="s">
        <v>116</v>
      </c>
      <c r="QAP93" s="354" t="s">
        <v>116</v>
      </c>
      <c r="QAQ93" s="354" t="s">
        <v>116</v>
      </c>
      <c r="QAR93" s="354" t="s">
        <v>116</v>
      </c>
      <c r="QAS93" s="354" t="s">
        <v>116</v>
      </c>
      <c r="QAT93" s="354" t="s">
        <v>116</v>
      </c>
      <c r="QAU93" s="354" t="s">
        <v>116</v>
      </c>
      <c r="QAV93" s="354" t="s">
        <v>116</v>
      </c>
      <c r="QAW93" s="354" t="s">
        <v>116</v>
      </c>
      <c r="QAX93" s="354" t="s">
        <v>116</v>
      </c>
      <c r="QAY93" s="354" t="s">
        <v>116</v>
      </c>
      <c r="QAZ93" s="354" t="s">
        <v>116</v>
      </c>
      <c r="QBA93" s="354" t="s">
        <v>116</v>
      </c>
      <c r="QBB93" s="354" t="s">
        <v>116</v>
      </c>
      <c r="QBC93" s="354" t="s">
        <v>116</v>
      </c>
      <c r="QBD93" s="354" t="s">
        <v>116</v>
      </c>
      <c r="QBE93" s="354" t="s">
        <v>116</v>
      </c>
      <c r="QBF93" s="354" t="s">
        <v>116</v>
      </c>
      <c r="QBG93" s="354" t="s">
        <v>116</v>
      </c>
      <c r="QBH93" s="354" t="s">
        <v>116</v>
      </c>
      <c r="QBI93" s="354" t="s">
        <v>116</v>
      </c>
      <c r="QBJ93" s="354" t="s">
        <v>116</v>
      </c>
      <c r="QBK93" s="354" t="s">
        <v>116</v>
      </c>
      <c r="QBL93" s="354" t="s">
        <v>116</v>
      </c>
      <c r="QBM93" s="354" t="s">
        <v>116</v>
      </c>
      <c r="QBN93" s="354" t="s">
        <v>116</v>
      </c>
      <c r="QBO93" s="354" t="s">
        <v>116</v>
      </c>
      <c r="QBP93" s="354" t="s">
        <v>116</v>
      </c>
      <c r="QBQ93" s="354" t="s">
        <v>116</v>
      </c>
      <c r="QBR93" s="354" t="s">
        <v>116</v>
      </c>
      <c r="QBS93" s="354" t="s">
        <v>116</v>
      </c>
      <c r="QBT93" s="354" t="s">
        <v>116</v>
      </c>
      <c r="QBU93" s="354" t="s">
        <v>116</v>
      </c>
      <c r="QBV93" s="354" t="s">
        <v>116</v>
      </c>
      <c r="QBW93" s="354" t="s">
        <v>116</v>
      </c>
      <c r="QBX93" s="354" t="s">
        <v>116</v>
      </c>
      <c r="QBY93" s="354" t="s">
        <v>116</v>
      </c>
      <c r="QBZ93" s="354" t="s">
        <v>116</v>
      </c>
      <c r="QCA93" s="354" t="s">
        <v>116</v>
      </c>
      <c r="QCB93" s="354" t="s">
        <v>116</v>
      </c>
      <c r="QCC93" s="354" t="s">
        <v>116</v>
      </c>
      <c r="QCD93" s="354" t="s">
        <v>116</v>
      </c>
      <c r="QCE93" s="354" t="s">
        <v>116</v>
      </c>
      <c r="QCF93" s="354" t="s">
        <v>116</v>
      </c>
      <c r="QCG93" s="354" t="s">
        <v>116</v>
      </c>
      <c r="QCH93" s="354" t="s">
        <v>116</v>
      </c>
      <c r="QCI93" s="354" t="s">
        <v>116</v>
      </c>
      <c r="QCJ93" s="354" t="s">
        <v>116</v>
      </c>
      <c r="QCK93" s="354" t="s">
        <v>116</v>
      </c>
      <c r="QCL93" s="354" t="s">
        <v>116</v>
      </c>
      <c r="QCM93" s="354" t="s">
        <v>116</v>
      </c>
      <c r="QCN93" s="354" t="s">
        <v>116</v>
      </c>
      <c r="QCO93" s="354" t="s">
        <v>116</v>
      </c>
      <c r="QCP93" s="354" t="s">
        <v>116</v>
      </c>
      <c r="QCQ93" s="354" t="s">
        <v>116</v>
      </c>
      <c r="QCR93" s="354" t="s">
        <v>116</v>
      </c>
      <c r="QCS93" s="354" t="s">
        <v>116</v>
      </c>
      <c r="QCT93" s="354" t="s">
        <v>116</v>
      </c>
      <c r="QCU93" s="354" t="s">
        <v>116</v>
      </c>
      <c r="QCV93" s="354" t="s">
        <v>116</v>
      </c>
      <c r="QCW93" s="354" t="s">
        <v>116</v>
      </c>
      <c r="QCX93" s="354" t="s">
        <v>116</v>
      </c>
      <c r="QCY93" s="354" t="s">
        <v>116</v>
      </c>
      <c r="QCZ93" s="354" t="s">
        <v>116</v>
      </c>
      <c r="QDA93" s="354" t="s">
        <v>116</v>
      </c>
      <c r="QDB93" s="354" t="s">
        <v>116</v>
      </c>
      <c r="QDC93" s="354" t="s">
        <v>116</v>
      </c>
      <c r="QDD93" s="354" t="s">
        <v>116</v>
      </c>
      <c r="QDE93" s="354" t="s">
        <v>116</v>
      </c>
      <c r="QDF93" s="354" t="s">
        <v>116</v>
      </c>
      <c r="QDG93" s="354" t="s">
        <v>116</v>
      </c>
      <c r="QDH93" s="354" t="s">
        <v>116</v>
      </c>
      <c r="QDI93" s="354" t="s">
        <v>116</v>
      </c>
      <c r="QDJ93" s="354" t="s">
        <v>116</v>
      </c>
      <c r="QDK93" s="354" t="s">
        <v>116</v>
      </c>
      <c r="QDL93" s="354" t="s">
        <v>116</v>
      </c>
      <c r="QDM93" s="354" t="s">
        <v>116</v>
      </c>
      <c r="QDN93" s="354" t="s">
        <v>116</v>
      </c>
      <c r="QDO93" s="354" t="s">
        <v>116</v>
      </c>
      <c r="QDP93" s="354" t="s">
        <v>116</v>
      </c>
      <c r="QDQ93" s="354" t="s">
        <v>116</v>
      </c>
      <c r="QDR93" s="354" t="s">
        <v>116</v>
      </c>
      <c r="QDS93" s="354" t="s">
        <v>116</v>
      </c>
      <c r="QDT93" s="354" t="s">
        <v>116</v>
      </c>
      <c r="QDU93" s="354" t="s">
        <v>116</v>
      </c>
      <c r="QDV93" s="354" t="s">
        <v>116</v>
      </c>
      <c r="QDW93" s="354" t="s">
        <v>116</v>
      </c>
      <c r="QDX93" s="354" t="s">
        <v>116</v>
      </c>
      <c r="QDY93" s="354" t="s">
        <v>116</v>
      </c>
      <c r="QDZ93" s="354" t="s">
        <v>116</v>
      </c>
      <c r="QEA93" s="354" t="s">
        <v>116</v>
      </c>
      <c r="QEB93" s="354" t="s">
        <v>116</v>
      </c>
      <c r="QEC93" s="354" t="s">
        <v>116</v>
      </c>
      <c r="QED93" s="354" t="s">
        <v>116</v>
      </c>
      <c r="QEE93" s="354" t="s">
        <v>116</v>
      </c>
      <c r="QEF93" s="354" t="s">
        <v>116</v>
      </c>
      <c r="QEG93" s="354" t="s">
        <v>116</v>
      </c>
      <c r="QEH93" s="354" t="s">
        <v>116</v>
      </c>
      <c r="QEI93" s="354" t="s">
        <v>116</v>
      </c>
      <c r="QEJ93" s="354" t="s">
        <v>116</v>
      </c>
      <c r="QEK93" s="354" t="s">
        <v>116</v>
      </c>
      <c r="QEL93" s="354" t="s">
        <v>116</v>
      </c>
      <c r="QEM93" s="354" t="s">
        <v>116</v>
      </c>
      <c r="QEN93" s="354" t="s">
        <v>116</v>
      </c>
      <c r="QEO93" s="354" t="s">
        <v>116</v>
      </c>
      <c r="QEP93" s="354" t="s">
        <v>116</v>
      </c>
      <c r="QEQ93" s="354" t="s">
        <v>116</v>
      </c>
      <c r="QER93" s="354" t="s">
        <v>116</v>
      </c>
      <c r="QES93" s="354" t="s">
        <v>116</v>
      </c>
      <c r="QET93" s="354" t="s">
        <v>116</v>
      </c>
      <c r="QEU93" s="354" t="s">
        <v>116</v>
      </c>
      <c r="QEV93" s="354" t="s">
        <v>116</v>
      </c>
      <c r="QEW93" s="354" t="s">
        <v>116</v>
      </c>
      <c r="QEX93" s="354" t="s">
        <v>116</v>
      </c>
      <c r="QEY93" s="354" t="s">
        <v>116</v>
      </c>
      <c r="QEZ93" s="354" t="s">
        <v>116</v>
      </c>
      <c r="QFA93" s="354" t="s">
        <v>116</v>
      </c>
      <c r="QFB93" s="354" t="s">
        <v>116</v>
      </c>
      <c r="QFC93" s="354" t="s">
        <v>116</v>
      </c>
      <c r="QFD93" s="354" t="s">
        <v>116</v>
      </c>
      <c r="QFE93" s="354" t="s">
        <v>116</v>
      </c>
      <c r="QFF93" s="354" t="s">
        <v>116</v>
      </c>
      <c r="QFG93" s="354" t="s">
        <v>116</v>
      </c>
      <c r="QFH93" s="354" t="s">
        <v>116</v>
      </c>
      <c r="QFI93" s="354" t="s">
        <v>116</v>
      </c>
      <c r="QFJ93" s="354" t="s">
        <v>116</v>
      </c>
      <c r="QFK93" s="354" t="s">
        <v>116</v>
      </c>
      <c r="QFL93" s="354" t="s">
        <v>116</v>
      </c>
      <c r="QFM93" s="354" t="s">
        <v>116</v>
      </c>
      <c r="QFN93" s="354" t="s">
        <v>116</v>
      </c>
      <c r="QFO93" s="354" t="s">
        <v>116</v>
      </c>
      <c r="QFP93" s="354" t="s">
        <v>116</v>
      </c>
      <c r="QFQ93" s="354" t="s">
        <v>116</v>
      </c>
      <c r="QFR93" s="354" t="s">
        <v>116</v>
      </c>
      <c r="QFS93" s="354" t="s">
        <v>116</v>
      </c>
      <c r="QFT93" s="354" t="s">
        <v>116</v>
      </c>
      <c r="QFU93" s="354" t="s">
        <v>116</v>
      </c>
      <c r="QFV93" s="354" t="s">
        <v>116</v>
      </c>
      <c r="QFW93" s="354" t="s">
        <v>116</v>
      </c>
      <c r="QFX93" s="354" t="s">
        <v>116</v>
      </c>
      <c r="QFY93" s="354" t="s">
        <v>116</v>
      </c>
      <c r="QFZ93" s="354" t="s">
        <v>116</v>
      </c>
      <c r="QGA93" s="354" t="s">
        <v>116</v>
      </c>
      <c r="QGB93" s="354" t="s">
        <v>116</v>
      </c>
      <c r="QGC93" s="354" t="s">
        <v>116</v>
      </c>
      <c r="QGD93" s="354" t="s">
        <v>116</v>
      </c>
      <c r="QGE93" s="354" t="s">
        <v>116</v>
      </c>
      <c r="QGF93" s="354" t="s">
        <v>116</v>
      </c>
      <c r="QGG93" s="354" t="s">
        <v>116</v>
      </c>
      <c r="QGH93" s="354" t="s">
        <v>116</v>
      </c>
      <c r="QGI93" s="354" t="s">
        <v>116</v>
      </c>
      <c r="QGJ93" s="354" t="s">
        <v>116</v>
      </c>
      <c r="QGK93" s="354" t="s">
        <v>116</v>
      </c>
      <c r="QGL93" s="354" t="s">
        <v>116</v>
      </c>
      <c r="QGM93" s="354" t="s">
        <v>116</v>
      </c>
      <c r="QGN93" s="354" t="s">
        <v>116</v>
      </c>
      <c r="QGO93" s="354" t="s">
        <v>116</v>
      </c>
      <c r="QGP93" s="354" t="s">
        <v>116</v>
      </c>
      <c r="QGQ93" s="354" t="s">
        <v>116</v>
      </c>
      <c r="QGR93" s="354" t="s">
        <v>116</v>
      </c>
      <c r="QGS93" s="354" t="s">
        <v>116</v>
      </c>
      <c r="QGT93" s="354" t="s">
        <v>116</v>
      </c>
      <c r="QGU93" s="354" t="s">
        <v>116</v>
      </c>
      <c r="QGV93" s="354" t="s">
        <v>116</v>
      </c>
      <c r="QGW93" s="354" t="s">
        <v>116</v>
      </c>
      <c r="QGX93" s="354" t="s">
        <v>116</v>
      </c>
      <c r="QGY93" s="354" t="s">
        <v>116</v>
      </c>
      <c r="QGZ93" s="354" t="s">
        <v>116</v>
      </c>
      <c r="QHA93" s="354" t="s">
        <v>116</v>
      </c>
      <c r="QHB93" s="354" t="s">
        <v>116</v>
      </c>
      <c r="QHC93" s="354" t="s">
        <v>116</v>
      </c>
      <c r="QHD93" s="354" t="s">
        <v>116</v>
      </c>
      <c r="QHE93" s="354" t="s">
        <v>116</v>
      </c>
      <c r="QHF93" s="354" t="s">
        <v>116</v>
      </c>
      <c r="QHG93" s="354" t="s">
        <v>116</v>
      </c>
      <c r="QHH93" s="354" t="s">
        <v>116</v>
      </c>
      <c r="QHI93" s="354" t="s">
        <v>116</v>
      </c>
      <c r="QHJ93" s="354" t="s">
        <v>116</v>
      </c>
      <c r="QHK93" s="354" t="s">
        <v>116</v>
      </c>
      <c r="QHL93" s="354" t="s">
        <v>116</v>
      </c>
      <c r="QHM93" s="354" t="s">
        <v>116</v>
      </c>
      <c r="QHN93" s="354" t="s">
        <v>116</v>
      </c>
      <c r="QHO93" s="354" t="s">
        <v>116</v>
      </c>
      <c r="QHP93" s="354" t="s">
        <v>116</v>
      </c>
      <c r="QHQ93" s="354" t="s">
        <v>116</v>
      </c>
      <c r="QHR93" s="354" t="s">
        <v>116</v>
      </c>
      <c r="QHS93" s="354" t="s">
        <v>116</v>
      </c>
      <c r="QHT93" s="354" t="s">
        <v>116</v>
      </c>
      <c r="QHU93" s="354" t="s">
        <v>116</v>
      </c>
      <c r="QHV93" s="354" t="s">
        <v>116</v>
      </c>
      <c r="QHW93" s="354" t="s">
        <v>116</v>
      </c>
      <c r="QHX93" s="354" t="s">
        <v>116</v>
      </c>
      <c r="QHY93" s="354" t="s">
        <v>116</v>
      </c>
      <c r="QHZ93" s="354" t="s">
        <v>116</v>
      </c>
      <c r="QIA93" s="354" t="s">
        <v>116</v>
      </c>
      <c r="QIB93" s="354" t="s">
        <v>116</v>
      </c>
      <c r="QIC93" s="354" t="s">
        <v>116</v>
      </c>
      <c r="QID93" s="354" t="s">
        <v>116</v>
      </c>
      <c r="QIE93" s="354" t="s">
        <v>116</v>
      </c>
      <c r="QIF93" s="354" t="s">
        <v>116</v>
      </c>
      <c r="QIG93" s="354" t="s">
        <v>116</v>
      </c>
      <c r="QIH93" s="354" t="s">
        <v>116</v>
      </c>
      <c r="QII93" s="354" t="s">
        <v>116</v>
      </c>
      <c r="QIJ93" s="354" t="s">
        <v>116</v>
      </c>
      <c r="QIK93" s="354" t="s">
        <v>116</v>
      </c>
      <c r="QIL93" s="354" t="s">
        <v>116</v>
      </c>
      <c r="QIM93" s="354" t="s">
        <v>116</v>
      </c>
      <c r="QIN93" s="354" t="s">
        <v>116</v>
      </c>
      <c r="QIO93" s="354" t="s">
        <v>116</v>
      </c>
      <c r="QIP93" s="354" t="s">
        <v>116</v>
      </c>
      <c r="QIQ93" s="354" t="s">
        <v>116</v>
      </c>
      <c r="QIR93" s="354" t="s">
        <v>116</v>
      </c>
      <c r="QIS93" s="354" t="s">
        <v>116</v>
      </c>
      <c r="QIT93" s="354" t="s">
        <v>116</v>
      </c>
      <c r="QIU93" s="354" t="s">
        <v>116</v>
      </c>
      <c r="QIV93" s="354" t="s">
        <v>116</v>
      </c>
      <c r="QIW93" s="354" t="s">
        <v>116</v>
      </c>
      <c r="QIX93" s="354" t="s">
        <v>116</v>
      </c>
      <c r="QIY93" s="354" t="s">
        <v>116</v>
      </c>
      <c r="QIZ93" s="354" t="s">
        <v>116</v>
      </c>
      <c r="QJA93" s="354" t="s">
        <v>116</v>
      </c>
      <c r="QJB93" s="354" t="s">
        <v>116</v>
      </c>
      <c r="QJC93" s="354" t="s">
        <v>116</v>
      </c>
      <c r="QJD93" s="354" t="s">
        <v>116</v>
      </c>
      <c r="QJE93" s="354" t="s">
        <v>116</v>
      </c>
      <c r="QJF93" s="354" t="s">
        <v>116</v>
      </c>
      <c r="QJG93" s="354" t="s">
        <v>116</v>
      </c>
      <c r="QJH93" s="354" t="s">
        <v>116</v>
      </c>
      <c r="QJI93" s="354" t="s">
        <v>116</v>
      </c>
      <c r="QJJ93" s="354" t="s">
        <v>116</v>
      </c>
      <c r="QJK93" s="354" t="s">
        <v>116</v>
      </c>
      <c r="QJL93" s="354" t="s">
        <v>116</v>
      </c>
      <c r="QJM93" s="354" t="s">
        <v>116</v>
      </c>
      <c r="QJN93" s="354" t="s">
        <v>116</v>
      </c>
      <c r="QJO93" s="354" t="s">
        <v>116</v>
      </c>
      <c r="QJP93" s="354" t="s">
        <v>116</v>
      </c>
      <c r="QJQ93" s="354" t="s">
        <v>116</v>
      </c>
      <c r="QJR93" s="354" t="s">
        <v>116</v>
      </c>
      <c r="QJS93" s="354" t="s">
        <v>116</v>
      </c>
      <c r="QJT93" s="354" t="s">
        <v>116</v>
      </c>
      <c r="QJU93" s="354" t="s">
        <v>116</v>
      </c>
      <c r="QJV93" s="354" t="s">
        <v>116</v>
      </c>
      <c r="QJW93" s="354" t="s">
        <v>116</v>
      </c>
      <c r="QJX93" s="354" t="s">
        <v>116</v>
      </c>
      <c r="QJY93" s="354" t="s">
        <v>116</v>
      </c>
      <c r="QJZ93" s="354" t="s">
        <v>116</v>
      </c>
      <c r="QKA93" s="354" t="s">
        <v>116</v>
      </c>
      <c r="QKB93" s="354" t="s">
        <v>116</v>
      </c>
      <c r="QKC93" s="354" t="s">
        <v>116</v>
      </c>
      <c r="QKD93" s="354" t="s">
        <v>116</v>
      </c>
      <c r="QKE93" s="354" t="s">
        <v>116</v>
      </c>
      <c r="QKF93" s="354" t="s">
        <v>116</v>
      </c>
      <c r="QKG93" s="354" t="s">
        <v>116</v>
      </c>
      <c r="QKH93" s="354" t="s">
        <v>116</v>
      </c>
      <c r="QKI93" s="354" t="s">
        <v>116</v>
      </c>
      <c r="QKJ93" s="354" t="s">
        <v>116</v>
      </c>
      <c r="QKK93" s="354" t="s">
        <v>116</v>
      </c>
      <c r="QKL93" s="354" t="s">
        <v>116</v>
      </c>
      <c r="QKM93" s="354" t="s">
        <v>116</v>
      </c>
      <c r="QKN93" s="354" t="s">
        <v>116</v>
      </c>
      <c r="QKO93" s="354" t="s">
        <v>116</v>
      </c>
      <c r="QKP93" s="354" t="s">
        <v>116</v>
      </c>
      <c r="QKQ93" s="354" t="s">
        <v>116</v>
      </c>
      <c r="QKR93" s="354" t="s">
        <v>116</v>
      </c>
      <c r="QKS93" s="354" t="s">
        <v>116</v>
      </c>
      <c r="QKT93" s="354" t="s">
        <v>116</v>
      </c>
      <c r="QKU93" s="354" t="s">
        <v>116</v>
      </c>
      <c r="QKV93" s="354" t="s">
        <v>116</v>
      </c>
      <c r="QKW93" s="354" t="s">
        <v>116</v>
      </c>
      <c r="QKX93" s="354" t="s">
        <v>116</v>
      </c>
      <c r="QKY93" s="354" t="s">
        <v>116</v>
      </c>
      <c r="QKZ93" s="354" t="s">
        <v>116</v>
      </c>
      <c r="QLA93" s="354" t="s">
        <v>116</v>
      </c>
      <c r="QLB93" s="354" t="s">
        <v>116</v>
      </c>
      <c r="QLC93" s="354" t="s">
        <v>116</v>
      </c>
      <c r="QLD93" s="354" t="s">
        <v>116</v>
      </c>
      <c r="QLE93" s="354" t="s">
        <v>116</v>
      </c>
      <c r="QLF93" s="354" t="s">
        <v>116</v>
      </c>
      <c r="QLG93" s="354" t="s">
        <v>116</v>
      </c>
      <c r="QLH93" s="354" t="s">
        <v>116</v>
      </c>
      <c r="QLI93" s="354" t="s">
        <v>116</v>
      </c>
      <c r="QLJ93" s="354" t="s">
        <v>116</v>
      </c>
      <c r="QLK93" s="354" t="s">
        <v>116</v>
      </c>
      <c r="QLL93" s="354" t="s">
        <v>116</v>
      </c>
      <c r="QLM93" s="354" t="s">
        <v>116</v>
      </c>
      <c r="QLN93" s="354" t="s">
        <v>116</v>
      </c>
      <c r="QLO93" s="354" t="s">
        <v>116</v>
      </c>
      <c r="QLP93" s="354" t="s">
        <v>116</v>
      </c>
      <c r="QLQ93" s="354" t="s">
        <v>116</v>
      </c>
      <c r="QLR93" s="354" t="s">
        <v>116</v>
      </c>
      <c r="QLS93" s="354" t="s">
        <v>116</v>
      </c>
      <c r="QLT93" s="354" t="s">
        <v>116</v>
      </c>
      <c r="QLU93" s="354" t="s">
        <v>116</v>
      </c>
      <c r="QLV93" s="354" t="s">
        <v>116</v>
      </c>
      <c r="QLW93" s="354" t="s">
        <v>116</v>
      </c>
      <c r="QLX93" s="354" t="s">
        <v>116</v>
      </c>
      <c r="QLY93" s="354" t="s">
        <v>116</v>
      </c>
      <c r="QLZ93" s="354" t="s">
        <v>116</v>
      </c>
      <c r="QMA93" s="354" t="s">
        <v>116</v>
      </c>
      <c r="QMB93" s="354" t="s">
        <v>116</v>
      </c>
      <c r="QMC93" s="354" t="s">
        <v>116</v>
      </c>
      <c r="QMD93" s="354" t="s">
        <v>116</v>
      </c>
      <c r="QME93" s="354" t="s">
        <v>116</v>
      </c>
      <c r="QMF93" s="354" t="s">
        <v>116</v>
      </c>
      <c r="QMG93" s="354" t="s">
        <v>116</v>
      </c>
      <c r="QMH93" s="354" t="s">
        <v>116</v>
      </c>
      <c r="QMI93" s="354" t="s">
        <v>116</v>
      </c>
      <c r="QMJ93" s="354" t="s">
        <v>116</v>
      </c>
      <c r="QMK93" s="354" t="s">
        <v>116</v>
      </c>
      <c r="QML93" s="354" t="s">
        <v>116</v>
      </c>
      <c r="QMM93" s="354" t="s">
        <v>116</v>
      </c>
      <c r="QMN93" s="354" t="s">
        <v>116</v>
      </c>
      <c r="QMO93" s="354" t="s">
        <v>116</v>
      </c>
      <c r="QMP93" s="354" t="s">
        <v>116</v>
      </c>
      <c r="QMQ93" s="354" t="s">
        <v>116</v>
      </c>
      <c r="QMR93" s="354" t="s">
        <v>116</v>
      </c>
      <c r="QMS93" s="354" t="s">
        <v>116</v>
      </c>
      <c r="QMT93" s="354" t="s">
        <v>116</v>
      </c>
      <c r="QMU93" s="354" t="s">
        <v>116</v>
      </c>
      <c r="QMV93" s="354" t="s">
        <v>116</v>
      </c>
      <c r="QMW93" s="354" t="s">
        <v>116</v>
      </c>
      <c r="QMX93" s="354" t="s">
        <v>116</v>
      </c>
      <c r="QMY93" s="354" t="s">
        <v>116</v>
      </c>
      <c r="QMZ93" s="354" t="s">
        <v>116</v>
      </c>
      <c r="QNA93" s="354" t="s">
        <v>116</v>
      </c>
      <c r="QNB93" s="354" t="s">
        <v>116</v>
      </c>
      <c r="QNC93" s="354" t="s">
        <v>116</v>
      </c>
      <c r="QND93" s="354" t="s">
        <v>116</v>
      </c>
      <c r="QNE93" s="354" t="s">
        <v>116</v>
      </c>
      <c r="QNF93" s="354" t="s">
        <v>116</v>
      </c>
      <c r="QNG93" s="354" t="s">
        <v>116</v>
      </c>
      <c r="QNH93" s="354" t="s">
        <v>116</v>
      </c>
      <c r="QNI93" s="354" t="s">
        <v>116</v>
      </c>
      <c r="QNJ93" s="354" t="s">
        <v>116</v>
      </c>
      <c r="QNK93" s="354" t="s">
        <v>116</v>
      </c>
      <c r="QNL93" s="354" t="s">
        <v>116</v>
      </c>
      <c r="QNM93" s="354" t="s">
        <v>116</v>
      </c>
      <c r="QNN93" s="354" t="s">
        <v>116</v>
      </c>
      <c r="QNO93" s="354" t="s">
        <v>116</v>
      </c>
      <c r="QNP93" s="354" t="s">
        <v>116</v>
      </c>
      <c r="QNQ93" s="354" t="s">
        <v>116</v>
      </c>
      <c r="QNR93" s="354" t="s">
        <v>116</v>
      </c>
      <c r="QNS93" s="354" t="s">
        <v>116</v>
      </c>
      <c r="QNT93" s="354" t="s">
        <v>116</v>
      </c>
      <c r="QNU93" s="354" t="s">
        <v>116</v>
      </c>
      <c r="QNV93" s="354" t="s">
        <v>116</v>
      </c>
      <c r="QNW93" s="354" t="s">
        <v>116</v>
      </c>
      <c r="QNX93" s="354" t="s">
        <v>116</v>
      </c>
      <c r="QNY93" s="354" t="s">
        <v>116</v>
      </c>
      <c r="QNZ93" s="354" t="s">
        <v>116</v>
      </c>
      <c r="QOA93" s="354" t="s">
        <v>116</v>
      </c>
      <c r="QOB93" s="354" t="s">
        <v>116</v>
      </c>
      <c r="QOC93" s="354" t="s">
        <v>116</v>
      </c>
      <c r="QOD93" s="354" t="s">
        <v>116</v>
      </c>
      <c r="QOE93" s="354" t="s">
        <v>116</v>
      </c>
      <c r="QOF93" s="354" t="s">
        <v>116</v>
      </c>
      <c r="QOG93" s="354" t="s">
        <v>116</v>
      </c>
      <c r="QOH93" s="354" t="s">
        <v>116</v>
      </c>
      <c r="QOI93" s="354" t="s">
        <v>116</v>
      </c>
      <c r="QOJ93" s="354" t="s">
        <v>116</v>
      </c>
      <c r="QOK93" s="354" t="s">
        <v>116</v>
      </c>
      <c r="QOL93" s="354" t="s">
        <v>116</v>
      </c>
      <c r="QOM93" s="354" t="s">
        <v>116</v>
      </c>
      <c r="QON93" s="354" t="s">
        <v>116</v>
      </c>
      <c r="QOO93" s="354" t="s">
        <v>116</v>
      </c>
      <c r="QOP93" s="354" t="s">
        <v>116</v>
      </c>
      <c r="QOQ93" s="354" t="s">
        <v>116</v>
      </c>
      <c r="QOR93" s="354" t="s">
        <v>116</v>
      </c>
      <c r="QOS93" s="354" t="s">
        <v>116</v>
      </c>
      <c r="QOT93" s="354" t="s">
        <v>116</v>
      </c>
      <c r="QOU93" s="354" t="s">
        <v>116</v>
      </c>
      <c r="QOV93" s="354" t="s">
        <v>116</v>
      </c>
      <c r="QOW93" s="354" t="s">
        <v>116</v>
      </c>
      <c r="QOX93" s="354" t="s">
        <v>116</v>
      </c>
      <c r="QOY93" s="354" t="s">
        <v>116</v>
      </c>
      <c r="QOZ93" s="354" t="s">
        <v>116</v>
      </c>
      <c r="QPA93" s="354" t="s">
        <v>116</v>
      </c>
      <c r="QPB93" s="354" t="s">
        <v>116</v>
      </c>
      <c r="QPC93" s="354" t="s">
        <v>116</v>
      </c>
      <c r="QPD93" s="354" t="s">
        <v>116</v>
      </c>
      <c r="QPE93" s="354" t="s">
        <v>116</v>
      </c>
      <c r="QPF93" s="354" t="s">
        <v>116</v>
      </c>
      <c r="QPG93" s="354" t="s">
        <v>116</v>
      </c>
      <c r="QPH93" s="354" t="s">
        <v>116</v>
      </c>
      <c r="QPI93" s="354" t="s">
        <v>116</v>
      </c>
      <c r="QPJ93" s="354" t="s">
        <v>116</v>
      </c>
      <c r="QPK93" s="354" t="s">
        <v>116</v>
      </c>
      <c r="QPL93" s="354" t="s">
        <v>116</v>
      </c>
      <c r="QPM93" s="354" t="s">
        <v>116</v>
      </c>
      <c r="QPN93" s="354" t="s">
        <v>116</v>
      </c>
      <c r="QPO93" s="354" t="s">
        <v>116</v>
      </c>
      <c r="QPP93" s="354" t="s">
        <v>116</v>
      </c>
      <c r="QPQ93" s="354" t="s">
        <v>116</v>
      </c>
      <c r="QPR93" s="354" t="s">
        <v>116</v>
      </c>
      <c r="QPS93" s="354" t="s">
        <v>116</v>
      </c>
      <c r="QPT93" s="354" t="s">
        <v>116</v>
      </c>
      <c r="QPU93" s="354" t="s">
        <v>116</v>
      </c>
      <c r="QPV93" s="354" t="s">
        <v>116</v>
      </c>
      <c r="QPW93" s="354" t="s">
        <v>116</v>
      </c>
      <c r="QPX93" s="354" t="s">
        <v>116</v>
      </c>
      <c r="QPY93" s="354" t="s">
        <v>116</v>
      </c>
      <c r="QPZ93" s="354" t="s">
        <v>116</v>
      </c>
      <c r="QQA93" s="354" t="s">
        <v>116</v>
      </c>
      <c r="QQB93" s="354" t="s">
        <v>116</v>
      </c>
      <c r="QQC93" s="354" t="s">
        <v>116</v>
      </c>
      <c r="QQD93" s="354" t="s">
        <v>116</v>
      </c>
      <c r="QQE93" s="354" t="s">
        <v>116</v>
      </c>
      <c r="QQF93" s="354" t="s">
        <v>116</v>
      </c>
      <c r="QQG93" s="354" t="s">
        <v>116</v>
      </c>
      <c r="QQH93" s="354" t="s">
        <v>116</v>
      </c>
      <c r="QQI93" s="354" t="s">
        <v>116</v>
      </c>
      <c r="QQJ93" s="354" t="s">
        <v>116</v>
      </c>
      <c r="QQK93" s="354" t="s">
        <v>116</v>
      </c>
      <c r="QQL93" s="354" t="s">
        <v>116</v>
      </c>
      <c r="QQM93" s="354" t="s">
        <v>116</v>
      </c>
      <c r="QQN93" s="354" t="s">
        <v>116</v>
      </c>
      <c r="QQO93" s="354" t="s">
        <v>116</v>
      </c>
      <c r="QQP93" s="354" t="s">
        <v>116</v>
      </c>
      <c r="QQQ93" s="354" t="s">
        <v>116</v>
      </c>
      <c r="QQR93" s="354" t="s">
        <v>116</v>
      </c>
      <c r="QQS93" s="354" t="s">
        <v>116</v>
      </c>
      <c r="QQT93" s="354" t="s">
        <v>116</v>
      </c>
      <c r="QQU93" s="354" t="s">
        <v>116</v>
      </c>
      <c r="QQV93" s="354" t="s">
        <v>116</v>
      </c>
      <c r="QQW93" s="354" t="s">
        <v>116</v>
      </c>
      <c r="QQX93" s="354" t="s">
        <v>116</v>
      </c>
      <c r="QQY93" s="354" t="s">
        <v>116</v>
      </c>
      <c r="QQZ93" s="354" t="s">
        <v>116</v>
      </c>
      <c r="QRA93" s="354" t="s">
        <v>116</v>
      </c>
      <c r="QRB93" s="354" t="s">
        <v>116</v>
      </c>
      <c r="QRC93" s="354" t="s">
        <v>116</v>
      </c>
      <c r="QRD93" s="354" t="s">
        <v>116</v>
      </c>
      <c r="QRE93" s="354" t="s">
        <v>116</v>
      </c>
      <c r="QRF93" s="354" t="s">
        <v>116</v>
      </c>
      <c r="QRG93" s="354" t="s">
        <v>116</v>
      </c>
      <c r="QRH93" s="354" t="s">
        <v>116</v>
      </c>
      <c r="QRI93" s="354" t="s">
        <v>116</v>
      </c>
      <c r="QRJ93" s="354" t="s">
        <v>116</v>
      </c>
      <c r="QRK93" s="354" t="s">
        <v>116</v>
      </c>
      <c r="QRL93" s="354" t="s">
        <v>116</v>
      </c>
      <c r="QRM93" s="354" t="s">
        <v>116</v>
      </c>
      <c r="QRN93" s="354" t="s">
        <v>116</v>
      </c>
      <c r="QRO93" s="354" t="s">
        <v>116</v>
      </c>
      <c r="QRP93" s="354" t="s">
        <v>116</v>
      </c>
      <c r="QRQ93" s="354" t="s">
        <v>116</v>
      </c>
      <c r="QRR93" s="354" t="s">
        <v>116</v>
      </c>
      <c r="QRS93" s="354" t="s">
        <v>116</v>
      </c>
      <c r="QRT93" s="354" t="s">
        <v>116</v>
      </c>
      <c r="QRU93" s="354" t="s">
        <v>116</v>
      </c>
      <c r="QRV93" s="354" t="s">
        <v>116</v>
      </c>
      <c r="QRW93" s="354" t="s">
        <v>116</v>
      </c>
      <c r="QRX93" s="354" t="s">
        <v>116</v>
      </c>
      <c r="QRY93" s="354" t="s">
        <v>116</v>
      </c>
      <c r="QRZ93" s="354" t="s">
        <v>116</v>
      </c>
      <c r="QSA93" s="354" t="s">
        <v>116</v>
      </c>
      <c r="QSB93" s="354" t="s">
        <v>116</v>
      </c>
      <c r="QSC93" s="354" t="s">
        <v>116</v>
      </c>
      <c r="QSD93" s="354" t="s">
        <v>116</v>
      </c>
      <c r="QSE93" s="354" t="s">
        <v>116</v>
      </c>
      <c r="QSF93" s="354" t="s">
        <v>116</v>
      </c>
      <c r="QSG93" s="354" t="s">
        <v>116</v>
      </c>
      <c r="QSH93" s="354" t="s">
        <v>116</v>
      </c>
      <c r="QSI93" s="354" t="s">
        <v>116</v>
      </c>
      <c r="QSJ93" s="354" t="s">
        <v>116</v>
      </c>
      <c r="QSK93" s="354" t="s">
        <v>116</v>
      </c>
      <c r="QSL93" s="354" t="s">
        <v>116</v>
      </c>
      <c r="QSM93" s="354" t="s">
        <v>116</v>
      </c>
      <c r="QSN93" s="354" t="s">
        <v>116</v>
      </c>
      <c r="QSO93" s="354" t="s">
        <v>116</v>
      </c>
      <c r="QSP93" s="354" t="s">
        <v>116</v>
      </c>
      <c r="QSQ93" s="354" t="s">
        <v>116</v>
      </c>
      <c r="QSR93" s="354" t="s">
        <v>116</v>
      </c>
      <c r="QSS93" s="354" t="s">
        <v>116</v>
      </c>
      <c r="QST93" s="354" t="s">
        <v>116</v>
      </c>
      <c r="QSU93" s="354" t="s">
        <v>116</v>
      </c>
      <c r="QSV93" s="354" t="s">
        <v>116</v>
      </c>
      <c r="QSW93" s="354" t="s">
        <v>116</v>
      </c>
      <c r="QSX93" s="354" t="s">
        <v>116</v>
      </c>
      <c r="QSY93" s="354" t="s">
        <v>116</v>
      </c>
      <c r="QSZ93" s="354" t="s">
        <v>116</v>
      </c>
      <c r="QTA93" s="354" t="s">
        <v>116</v>
      </c>
      <c r="QTB93" s="354" t="s">
        <v>116</v>
      </c>
      <c r="QTC93" s="354" t="s">
        <v>116</v>
      </c>
      <c r="QTD93" s="354" t="s">
        <v>116</v>
      </c>
      <c r="QTE93" s="354" t="s">
        <v>116</v>
      </c>
      <c r="QTF93" s="354" t="s">
        <v>116</v>
      </c>
      <c r="QTG93" s="354" t="s">
        <v>116</v>
      </c>
      <c r="QTH93" s="354" t="s">
        <v>116</v>
      </c>
      <c r="QTI93" s="354" t="s">
        <v>116</v>
      </c>
      <c r="QTJ93" s="354" t="s">
        <v>116</v>
      </c>
      <c r="QTK93" s="354" t="s">
        <v>116</v>
      </c>
      <c r="QTL93" s="354" t="s">
        <v>116</v>
      </c>
      <c r="QTM93" s="354" t="s">
        <v>116</v>
      </c>
      <c r="QTN93" s="354" t="s">
        <v>116</v>
      </c>
      <c r="QTO93" s="354" t="s">
        <v>116</v>
      </c>
      <c r="QTP93" s="354" t="s">
        <v>116</v>
      </c>
      <c r="QTQ93" s="354" t="s">
        <v>116</v>
      </c>
      <c r="QTR93" s="354" t="s">
        <v>116</v>
      </c>
      <c r="QTS93" s="354" t="s">
        <v>116</v>
      </c>
      <c r="QTT93" s="354" t="s">
        <v>116</v>
      </c>
      <c r="QTU93" s="354" t="s">
        <v>116</v>
      </c>
      <c r="QTV93" s="354" t="s">
        <v>116</v>
      </c>
      <c r="QTW93" s="354" t="s">
        <v>116</v>
      </c>
      <c r="QTX93" s="354" t="s">
        <v>116</v>
      </c>
      <c r="QTY93" s="354" t="s">
        <v>116</v>
      </c>
      <c r="QTZ93" s="354" t="s">
        <v>116</v>
      </c>
      <c r="QUA93" s="354" t="s">
        <v>116</v>
      </c>
      <c r="QUB93" s="354" t="s">
        <v>116</v>
      </c>
      <c r="QUC93" s="354" t="s">
        <v>116</v>
      </c>
      <c r="QUD93" s="354" t="s">
        <v>116</v>
      </c>
      <c r="QUE93" s="354" t="s">
        <v>116</v>
      </c>
      <c r="QUF93" s="354" t="s">
        <v>116</v>
      </c>
      <c r="QUG93" s="354" t="s">
        <v>116</v>
      </c>
      <c r="QUH93" s="354" t="s">
        <v>116</v>
      </c>
      <c r="QUI93" s="354" t="s">
        <v>116</v>
      </c>
      <c r="QUJ93" s="354" t="s">
        <v>116</v>
      </c>
      <c r="QUK93" s="354" t="s">
        <v>116</v>
      </c>
      <c r="QUL93" s="354" t="s">
        <v>116</v>
      </c>
      <c r="QUM93" s="354" t="s">
        <v>116</v>
      </c>
      <c r="QUN93" s="354" t="s">
        <v>116</v>
      </c>
      <c r="QUO93" s="354" t="s">
        <v>116</v>
      </c>
      <c r="QUP93" s="354" t="s">
        <v>116</v>
      </c>
      <c r="QUQ93" s="354" t="s">
        <v>116</v>
      </c>
      <c r="QUR93" s="354" t="s">
        <v>116</v>
      </c>
      <c r="QUS93" s="354" t="s">
        <v>116</v>
      </c>
      <c r="QUT93" s="354" t="s">
        <v>116</v>
      </c>
      <c r="QUU93" s="354" t="s">
        <v>116</v>
      </c>
      <c r="QUV93" s="354" t="s">
        <v>116</v>
      </c>
      <c r="QUW93" s="354" t="s">
        <v>116</v>
      </c>
      <c r="QUX93" s="354" t="s">
        <v>116</v>
      </c>
      <c r="QUY93" s="354" t="s">
        <v>116</v>
      </c>
      <c r="QUZ93" s="354" t="s">
        <v>116</v>
      </c>
      <c r="QVA93" s="354" t="s">
        <v>116</v>
      </c>
      <c r="QVB93" s="354" t="s">
        <v>116</v>
      </c>
      <c r="QVC93" s="354" t="s">
        <v>116</v>
      </c>
      <c r="QVD93" s="354" t="s">
        <v>116</v>
      </c>
      <c r="QVE93" s="354" t="s">
        <v>116</v>
      </c>
      <c r="QVF93" s="354" t="s">
        <v>116</v>
      </c>
      <c r="QVG93" s="354" t="s">
        <v>116</v>
      </c>
      <c r="QVH93" s="354" t="s">
        <v>116</v>
      </c>
      <c r="QVI93" s="354" t="s">
        <v>116</v>
      </c>
      <c r="QVJ93" s="354" t="s">
        <v>116</v>
      </c>
      <c r="QVK93" s="354" t="s">
        <v>116</v>
      </c>
      <c r="QVL93" s="354" t="s">
        <v>116</v>
      </c>
      <c r="QVM93" s="354" t="s">
        <v>116</v>
      </c>
      <c r="QVN93" s="354" t="s">
        <v>116</v>
      </c>
      <c r="QVO93" s="354" t="s">
        <v>116</v>
      </c>
      <c r="QVP93" s="354" t="s">
        <v>116</v>
      </c>
      <c r="QVQ93" s="354" t="s">
        <v>116</v>
      </c>
      <c r="QVR93" s="354" t="s">
        <v>116</v>
      </c>
      <c r="QVS93" s="354" t="s">
        <v>116</v>
      </c>
      <c r="QVT93" s="354" t="s">
        <v>116</v>
      </c>
      <c r="QVU93" s="354" t="s">
        <v>116</v>
      </c>
      <c r="QVV93" s="354" t="s">
        <v>116</v>
      </c>
      <c r="QVW93" s="354" t="s">
        <v>116</v>
      </c>
      <c r="QVX93" s="354" t="s">
        <v>116</v>
      </c>
      <c r="QVY93" s="354" t="s">
        <v>116</v>
      </c>
      <c r="QVZ93" s="354" t="s">
        <v>116</v>
      </c>
      <c r="QWA93" s="354" t="s">
        <v>116</v>
      </c>
      <c r="QWB93" s="354" t="s">
        <v>116</v>
      </c>
      <c r="QWC93" s="354" t="s">
        <v>116</v>
      </c>
      <c r="QWD93" s="354" t="s">
        <v>116</v>
      </c>
      <c r="QWE93" s="354" t="s">
        <v>116</v>
      </c>
      <c r="QWF93" s="354" t="s">
        <v>116</v>
      </c>
      <c r="QWG93" s="354" t="s">
        <v>116</v>
      </c>
      <c r="QWH93" s="354" t="s">
        <v>116</v>
      </c>
      <c r="QWI93" s="354" t="s">
        <v>116</v>
      </c>
      <c r="QWJ93" s="354" t="s">
        <v>116</v>
      </c>
      <c r="QWK93" s="354" t="s">
        <v>116</v>
      </c>
      <c r="QWL93" s="354" t="s">
        <v>116</v>
      </c>
      <c r="QWM93" s="354" t="s">
        <v>116</v>
      </c>
      <c r="QWN93" s="354" t="s">
        <v>116</v>
      </c>
      <c r="QWO93" s="354" t="s">
        <v>116</v>
      </c>
      <c r="QWP93" s="354" t="s">
        <v>116</v>
      </c>
      <c r="QWQ93" s="354" t="s">
        <v>116</v>
      </c>
      <c r="QWR93" s="354" t="s">
        <v>116</v>
      </c>
      <c r="QWS93" s="354" t="s">
        <v>116</v>
      </c>
      <c r="QWT93" s="354" t="s">
        <v>116</v>
      </c>
      <c r="QWU93" s="354" t="s">
        <v>116</v>
      </c>
      <c r="QWV93" s="354" t="s">
        <v>116</v>
      </c>
      <c r="QWW93" s="354" t="s">
        <v>116</v>
      </c>
      <c r="QWX93" s="354" t="s">
        <v>116</v>
      </c>
      <c r="QWY93" s="354" t="s">
        <v>116</v>
      </c>
      <c r="QWZ93" s="354" t="s">
        <v>116</v>
      </c>
      <c r="QXA93" s="354" t="s">
        <v>116</v>
      </c>
      <c r="QXB93" s="354" t="s">
        <v>116</v>
      </c>
      <c r="QXC93" s="354" t="s">
        <v>116</v>
      </c>
      <c r="QXD93" s="354" t="s">
        <v>116</v>
      </c>
      <c r="QXE93" s="354" t="s">
        <v>116</v>
      </c>
      <c r="QXF93" s="354" t="s">
        <v>116</v>
      </c>
      <c r="QXG93" s="354" t="s">
        <v>116</v>
      </c>
      <c r="QXH93" s="354" t="s">
        <v>116</v>
      </c>
      <c r="QXI93" s="354" t="s">
        <v>116</v>
      </c>
      <c r="QXJ93" s="354" t="s">
        <v>116</v>
      </c>
      <c r="QXK93" s="354" t="s">
        <v>116</v>
      </c>
      <c r="QXL93" s="354" t="s">
        <v>116</v>
      </c>
      <c r="QXM93" s="354" t="s">
        <v>116</v>
      </c>
      <c r="QXN93" s="354" t="s">
        <v>116</v>
      </c>
      <c r="QXO93" s="354" t="s">
        <v>116</v>
      </c>
      <c r="QXP93" s="354" t="s">
        <v>116</v>
      </c>
      <c r="QXQ93" s="354" t="s">
        <v>116</v>
      </c>
      <c r="QXR93" s="354" t="s">
        <v>116</v>
      </c>
      <c r="QXS93" s="354" t="s">
        <v>116</v>
      </c>
      <c r="QXT93" s="354" t="s">
        <v>116</v>
      </c>
      <c r="QXU93" s="354" t="s">
        <v>116</v>
      </c>
      <c r="QXV93" s="354" t="s">
        <v>116</v>
      </c>
      <c r="QXW93" s="354" t="s">
        <v>116</v>
      </c>
      <c r="QXX93" s="354" t="s">
        <v>116</v>
      </c>
      <c r="QXY93" s="354" t="s">
        <v>116</v>
      </c>
      <c r="QXZ93" s="354" t="s">
        <v>116</v>
      </c>
      <c r="QYA93" s="354" t="s">
        <v>116</v>
      </c>
      <c r="QYB93" s="354" t="s">
        <v>116</v>
      </c>
      <c r="QYC93" s="354" t="s">
        <v>116</v>
      </c>
      <c r="QYD93" s="354" t="s">
        <v>116</v>
      </c>
      <c r="QYE93" s="354" t="s">
        <v>116</v>
      </c>
      <c r="QYF93" s="354" t="s">
        <v>116</v>
      </c>
      <c r="QYG93" s="354" t="s">
        <v>116</v>
      </c>
      <c r="QYH93" s="354" t="s">
        <v>116</v>
      </c>
      <c r="QYI93" s="354" t="s">
        <v>116</v>
      </c>
      <c r="QYJ93" s="354" t="s">
        <v>116</v>
      </c>
      <c r="QYK93" s="354" t="s">
        <v>116</v>
      </c>
      <c r="QYL93" s="354" t="s">
        <v>116</v>
      </c>
      <c r="QYM93" s="354" t="s">
        <v>116</v>
      </c>
      <c r="QYN93" s="354" t="s">
        <v>116</v>
      </c>
      <c r="QYO93" s="354" t="s">
        <v>116</v>
      </c>
      <c r="QYP93" s="354" t="s">
        <v>116</v>
      </c>
      <c r="QYQ93" s="354" t="s">
        <v>116</v>
      </c>
      <c r="QYR93" s="354" t="s">
        <v>116</v>
      </c>
      <c r="QYS93" s="354" t="s">
        <v>116</v>
      </c>
      <c r="QYT93" s="354" t="s">
        <v>116</v>
      </c>
      <c r="QYU93" s="354" t="s">
        <v>116</v>
      </c>
      <c r="QYV93" s="354" t="s">
        <v>116</v>
      </c>
      <c r="QYW93" s="354" t="s">
        <v>116</v>
      </c>
      <c r="QYX93" s="354" t="s">
        <v>116</v>
      </c>
      <c r="QYY93" s="354" t="s">
        <v>116</v>
      </c>
      <c r="QYZ93" s="354" t="s">
        <v>116</v>
      </c>
      <c r="QZA93" s="354" t="s">
        <v>116</v>
      </c>
      <c r="QZB93" s="354" t="s">
        <v>116</v>
      </c>
      <c r="QZC93" s="354" t="s">
        <v>116</v>
      </c>
      <c r="QZD93" s="354" t="s">
        <v>116</v>
      </c>
      <c r="QZE93" s="354" t="s">
        <v>116</v>
      </c>
      <c r="QZF93" s="354" t="s">
        <v>116</v>
      </c>
      <c r="QZG93" s="354" t="s">
        <v>116</v>
      </c>
      <c r="QZH93" s="354" t="s">
        <v>116</v>
      </c>
      <c r="QZI93" s="354" t="s">
        <v>116</v>
      </c>
      <c r="QZJ93" s="354" t="s">
        <v>116</v>
      </c>
      <c r="QZK93" s="354" t="s">
        <v>116</v>
      </c>
      <c r="QZL93" s="354" t="s">
        <v>116</v>
      </c>
      <c r="QZM93" s="354" t="s">
        <v>116</v>
      </c>
      <c r="QZN93" s="354" t="s">
        <v>116</v>
      </c>
      <c r="QZO93" s="354" t="s">
        <v>116</v>
      </c>
      <c r="QZP93" s="354" t="s">
        <v>116</v>
      </c>
      <c r="QZQ93" s="354" t="s">
        <v>116</v>
      </c>
      <c r="QZR93" s="354" t="s">
        <v>116</v>
      </c>
      <c r="QZS93" s="354" t="s">
        <v>116</v>
      </c>
      <c r="QZT93" s="354" t="s">
        <v>116</v>
      </c>
      <c r="QZU93" s="354" t="s">
        <v>116</v>
      </c>
      <c r="QZV93" s="354" t="s">
        <v>116</v>
      </c>
      <c r="QZW93" s="354" t="s">
        <v>116</v>
      </c>
      <c r="QZX93" s="354" t="s">
        <v>116</v>
      </c>
      <c r="QZY93" s="354" t="s">
        <v>116</v>
      </c>
      <c r="QZZ93" s="354" t="s">
        <v>116</v>
      </c>
      <c r="RAA93" s="354" t="s">
        <v>116</v>
      </c>
      <c r="RAB93" s="354" t="s">
        <v>116</v>
      </c>
      <c r="RAC93" s="354" t="s">
        <v>116</v>
      </c>
      <c r="RAD93" s="354" t="s">
        <v>116</v>
      </c>
      <c r="RAE93" s="354" t="s">
        <v>116</v>
      </c>
      <c r="RAF93" s="354" t="s">
        <v>116</v>
      </c>
      <c r="RAG93" s="354" t="s">
        <v>116</v>
      </c>
      <c r="RAH93" s="354" t="s">
        <v>116</v>
      </c>
      <c r="RAI93" s="354" t="s">
        <v>116</v>
      </c>
      <c r="RAJ93" s="354" t="s">
        <v>116</v>
      </c>
      <c r="RAK93" s="354" t="s">
        <v>116</v>
      </c>
      <c r="RAL93" s="354" t="s">
        <v>116</v>
      </c>
      <c r="RAM93" s="354" t="s">
        <v>116</v>
      </c>
      <c r="RAN93" s="354" t="s">
        <v>116</v>
      </c>
      <c r="RAO93" s="354" t="s">
        <v>116</v>
      </c>
      <c r="RAP93" s="354" t="s">
        <v>116</v>
      </c>
      <c r="RAQ93" s="354" t="s">
        <v>116</v>
      </c>
      <c r="RAR93" s="354" t="s">
        <v>116</v>
      </c>
      <c r="RAS93" s="354" t="s">
        <v>116</v>
      </c>
      <c r="RAT93" s="354" t="s">
        <v>116</v>
      </c>
      <c r="RAU93" s="354" t="s">
        <v>116</v>
      </c>
      <c r="RAV93" s="354" t="s">
        <v>116</v>
      </c>
      <c r="RAW93" s="354" t="s">
        <v>116</v>
      </c>
      <c r="RAX93" s="354" t="s">
        <v>116</v>
      </c>
      <c r="RAY93" s="354" t="s">
        <v>116</v>
      </c>
      <c r="RAZ93" s="354" t="s">
        <v>116</v>
      </c>
      <c r="RBA93" s="354" t="s">
        <v>116</v>
      </c>
      <c r="RBB93" s="354" t="s">
        <v>116</v>
      </c>
      <c r="RBC93" s="354" t="s">
        <v>116</v>
      </c>
      <c r="RBD93" s="354" t="s">
        <v>116</v>
      </c>
      <c r="RBE93" s="354" t="s">
        <v>116</v>
      </c>
      <c r="RBF93" s="354" t="s">
        <v>116</v>
      </c>
      <c r="RBG93" s="354" t="s">
        <v>116</v>
      </c>
      <c r="RBH93" s="354" t="s">
        <v>116</v>
      </c>
      <c r="RBI93" s="354" t="s">
        <v>116</v>
      </c>
      <c r="RBJ93" s="354" t="s">
        <v>116</v>
      </c>
      <c r="RBK93" s="354" t="s">
        <v>116</v>
      </c>
      <c r="RBL93" s="354" t="s">
        <v>116</v>
      </c>
      <c r="RBM93" s="354" t="s">
        <v>116</v>
      </c>
      <c r="RBN93" s="354" t="s">
        <v>116</v>
      </c>
      <c r="RBO93" s="354" t="s">
        <v>116</v>
      </c>
      <c r="RBP93" s="354" t="s">
        <v>116</v>
      </c>
      <c r="RBQ93" s="354" t="s">
        <v>116</v>
      </c>
      <c r="RBR93" s="354" t="s">
        <v>116</v>
      </c>
      <c r="RBS93" s="354" t="s">
        <v>116</v>
      </c>
      <c r="RBT93" s="354" t="s">
        <v>116</v>
      </c>
      <c r="RBU93" s="354" t="s">
        <v>116</v>
      </c>
      <c r="RBV93" s="354" t="s">
        <v>116</v>
      </c>
      <c r="RBW93" s="354" t="s">
        <v>116</v>
      </c>
      <c r="RBX93" s="354" t="s">
        <v>116</v>
      </c>
      <c r="RBY93" s="354" t="s">
        <v>116</v>
      </c>
      <c r="RBZ93" s="354" t="s">
        <v>116</v>
      </c>
      <c r="RCA93" s="354" t="s">
        <v>116</v>
      </c>
      <c r="RCB93" s="354" t="s">
        <v>116</v>
      </c>
      <c r="RCC93" s="354" t="s">
        <v>116</v>
      </c>
      <c r="RCD93" s="354" t="s">
        <v>116</v>
      </c>
      <c r="RCE93" s="354" t="s">
        <v>116</v>
      </c>
      <c r="RCF93" s="354" t="s">
        <v>116</v>
      </c>
      <c r="RCG93" s="354" t="s">
        <v>116</v>
      </c>
      <c r="RCH93" s="354" t="s">
        <v>116</v>
      </c>
      <c r="RCI93" s="354" t="s">
        <v>116</v>
      </c>
      <c r="RCJ93" s="354" t="s">
        <v>116</v>
      </c>
      <c r="RCK93" s="354" t="s">
        <v>116</v>
      </c>
      <c r="RCL93" s="354" t="s">
        <v>116</v>
      </c>
      <c r="RCM93" s="354" t="s">
        <v>116</v>
      </c>
      <c r="RCN93" s="354" t="s">
        <v>116</v>
      </c>
      <c r="RCO93" s="354" t="s">
        <v>116</v>
      </c>
      <c r="RCP93" s="354" t="s">
        <v>116</v>
      </c>
      <c r="RCQ93" s="354" t="s">
        <v>116</v>
      </c>
      <c r="RCR93" s="354" t="s">
        <v>116</v>
      </c>
      <c r="RCS93" s="354" t="s">
        <v>116</v>
      </c>
      <c r="RCT93" s="354" t="s">
        <v>116</v>
      </c>
      <c r="RCU93" s="354" t="s">
        <v>116</v>
      </c>
      <c r="RCV93" s="354" t="s">
        <v>116</v>
      </c>
      <c r="RCW93" s="354" t="s">
        <v>116</v>
      </c>
      <c r="RCX93" s="354" t="s">
        <v>116</v>
      </c>
      <c r="RCY93" s="354" t="s">
        <v>116</v>
      </c>
      <c r="RCZ93" s="354" t="s">
        <v>116</v>
      </c>
      <c r="RDA93" s="354" t="s">
        <v>116</v>
      </c>
      <c r="RDB93" s="354" t="s">
        <v>116</v>
      </c>
      <c r="RDC93" s="354" t="s">
        <v>116</v>
      </c>
      <c r="RDD93" s="354" t="s">
        <v>116</v>
      </c>
      <c r="RDE93" s="354" t="s">
        <v>116</v>
      </c>
      <c r="RDF93" s="354" t="s">
        <v>116</v>
      </c>
      <c r="RDG93" s="354" t="s">
        <v>116</v>
      </c>
      <c r="RDH93" s="354" t="s">
        <v>116</v>
      </c>
      <c r="RDI93" s="354" t="s">
        <v>116</v>
      </c>
      <c r="RDJ93" s="354" t="s">
        <v>116</v>
      </c>
      <c r="RDK93" s="354" t="s">
        <v>116</v>
      </c>
      <c r="RDL93" s="354" t="s">
        <v>116</v>
      </c>
      <c r="RDM93" s="354" t="s">
        <v>116</v>
      </c>
      <c r="RDN93" s="354" t="s">
        <v>116</v>
      </c>
      <c r="RDO93" s="354" t="s">
        <v>116</v>
      </c>
      <c r="RDP93" s="354" t="s">
        <v>116</v>
      </c>
      <c r="RDQ93" s="354" t="s">
        <v>116</v>
      </c>
      <c r="RDR93" s="354" t="s">
        <v>116</v>
      </c>
      <c r="RDS93" s="354" t="s">
        <v>116</v>
      </c>
      <c r="RDT93" s="354" t="s">
        <v>116</v>
      </c>
      <c r="RDU93" s="354" t="s">
        <v>116</v>
      </c>
      <c r="RDV93" s="354" t="s">
        <v>116</v>
      </c>
      <c r="RDW93" s="354" t="s">
        <v>116</v>
      </c>
      <c r="RDX93" s="354" t="s">
        <v>116</v>
      </c>
      <c r="RDY93" s="354" t="s">
        <v>116</v>
      </c>
      <c r="RDZ93" s="354" t="s">
        <v>116</v>
      </c>
      <c r="REA93" s="354" t="s">
        <v>116</v>
      </c>
      <c r="REB93" s="354" t="s">
        <v>116</v>
      </c>
      <c r="REC93" s="354" t="s">
        <v>116</v>
      </c>
      <c r="RED93" s="354" t="s">
        <v>116</v>
      </c>
      <c r="REE93" s="354" t="s">
        <v>116</v>
      </c>
      <c r="REF93" s="354" t="s">
        <v>116</v>
      </c>
      <c r="REG93" s="354" t="s">
        <v>116</v>
      </c>
      <c r="REH93" s="354" t="s">
        <v>116</v>
      </c>
      <c r="REI93" s="354" t="s">
        <v>116</v>
      </c>
      <c r="REJ93" s="354" t="s">
        <v>116</v>
      </c>
      <c r="REK93" s="354" t="s">
        <v>116</v>
      </c>
      <c r="REL93" s="354" t="s">
        <v>116</v>
      </c>
      <c r="REM93" s="354" t="s">
        <v>116</v>
      </c>
      <c r="REN93" s="354" t="s">
        <v>116</v>
      </c>
      <c r="REO93" s="354" t="s">
        <v>116</v>
      </c>
      <c r="REP93" s="354" t="s">
        <v>116</v>
      </c>
      <c r="REQ93" s="354" t="s">
        <v>116</v>
      </c>
      <c r="RER93" s="354" t="s">
        <v>116</v>
      </c>
      <c r="RES93" s="354" t="s">
        <v>116</v>
      </c>
      <c r="RET93" s="354" t="s">
        <v>116</v>
      </c>
      <c r="REU93" s="354" t="s">
        <v>116</v>
      </c>
      <c r="REV93" s="354" t="s">
        <v>116</v>
      </c>
      <c r="REW93" s="354" t="s">
        <v>116</v>
      </c>
      <c r="REX93" s="354" t="s">
        <v>116</v>
      </c>
      <c r="REY93" s="354" t="s">
        <v>116</v>
      </c>
      <c r="REZ93" s="354" t="s">
        <v>116</v>
      </c>
      <c r="RFA93" s="354" t="s">
        <v>116</v>
      </c>
      <c r="RFB93" s="354" t="s">
        <v>116</v>
      </c>
      <c r="RFC93" s="354" t="s">
        <v>116</v>
      </c>
      <c r="RFD93" s="354" t="s">
        <v>116</v>
      </c>
      <c r="RFE93" s="354" t="s">
        <v>116</v>
      </c>
      <c r="RFF93" s="354" t="s">
        <v>116</v>
      </c>
      <c r="RFG93" s="354" t="s">
        <v>116</v>
      </c>
      <c r="RFH93" s="354" t="s">
        <v>116</v>
      </c>
      <c r="RFI93" s="354" t="s">
        <v>116</v>
      </c>
      <c r="RFJ93" s="354" t="s">
        <v>116</v>
      </c>
      <c r="RFK93" s="354" t="s">
        <v>116</v>
      </c>
      <c r="RFL93" s="354" t="s">
        <v>116</v>
      </c>
      <c r="RFM93" s="354" t="s">
        <v>116</v>
      </c>
      <c r="RFN93" s="354" t="s">
        <v>116</v>
      </c>
      <c r="RFO93" s="354" t="s">
        <v>116</v>
      </c>
      <c r="RFP93" s="354" t="s">
        <v>116</v>
      </c>
      <c r="RFQ93" s="354" t="s">
        <v>116</v>
      </c>
      <c r="RFR93" s="354" t="s">
        <v>116</v>
      </c>
      <c r="RFS93" s="354" t="s">
        <v>116</v>
      </c>
      <c r="RFT93" s="354" t="s">
        <v>116</v>
      </c>
      <c r="RFU93" s="354" t="s">
        <v>116</v>
      </c>
      <c r="RFV93" s="354" t="s">
        <v>116</v>
      </c>
      <c r="RFW93" s="354" t="s">
        <v>116</v>
      </c>
      <c r="RFX93" s="354" t="s">
        <v>116</v>
      </c>
      <c r="RFY93" s="354" t="s">
        <v>116</v>
      </c>
      <c r="RFZ93" s="354" t="s">
        <v>116</v>
      </c>
      <c r="RGA93" s="354" t="s">
        <v>116</v>
      </c>
      <c r="RGB93" s="354" t="s">
        <v>116</v>
      </c>
      <c r="RGC93" s="354" t="s">
        <v>116</v>
      </c>
      <c r="RGD93" s="354" t="s">
        <v>116</v>
      </c>
      <c r="RGE93" s="354" t="s">
        <v>116</v>
      </c>
      <c r="RGF93" s="354" t="s">
        <v>116</v>
      </c>
      <c r="RGG93" s="354" t="s">
        <v>116</v>
      </c>
      <c r="RGH93" s="354" t="s">
        <v>116</v>
      </c>
      <c r="RGI93" s="354" t="s">
        <v>116</v>
      </c>
      <c r="RGJ93" s="354" t="s">
        <v>116</v>
      </c>
      <c r="RGK93" s="354" t="s">
        <v>116</v>
      </c>
      <c r="RGL93" s="354" t="s">
        <v>116</v>
      </c>
      <c r="RGM93" s="354" t="s">
        <v>116</v>
      </c>
      <c r="RGN93" s="354" t="s">
        <v>116</v>
      </c>
      <c r="RGO93" s="354" t="s">
        <v>116</v>
      </c>
      <c r="RGP93" s="354" t="s">
        <v>116</v>
      </c>
      <c r="RGQ93" s="354" t="s">
        <v>116</v>
      </c>
      <c r="RGR93" s="354" t="s">
        <v>116</v>
      </c>
      <c r="RGS93" s="354" t="s">
        <v>116</v>
      </c>
      <c r="RGT93" s="354" t="s">
        <v>116</v>
      </c>
      <c r="RGU93" s="354" t="s">
        <v>116</v>
      </c>
      <c r="RGV93" s="354" t="s">
        <v>116</v>
      </c>
      <c r="RGW93" s="354" t="s">
        <v>116</v>
      </c>
      <c r="RGX93" s="354" t="s">
        <v>116</v>
      </c>
      <c r="RGY93" s="354" t="s">
        <v>116</v>
      </c>
      <c r="RGZ93" s="354" t="s">
        <v>116</v>
      </c>
      <c r="RHA93" s="354" t="s">
        <v>116</v>
      </c>
      <c r="RHB93" s="354" t="s">
        <v>116</v>
      </c>
      <c r="RHC93" s="354" t="s">
        <v>116</v>
      </c>
      <c r="RHD93" s="354" t="s">
        <v>116</v>
      </c>
      <c r="RHE93" s="354" t="s">
        <v>116</v>
      </c>
      <c r="RHF93" s="354" t="s">
        <v>116</v>
      </c>
      <c r="RHG93" s="354" t="s">
        <v>116</v>
      </c>
      <c r="RHH93" s="354" t="s">
        <v>116</v>
      </c>
      <c r="RHI93" s="354" t="s">
        <v>116</v>
      </c>
      <c r="RHJ93" s="354" t="s">
        <v>116</v>
      </c>
      <c r="RHK93" s="354" t="s">
        <v>116</v>
      </c>
      <c r="RHL93" s="354" t="s">
        <v>116</v>
      </c>
      <c r="RHM93" s="354" t="s">
        <v>116</v>
      </c>
      <c r="RHN93" s="354" t="s">
        <v>116</v>
      </c>
      <c r="RHO93" s="354" t="s">
        <v>116</v>
      </c>
      <c r="RHP93" s="354" t="s">
        <v>116</v>
      </c>
      <c r="RHQ93" s="354" t="s">
        <v>116</v>
      </c>
      <c r="RHR93" s="354" t="s">
        <v>116</v>
      </c>
      <c r="RHS93" s="354" t="s">
        <v>116</v>
      </c>
      <c r="RHT93" s="354" t="s">
        <v>116</v>
      </c>
      <c r="RHU93" s="354" t="s">
        <v>116</v>
      </c>
      <c r="RHV93" s="354" t="s">
        <v>116</v>
      </c>
      <c r="RHW93" s="354" t="s">
        <v>116</v>
      </c>
      <c r="RHX93" s="354" t="s">
        <v>116</v>
      </c>
      <c r="RHY93" s="354" t="s">
        <v>116</v>
      </c>
      <c r="RHZ93" s="354" t="s">
        <v>116</v>
      </c>
      <c r="RIA93" s="354" t="s">
        <v>116</v>
      </c>
      <c r="RIB93" s="354" t="s">
        <v>116</v>
      </c>
      <c r="RIC93" s="354" t="s">
        <v>116</v>
      </c>
      <c r="RID93" s="354" t="s">
        <v>116</v>
      </c>
      <c r="RIE93" s="354" t="s">
        <v>116</v>
      </c>
      <c r="RIF93" s="354" t="s">
        <v>116</v>
      </c>
      <c r="RIG93" s="354" t="s">
        <v>116</v>
      </c>
      <c r="RIH93" s="354" t="s">
        <v>116</v>
      </c>
      <c r="RII93" s="354" t="s">
        <v>116</v>
      </c>
      <c r="RIJ93" s="354" t="s">
        <v>116</v>
      </c>
      <c r="RIK93" s="354" t="s">
        <v>116</v>
      </c>
      <c r="RIL93" s="354" t="s">
        <v>116</v>
      </c>
      <c r="RIM93" s="354" t="s">
        <v>116</v>
      </c>
      <c r="RIN93" s="354" t="s">
        <v>116</v>
      </c>
      <c r="RIO93" s="354" t="s">
        <v>116</v>
      </c>
      <c r="RIP93" s="354" t="s">
        <v>116</v>
      </c>
      <c r="RIQ93" s="354" t="s">
        <v>116</v>
      </c>
      <c r="RIR93" s="354" t="s">
        <v>116</v>
      </c>
      <c r="RIS93" s="354" t="s">
        <v>116</v>
      </c>
      <c r="RIT93" s="354" t="s">
        <v>116</v>
      </c>
      <c r="RIU93" s="354" t="s">
        <v>116</v>
      </c>
      <c r="RIV93" s="354" t="s">
        <v>116</v>
      </c>
      <c r="RIW93" s="354" t="s">
        <v>116</v>
      </c>
      <c r="RIX93" s="354" t="s">
        <v>116</v>
      </c>
      <c r="RIY93" s="354" t="s">
        <v>116</v>
      </c>
      <c r="RIZ93" s="354" t="s">
        <v>116</v>
      </c>
      <c r="RJA93" s="354" t="s">
        <v>116</v>
      </c>
      <c r="RJB93" s="354" t="s">
        <v>116</v>
      </c>
      <c r="RJC93" s="354" t="s">
        <v>116</v>
      </c>
      <c r="RJD93" s="354" t="s">
        <v>116</v>
      </c>
      <c r="RJE93" s="354" t="s">
        <v>116</v>
      </c>
      <c r="RJF93" s="354" t="s">
        <v>116</v>
      </c>
      <c r="RJG93" s="354" t="s">
        <v>116</v>
      </c>
      <c r="RJH93" s="354" t="s">
        <v>116</v>
      </c>
      <c r="RJI93" s="354" t="s">
        <v>116</v>
      </c>
      <c r="RJJ93" s="354" t="s">
        <v>116</v>
      </c>
      <c r="RJK93" s="354" t="s">
        <v>116</v>
      </c>
      <c r="RJL93" s="354" t="s">
        <v>116</v>
      </c>
      <c r="RJM93" s="354" t="s">
        <v>116</v>
      </c>
      <c r="RJN93" s="354" t="s">
        <v>116</v>
      </c>
      <c r="RJO93" s="354" t="s">
        <v>116</v>
      </c>
      <c r="RJP93" s="354" t="s">
        <v>116</v>
      </c>
      <c r="RJQ93" s="354" t="s">
        <v>116</v>
      </c>
      <c r="RJR93" s="354" t="s">
        <v>116</v>
      </c>
      <c r="RJS93" s="354" t="s">
        <v>116</v>
      </c>
      <c r="RJT93" s="354" t="s">
        <v>116</v>
      </c>
      <c r="RJU93" s="354" t="s">
        <v>116</v>
      </c>
      <c r="RJV93" s="354" t="s">
        <v>116</v>
      </c>
      <c r="RJW93" s="354" t="s">
        <v>116</v>
      </c>
      <c r="RJX93" s="354" t="s">
        <v>116</v>
      </c>
      <c r="RJY93" s="354" t="s">
        <v>116</v>
      </c>
      <c r="RJZ93" s="354" t="s">
        <v>116</v>
      </c>
      <c r="RKA93" s="354" t="s">
        <v>116</v>
      </c>
      <c r="RKB93" s="354" t="s">
        <v>116</v>
      </c>
      <c r="RKC93" s="354" t="s">
        <v>116</v>
      </c>
      <c r="RKD93" s="354" t="s">
        <v>116</v>
      </c>
      <c r="RKE93" s="354" t="s">
        <v>116</v>
      </c>
      <c r="RKF93" s="354" t="s">
        <v>116</v>
      </c>
      <c r="RKG93" s="354" t="s">
        <v>116</v>
      </c>
      <c r="RKH93" s="354" t="s">
        <v>116</v>
      </c>
      <c r="RKI93" s="354" t="s">
        <v>116</v>
      </c>
      <c r="RKJ93" s="354" t="s">
        <v>116</v>
      </c>
      <c r="RKK93" s="354" t="s">
        <v>116</v>
      </c>
      <c r="RKL93" s="354" t="s">
        <v>116</v>
      </c>
      <c r="RKM93" s="354" t="s">
        <v>116</v>
      </c>
      <c r="RKN93" s="354" t="s">
        <v>116</v>
      </c>
      <c r="RKO93" s="354" t="s">
        <v>116</v>
      </c>
      <c r="RKP93" s="354" t="s">
        <v>116</v>
      </c>
      <c r="RKQ93" s="354" t="s">
        <v>116</v>
      </c>
      <c r="RKR93" s="354" t="s">
        <v>116</v>
      </c>
      <c r="RKS93" s="354" t="s">
        <v>116</v>
      </c>
      <c r="RKT93" s="354" t="s">
        <v>116</v>
      </c>
      <c r="RKU93" s="354" t="s">
        <v>116</v>
      </c>
      <c r="RKV93" s="354" t="s">
        <v>116</v>
      </c>
      <c r="RKW93" s="354" t="s">
        <v>116</v>
      </c>
      <c r="RKX93" s="354" t="s">
        <v>116</v>
      </c>
      <c r="RKY93" s="354" t="s">
        <v>116</v>
      </c>
      <c r="RKZ93" s="354" t="s">
        <v>116</v>
      </c>
      <c r="RLA93" s="354" t="s">
        <v>116</v>
      </c>
      <c r="RLB93" s="354" t="s">
        <v>116</v>
      </c>
      <c r="RLC93" s="354" t="s">
        <v>116</v>
      </c>
      <c r="RLD93" s="354" t="s">
        <v>116</v>
      </c>
      <c r="RLE93" s="354" t="s">
        <v>116</v>
      </c>
      <c r="RLF93" s="354" t="s">
        <v>116</v>
      </c>
      <c r="RLG93" s="354" t="s">
        <v>116</v>
      </c>
      <c r="RLH93" s="354" t="s">
        <v>116</v>
      </c>
      <c r="RLI93" s="354" t="s">
        <v>116</v>
      </c>
      <c r="RLJ93" s="354" t="s">
        <v>116</v>
      </c>
      <c r="RLK93" s="354" t="s">
        <v>116</v>
      </c>
      <c r="RLL93" s="354" t="s">
        <v>116</v>
      </c>
      <c r="RLM93" s="354" t="s">
        <v>116</v>
      </c>
      <c r="RLN93" s="354" t="s">
        <v>116</v>
      </c>
      <c r="RLO93" s="354" t="s">
        <v>116</v>
      </c>
      <c r="RLP93" s="354" t="s">
        <v>116</v>
      </c>
      <c r="RLQ93" s="354" t="s">
        <v>116</v>
      </c>
      <c r="RLR93" s="354" t="s">
        <v>116</v>
      </c>
      <c r="RLS93" s="354" t="s">
        <v>116</v>
      </c>
      <c r="RLT93" s="354" t="s">
        <v>116</v>
      </c>
      <c r="RLU93" s="354" t="s">
        <v>116</v>
      </c>
      <c r="RLV93" s="354" t="s">
        <v>116</v>
      </c>
      <c r="RLW93" s="354" t="s">
        <v>116</v>
      </c>
      <c r="RLX93" s="354" t="s">
        <v>116</v>
      </c>
      <c r="RLY93" s="354" t="s">
        <v>116</v>
      </c>
      <c r="RLZ93" s="354" t="s">
        <v>116</v>
      </c>
      <c r="RMA93" s="354" t="s">
        <v>116</v>
      </c>
      <c r="RMB93" s="354" t="s">
        <v>116</v>
      </c>
      <c r="RMC93" s="354" t="s">
        <v>116</v>
      </c>
      <c r="RMD93" s="354" t="s">
        <v>116</v>
      </c>
      <c r="RME93" s="354" t="s">
        <v>116</v>
      </c>
      <c r="RMF93" s="354" t="s">
        <v>116</v>
      </c>
      <c r="RMG93" s="354" t="s">
        <v>116</v>
      </c>
      <c r="RMH93" s="354" t="s">
        <v>116</v>
      </c>
      <c r="RMI93" s="354" t="s">
        <v>116</v>
      </c>
      <c r="RMJ93" s="354" t="s">
        <v>116</v>
      </c>
      <c r="RMK93" s="354" t="s">
        <v>116</v>
      </c>
      <c r="RML93" s="354" t="s">
        <v>116</v>
      </c>
      <c r="RMM93" s="354" t="s">
        <v>116</v>
      </c>
      <c r="RMN93" s="354" t="s">
        <v>116</v>
      </c>
      <c r="RMO93" s="354" t="s">
        <v>116</v>
      </c>
      <c r="RMP93" s="354" t="s">
        <v>116</v>
      </c>
      <c r="RMQ93" s="354" t="s">
        <v>116</v>
      </c>
      <c r="RMR93" s="354" t="s">
        <v>116</v>
      </c>
      <c r="RMS93" s="354" t="s">
        <v>116</v>
      </c>
      <c r="RMT93" s="354" t="s">
        <v>116</v>
      </c>
      <c r="RMU93" s="354" t="s">
        <v>116</v>
      </c>
      <c r="RMV93" s="354" t="s">
        <v>116</v>
      </c>
      <c r="RMW93" s="354" t="s">
        <v>116</v>
      </c>
      <c r="RMX93" s="354" t="s">
        <v>116</v>
      </c>
      <c r="RMY93" s="354" t="s">
        <v>116</v>
      </c>
      <c r="RMZ93" s="354" t="s">
        <v>116</v>
      </c>
      <c r="RNA93" s="354" t="s">
        <v>116</v>
      </c>
      <c r="RNB93" s="354" t="s">
        <v>116</v>
      </c>
      <c r="RNC93" s="354" t="s">
        <v>116</v>
      </c>
      <c r="RND93" s="354" t="s">
        <v>116</v>
      </c>
      <c r="RNE93" s="354" t="s">
        <v>116</v>
      </c>
      <c r="RNF93" s="354" t="s">
        <v>116</v>
      </c>
      <c r="RNG93" s="354" t="s">
        <v>116</v>
      </c>
      <c r="RNH93" s="354" t="s">
        <v>116</v>
      </c>
      <c r="RNI93" s="354" t="s">
        <v>116</v>
      </c>
      <c r="RNJ93" s="354" t="s">
        <v>116</v>
      </c>
      <c r="RNK93" s="354" t="s">
        <v>116</v>
      </c>
      <c r="RNL93" s="354" t="s">
        <v>116</v>
      </c>
      <c r="RNM93" s="354" t="s">
        <v>116</v>
      </c>
      <c r="RNN93" s="354" t="s">
        <v>116</v>
      </c>
      <c r="RNO93" s="354" t="s">
        <v>116</v>
      </c>
      <c r="RNP93" s="354" t="s">
        <v>116</v>
      </c>
      <c r="RNQ93" s="354" t="s">
        <v>116</v>
      </c>
      <c r="RNR93" s="354" t="s">
        <v>116</v>
      </c>
      <c r="RNS93" s="354" t="s">
        <v>116</v>
      </c>
      <c r="RNT93" s="354" t="s">
        <v>116</v>
      </c>
      <c r="RNU93" s="354" t="s">
        <v>116</v>
      </c>
      <c r="RNV93" s="354" t="s">
        <v>116</v>
      </c>
      <c r="RNW93" s="354" t="s">
        <v>116</v>
      </c>
      <c r="RNX93" s="354" t="s">
        <v>116</v>
      </c>
      <c r="RNY93" s="354" t="s">
        <v>116</v>
      </c>
      <c r="RNZ93" s="354" t="s">
        <v>116</v>
      </c>
      <c r="ROA93" s="354" t="s">
        <v>116</v>
      </c>
      <c r="ROB93" s="354" t="s">
        <v>116</v>
      </c>
      <c r="ROC93" s="354" t="s">
        <v>116</v>
      </c>
      <c r="ROD93" s="354" t="s">
        <v>116</v>
      </c>
      <c r="ROE93" s="354" t="s">
        <v>116</v>
      </c>
      <c r="ROF93" s="354" t="s">
        <v>116</v>
      </c>
      <c r="ROG93" s="354" t="s">
        <v>116</v>
      </c>
      <c r="ROH93" s="354" t="s">
        <v>116</v>
      </c>
      <c r="ROI93" s="354" t="s">
        <v>116</v>
      </c>
      <c r="ROJ93" s="354" t="s">
        <v>116</v>
      </c>
      <c r="ROK93" s="354" t="s">
        <v>116</v>
      </c>
      <c r="ROL93" s="354" t="s">
        <v>116</v>
      </c>
      <c r="ROM93" s="354" t="s">
        <v>116</v>
      </c>
      <c r="RON93" s="354" t="s">
        <v>116</v>
      </c>
      <c r="ROO93" s="354" t="s">
        <v>116</v>
      </c>
      <c r="ROP93" s="354" t="s">
        <v>116</v>
      </c>
      <c r="ROQ93" s="354" t="s">
        <v>116</v>
      </c>
      <c r="ROR93" s="354" t="s">
        <v>116</v>
      </c>
      <c r="ROS93" s="354" t="s">
        <v>116</v>
      </c>
      <c r="ROT93" s="354" t="s">
        <v>116</v>
      </c>
      <c r="ROU93" s="354" t="s">
        <v>116</v>
      </c>
      <c r="ROV93" s="354" t="s">
        <v>116</v>
      </c>
      <c r="ROW93" s="354" t="s">
        <v>116</v>
      </c>
      <c r="ROX93" s="354" t="s">
        <v>116</v>
      </c>
      <c r="ROY93" s="354" t="s">
        <v>116</v>
      </c>
      <c r="ROZ93" s="354" t="s">
        <v>116</v>
      </c>
      <c r="RPA93" s="354" t="s">
        <v>116</v>
      </c>
      <c r="RPB93" s="354" t="s">
        <v>116</v>
      </c>
      <c r="RPC93" s="354" t="s">
        <v>116</v>
      </c>
      <c r="RPD93" s="354" t="s">
        <v>116</v>
      </c>
      <c r="RPE93" s="354" t="s">
        <v>116</v>
      </c>
      <c r="RPF93" s="354" t="s">
        <v>116</v>
      </c>
      <c r="RPG93" s="354" t="s">
        <v>116</v>
      </c>
      <c r="RPH93" s="354" t="s">
        <v>116</v>
      </c>
      <c r="RPI93" s="354" t="s">
        <v>116</v>
      </c>
      <c r="RPJ93" s="354" t="s">
        <v>116</v>
      </c>
      <c r="RPK93" s="354" t="s">
        <v>116</v>
      </c>
      <c r="RPL93" s="354" t="s">
        <v>116</v>
      </c>
      <c r="RPM93" s="354" t="s">
        <v>116</v>
      </c>
      <c r="RPN93" s="354" t="s">
        <v>116</v>
      </c>
      <c r="RPO93" s="354" t="s">
        <v>116</v>
      </c>
      <c r="RPP93" s="354" t="s">
        <v>116</v>
      </c>
      <c r="RPQ93" s="354" t="s">
        <v>116</v>
      </c>
      <c r="RPR93" s="354" t="s">
        <v>116</v>
      </c>
      <c r="RPS93" s="354" t="s">
        <v>116</v>
      </c>
      <c r="RPT93" s="354" t="s">
        <v>116</v>
      </c>
      <c r="RPU93" s="354" t="s">
        <v>116</v>
      </c>
      <c r="RPV93" s="354" t="s">
        <v>116</v>
      </c>
      <c r="RPW93" s="354" t="s">
        <v>116</v>
      </c>
      <c r="RPX93" s="354" t="s">
        <v>116</v>
      </c>
      <c r="RPY93" s="354" t="s">
        <v>116</v>
      </c>
      <c r="RPZ93" s="354" t="s">
        <v>116</v>
      </c>
      <c r="RQA93" s="354" t="s">
        <v>116</v>
      </c>
      <c r="RQB93" s="354" t="s">
        <v>116</v>
      </c>
      <c r="RQC93" s="354" t="s">
        <v>116</v>
      </c>
      <c r="RQD93" s="354" t="s">
        <v>116</v>
      </c>
      <c r="RQE93" s="354" t="s">
        <v>116</v>
      </c>
      <c r="RQF93" s="354" t="s">
        <v>116</v>
      </c>
      <c r="RQG93" s="354" t="s">
        <v>116</v>
      </c>
      <c r="RQH93" s="354" t="s">
        <v>116</v>
      </c>
      <c r="RQI93" s="354" t="s">
        <v>116</v>
      </c>
      <c r="RQJ93" s="354" t="s">
        <v>116</v>
      </c>
      <c r="RQK93" s="354" t="s">
        <v>116</v>
      </c>
      <c r="RQL93" s="354" t="s">
        <v>116</v>
      </c>
      <c r="RQM93" s="354" t="s">
        <v>116</v>
      </c>
      <c r="RQN93" s="354" t="s">
        <v>116</v>
      </c>
      <c r="RQO93" s="354" t="s">
        <v>116</v>
      </c>
      <c r="RQP93" s="354" t="s">
        <v>116</v>
      </c>
      <c r="RQQ93" s="354" t="s">
        <v>116</v>
      </c>
      <c r="RQR93" s="354" t="s">
        <v>116</v>
      </c>
      <c r="RQS93" s="354" t="s">
        <v>116</v>
      </c>
      <c r="RQT93" s="354" t="s">
        <v>116</v>
      </c>
      <c r="RQU93" s="354" t="s">
        <v>116</v>
      </c>
      <c r="RQV93" s="354" t="s">
        <v>116</v>
      </c>
      <c r="RQW93" s="354" t="s">
        <v>116</v>
      </c>
      <c r="RQX93" s="354" t="s">
        <v>116</v>
      </c>
      <c r="RQY93" s="354" t="s">
        <v>116</v>
      </c>
      <c r="RQZ93" s="354" t="s">
        <v>116</v>
      </c>
      <c r="RRA93" s="354" t="s">
        <v>116</v>
      </c>
      <c r="RRB93" s="354" t="s">
        <v>116</v>
      </c>
      <c r="RRC93" s="354" t="s">
        <v>116</v>
      </c>
      <c r="RRD93" s="354" t="s">
        <v>116</v>
      </c>
      <c r="RRE93" s="354" t="s">
        <v>116</v>
      </c>
      <c r="RRF93" s="354" t="s">
        <v>116</v>
      </c>
      <c r="RRG93" s="354" t="s">
        <v>116</v>
      </c>
      <c r="RRH93" s="354" t="s">
        <v>116</v>
      </c>
      <c r="RRI93" s="354" t="s">
        <v>116</v>
      </c>
      <c r="RRJ93" s="354" t="s">
        <v>116</v>
      </c>
      <c r="RRK93" s="354" t="s">
        <v>116</v>
      </c>
      <c r="RRL93" s="354" t="s">
        <v>116</v>
      </c>
      <c r="RRM93" s="354" t="s">
        <v>116</v>
      </c>
      <c r="RRN93" s="354" t="s">
        <v>116</v>
      </c>
      <c r="RRO93" s="354" t="s">
        <v>116</v>
      </c>
      <c r="RRP93" s="354" t="s">
        <v>116</v>
      </c>
      <c r="RRQ93" s="354" t="s">
        <v>116</v>
      </c>
      <c r="RRR93" s="354" t="s">
        <v>116</v>
      </c>
      <c r="RRS93" s="354" t="s">
        <v>116</v>
      </c>
      <c r="RRT93" s="354" t="s">
        <v>116</v>
      </c>
      <c r="RRU93" s="354" t="s">
        <v>116</v>
      </c>
      <c r="RRV93" s="354" t="s">
        <v>116</v>
      </c>
      <c r="RRW93" s="354" t="s">
        <v>116</v>
      </c>
      <c r="RRX93" s="354" t="s">
        <v>116</v>
      </c>
      <c r="RRY93" s="354" t="s">
        <v>116</v>
      </c>
      <c r="RRZ93" s="354" t="s">
        <v>116</v>
      </c>
      <c r="RSA93" s="354" t="s">
        <v>116</v>
      </c>
      <c r="RSB93" s="354" t="s">
        <v>116</v>
      </c>
      <c r="RSC93" s="354" t="s">
        <v>116</v>
      </c>
      <c r="RSD93" s="354" t="s">
        <v>116</v>
      </c>
      <c r="RSE93" s="354" t="s">
        <v>116</v>
      </c>
      <c r="RSF93" s="354" t="s">
        <v>116</v>
      </c>
      <c r="RSG93" s="354" t="s">
        <v>116</v>
      </c>
      <c r="RSH93" s="354" t="s">
        <v>116</v>
      </c>
      <c r="RSI93" s="354" t="s">
        <v>116</v>
      </c>
      <c r="RSJ93" s="354" t="s">
        <v>116</v>
      </c>
      <c r="RSK93" s="354" t="s">
        <v>116</v>
      </c>
      <c r="RSL93" s="354" t="s">
        <v>116</v>
      </c>
      <c r="RSM93" s="354" t="s">
        <v>116</v>
      </c>
      <c r="RSN93" s="354" t="s">
        <v>116</v>
      </c>
      <c r="RSO93" s="354" t="s">
        <v>116</v>
      </c>
      <c r="RSP93" s="354" t="s">
        <v>116</v>
      </c>
      <c r="RSQ93" s="354" t="s">
        <v>116</v>
      </c>
      <c r="RSR93" s="354" t="s">
        <v>116</v>
      </c>
      <c r="RSS93" s="354" t="s">
        <v>116</v>
      </c>
      <c r="RST93" s="354" t="s">
        <v>116</v>
      </c>
      <c r="RSU93" s="354" t="s">
        <v>116</v>
      </c>
      <c r="RSV93" s="354" t="s">
        <v>116</v>
      </c>
      <c r="RSW93" s="354" t="s">
        <v>116</v>
      </c>
      <c r="RSX93" s="354" t="s">
        <v>116</v>
      </c>
      <c r="RSY93" s="354" t="s">
        <v>116</v>
      </c>
      <c r="RSZ93" s="354" t="s">
        <v>116</v>
      </c>
      <c r="RTA93" s="354" t="s">
        <v>116</v>
      </c>
      <c r="RTB93" s="354" t="s">
        <v>116</v>
      </c>
      <c r="RTC93" s="354" t="s">
        <v>116</v>
      </c>
      <c r="RTD93" s="354" t="s">
        <v>116</v>
      </c>
      <c r="RTE93" s="354" t="s">
        <v>116</v>
      </c>
      <c r="RTF93" s="354" t="s">
        <v>116</v>
      </c>
      <c r="RTG93" s="354" t="s">
        <v>116</v>
      </c>
      <c r="RTH93" s="354" t="s">
        <v>116</v>
      </c>
      <c r="RTI93" s="354" t="s">
        <v>116</v>
      </c>
      <c r="RTJ93" s="354" t="s">
        <v>116</v>
      </c>
      <c r="RTK93" s="354" t="s">
        <v>116</v>
      </c>
      <c r="RTL93" s="354" t="s">
        <v>116</v>
      </c>
      <c r="RTM93" s="354" t="s">
        <v>116</v>
      </c>
      <c r="RTN93" s="354" t="s">
        <v>116</v>
      </c>
      <c r="RTO93" s="354" t="s">
        <v>116</v>
      </c>
      <c r="RTP93" s="354" t="s">
        <v>116</v>
      </c>
      <c r="RTQ93" s="354" t="s">
        <v>116</v>
      </c>
      <c r="RTR93" s="354" t="s">
        <v>116</v>
      </c>
      <c r="RTS93" s="354" t="s">
        <v>116</v>
      </c>
      <c r="RTT93" s="354" t="s">
        <v>116</v>
      </c>
      <c r="RTU93" s="354" t="s">
        <v>116</v>
      </c>
      <c r="RTV93" s="354" t="s">
        <v>116</v>
      </c>
      <c r="RTW93" s="354" t="s">
        <v>116</v>
      </c>
      <c r="RTX93" s="354" t="s">
        <v>116</v>
      </c>
      <c r="RTY93" s="354" t="s">
        <v>116</v>
      </c>
      <c r="RTZ93" s="354" t="s">
        <v>116</v>
      </c>
      <c r="RUA93" s="354" t="s">
        <v>116</v>
      </c>
      <c r="RUB93" s="354" t="s">
        <v>116</v>
      </c>
      <c r="RUC93" s="354" t="s">
        <v>116</v>
      </c>
      <c r="RUD93" s="354" t="s">
        <v>116</v>
      </c>
      <c r="RUE93" s="354" t="s">
        <v>116</v>
      </c>
      <c r="RUF93" s="354" t="s">
        <v>116</v>
      </c>
      <c r="RUG93" s="354" t="s">
        <v>116</v>
      </c>
      <c r="RUH93" s="354" t="s">
        <v>116</v>
      </c>
      <c r="RUI93" s="354" t="s">
        <v>116</v>
      </c>
      <c r="RUJ93" s="354" t="s">
        <v>116</v>
      </c>
      <c r="RUK93" s="354" t="s">
        <v>116</v>
      </c>
      <c r="RUL93" s="354" t="s">
        <v>116</v>
      </c>
      <c r="RUM93" s="354" t="s">
        <v>116</v>
      </c>
      <c r="RUN93" s="354" t="s">
        <v>116</v>
      </c>
      <c r="RUO93" s="354" t="s">
        <v>116</v>
      </c>
      <c r="RUP93" s="354" t="s">
        <v>116</v>
      </c>
      <c r="RUQ93" s="354" t="s">
        <v>116</v>
      </c>
      <c r="RUR93" s="354" t="s">
        <v>116</v>
      </c>
      <c r="RUS93" s="354" t="s">
        <v>116</v>
      </c>
      <c r="RUT93" s="354" t="s">
        <v>116</v>
      </c>
      <c r="RUU93" s="354" t="s">
        <v>116</v>
      </c>
      <c r="RUV93" s="354" t="s">
        <v>116</v>
      </c>
      <c r="RUW93" s="354" t="s">
        <v>116</v>
      </c>
      <c r="RUX93" s="354" t="s">
        <v>116</v>
      </c>
      <c r="RUY93" s="354" t="s">
        <v>116</v>
      </c>
      <c r="RUZ93" s="354" t="s">
        <v>116</v>
      </c>
      <c r="RVA93" s="354" t="s">
        <v>116</v>
      </c>
      <c r="RVB93" s="354" t="s">
        <v>116</v>
      </c>
      <c r="RVC93" s="354" t="s">
        <v>116</v>
      </c>
      <c r="RVD93" s="354" t="s">
        <v>116</v>
      </c>
      <c r="RVE93" s="354" t="s">
        <v>116</v>
      </c>
      <c r="RVF93" s="354" t="s">
        <v>116</v>
      </c>
      <c r="RVG93" s="354" t="s">
        <v>116</v>
      </c>
      <c r="RVH93" s="354" t="s">
        <v>116</v>
      </c>
      <c r="RVI93" s="354" t="s">
        <v>116</v>
      </c>
      <c r="RVJ93" s="354" t="s">
        <v>116</v>
      </c>
      <c r="RVK93" s="354" t="s">
        <v>116</v>
      </c>
      <c r="RVL93" s="354" t="s">
        <v>116</v>
      </c>
      <c r="RVM93" s="354" t="s">
        <v>116</v>
      </c>
      <c r="RVN93" s="354" t="s">
        <v>116</v>
      </c>
      <c r="RVO93" s="354" t="s">
        <v>116</v>
      </c>
      <c r="RVP93" s="354" t="s">
        <v>116</v>
      </c>
      <c r="RVQ93" s="354" t="s">
        <v>116</v>
      </c>
      <c r="RVR93" s="354" t="s">
        <v>116</v>
      </c>
      <c r="RVS93" s="354" t="s">
        <v>116</v>
      </c>
      <c r="RVT93" s="354" t="s">
        <v>116</v>
      </c>
      <c r="RVU93" s="354" t="s">
        <v>116</v>
      </c>
      <c r="RVV93" s="354" t="s">
        <v>116</v>
      </c>
      <c r="RVW93" s="354" t="s">
        <v>116</v>
      </c>
      <c r="RVX93" s="354" t="s">
        <v>116</v>
      </c>
      <c r="RVY93" s="354" t="s">
        <v>116</v>
      </c>
      <c r="RVZ93" s="354" t="s">
        <v>116</v>
      </c>
      <c r="RWA93" s="354" t="s">
        <v>116</v>
      </c>
      <c r="RWB93" s="354" t="s">
        <v>116</v>
      </c>
      <c r="RWC93" s="354" t="s">
        <v>116</v>
      </c>
      <c r="RWD93" s="354" t="s">
        <v>116</v>
      </c>
      <c r="RWE93" s="354" t="s">
        <v>116</v>
      </c>
      <c r="RWF93" s="354" t="s">
        <v>116</v>
      </c>
      <c r="RWG93" s="354" t="s">
        <v>116</v>
      </c>
      <c r="RWH93" s="354" t="s">
        <v>116</v>
      </c>
      <c r="RWI93" s="354" t="s">
        <v>116</v>
      </c>
      <c r="RWJ93" s="354" t="s">
        <v>116</v>
      </c>
      <c r="RWK93" s="354" t="s">
        <v>116</v>
      </c>
      <c r="RWL93" s="354" t="s">
        <v>116</v>
      </c>
      <c r="RWM93" s="354" t="s">
        <v>116</v>
      </c>
      <c r="RWN93" s="354" t="s">
        <v>116</v>
      </c>
      <c r="RWO93" s="354" t="s">
        <v>116</v>
      </c>
      <c r="RWP93" s="354" t="s">
        <v>116</v>
      </c>
      <c r="RWQ93" s="354" t="s">
        <v>116</v>
      </c>
      <c r="RWR93" s="354" t="s">
        <v>116</v>
      </c>
      <c r="RWS93" s="354" t="s">
        <v>116</v>
      </c>
      <c r="RWT93" s="354" t="s">
        <v>116</v>
      </c>
      <c r="RWU93" s="354" t="s">
        <v>116</v>
      </c>
      <c r="RWV93" s="354" t="s">
        <v>116</v>
      </c>
      <c r="RWW93" s="354" t="s">
        <v>116</v>
      </c>
      <c r="RWX93" s="354" t="s">
        <v>116</v>
      </c>
      <c r="RWY93" s="354" t="s">
        <v>116</v>
      </c>
      <c r="RWZ93" s="354" t="s">
        <v>116</v>
      </c>
      <c r="RXA93" s="354" t="s">
        <v>116</v>
      </c>
      <c r="RXB93" s="354" t="s">
        <v>116</v>
      </c>
      <c r="RXC93" s="354" t="s">
        <v>116</v>
      </c>
      <c r="RXD93" s="354" t="s">
        <v>116</v>
      </c>
      <c r="RXE93" s="354" t="s">
        <v>116</v>
      </c>
      <c r="RXF93" s="354" t="s">
        <v>116</v>
      </c>
      <c r="RXG93" s="354" t="s">
        <v>116</v>
      </c>
      <c r="RXH93" s="354" t="s">
        <v>116</v>
      </c>
      <c r="RXI93" s="354" t="s">
        <v>116</v>
      </c>
      <c r="RXJ93" s="354" t="s">
        <v>116</v>
      </c>
      <c r="RXK93" s="354" t="s">
        <v>116</v>
      </c>
      <c r="RXL93" s="354" t="s">
        <v>116</v>
      </c>
      <c r="RXM93" s="354" t="s">
        <v>116</v>
      </c>
      <c r="RXN93" s="354" t="s">
        <v>116</v>
      </c>
      <c r="RXO93" s="354" t="s">
        <v>116</v>
      </c>
      <c r="RXP93" s="354" t="s">
        <v>116</v>
      </c>
      <c r="RXQ93" s="354" t="s">
        <v>116</v>
      </c>
      <c r="RXR93" s="354" t="s">
        <v>116</v>
      </c>
      <c r="RXS93" s="354" t="s">
        <v>116</v>
      </c>
      <c r="RXT93" s="354" t="s">
        <v>116</v>
      </c>
      <c r="RXU93" s="354" t="s">
        <v>116</v>
      </c>
      <c r="RXV93" s="354" t="s">
        <v>116</v>
      </c>
      <c r="RXW93" s="354" t="s">
        <v>116</v>
      </c>
      <c r="RXX93" s="354" t="s">
        <v>116</v>
      </c>
      <c r="RXY93" s="354" t="s">
        <v>116</v>
      </c>
      <c r="RXZ93" s="354" t="s">
        <v>116</v>
      </c>
      <c r="RYA93" s="354" t="s">
        <v>116</v>
      </c>
      <c r="RYB93" s="354" t="s">
        <v>116</v>
      </c>
      <c r="RYC93" s="354" t="s">
        <v>116</v>
      </c>
      <c r="RYD93" s="354" t="s">
        <v>116</v>
      </c>
      <c r="RYE93" s="354" t="s">
        <v>116</v>
      </c>
      <c r="RYF93" s="354" t="s">
        <v>116</v>
      </c>
      <c r="RYG93" s="354" t="s">
        <v>116</v>
      </c>
      <c r="RYH93" s="354" t="s">
        <v>116</v>
      </c>
      <c r="RYI93" s="354" t="s">
        <v>116</v>
      </c>
      <c r="RYJ93" s="354" t="s">
        <v>116</v>
      </c>
      <c r="RYK93" s="354" t="s">
        <v>116</v>
      </c>
      <c r="RYL93" s="354" t="s">
        <v>116</v>
      </c>
      <c r="RYM93" s="354" t="s">
        <v>116</v>
      </c>
      <c r="RYN93" s="354" t="s">
        <v>116</v>
      </c>
      <c r="RYO93" s="354" t="s">
        <v>116</v>
      </c>
      <c r="RYP93" s="354" t="s">
        <v>116</v>
      </c>
      <c r="RYQ93" s="354" t="s">
        <v>116</v>
      </c>
      <c r="RYR93" s="354" t="s">
        <v>116</v>
      </c>
      <c r="RYS93" s="354" t="s">
        <v>116</v>
      </c>
      <c r="RYT93" s="354" t="s">
        <v>116</v>
      </c>
      <c r="RYU93" s="354" t="s">
        <v>116</v>
      </c>
      <c r="RYV93" s="354" t="s">
        <v>116</v>
      </c>
      <c r="RYW93" s="354" t="s">
        <v>116</v>
      </c>
      <c r="RYX93" s="354" t="s">
        <v>116</v>
      </c>
      <c r="RYY93" s="354" t="s">
        <v>116</v>
      </c>
      <c r="RYZ93" s="354" t="s">
        <v>116</v>
      </c>
      <c r="RZA93" s="354" t="s">
        <v>116</v>
      </c>
      <c r="RZB93" s="354" t="s">
        <v>116</v>
      </c>
      <c r="RZC93" s="354" t="s">
        <v>116</v>
      </c>
      <c r="RZD93" s="354" t="s">
        <v>116</v>
      </c>
      <c r="RZE93" s="354" t="s">
        <v>116</v>
      </c>
      <c r="RZF93" s="354" t="s">
        <v>116</v>
      </c>
      <c r="RZG93" s="354" t="s">
        <v>116</v>
      </c>
      <c r="RZH93" s="354" t="s">
        <v>116</v>
      </c>
      <c r="RZI93" s="354" t="s">
        <v>116</v>
      </c>
      <c r="RZJ93" s="354" t="s">
        <v>116</v>
      </c>
      <c r="RZK93" s="354" t="s">
        <v>116</v>
      </c>
      <c r="RZL93" s="354" t="s">
        <v>116</v>
      </c>
      <c r="RZM93" s="354" t="s">
        <v>116</v>
      </c>
      <c r="RZN93" s="354" t="s">
        <v>116</v>
      </c>
      <c r="RZO93" s="354" t="s">
        <v>116</v>
      </c>
      <c r="RZP93" s="354" t="s">
        <v>116</v>
      </c>
      <c r="RZQ93" s="354" t="s">
        <v>116</v>
      </c>
      <c r="RZR93" s="354" t="s">
        <v>116</v>
      </c>
      <c r="RZS93" s="354" t="s">
        <v>116</v>
      </c>
      <c r="RZT93" s="354" t="s">
        <v>116</v>
      </c>
      <c r="RZU93" s="354" t="s">
        <v>116</v>
      </c>
      <c r="RZV93" s="354" t="s">
        <v>116</v>
      </c>
      <c r="RZW93" s="354" t="s">
        <v>116</v>
      </c>
      <c r="RZX93" s="354" t="s">
        <v>116</v>
      </c>
      <c r="RZY93" s="354" t="s">
        <v>116</v>
      </c>
      <c r="RZZ93" s="354" t="s">
        <v>116</v>
      </c>
      <c r="SAA93" s="354" t="s">
        <v>116</v>
      </c>
      <c r="SAB93" s="354" t="s">
        <v>116</v>
      </c>
      <c r="SAC93" s="354" t="s">
        <v>116</v>
      </c>
      <c r="SAD93" s="354" t="s">
        <v>116</v>
      </c>
      <c r="SAE93" s="354" t="s">
        <v>116</v>
      </c>
      <c r="SAF93" s="354" t="s">
        <v>116</v>
      </c>
      <c r="SAG93" s="354" t="s">
        <v>116</v>
      </c>
      <c r="SAH93" s="354" t="s">
        <v>116</v>
      </c>
      <c r="SAI93" s="354" t="s">
        <v>116</v>
      </c>
      <c r="SAJ93" s="354" t="s">
        <v>116</v>
      </c>
      <c r="SAK93" s="354" t="s">
        <v>116</v>
      </c>
      <c r="SAL93" s="354" t="s">
        <v>116</v>
      </c>
      <c r="SAM93" s="354" t="s">
        <v>116</v>
      </c>
      <c r="SAN93" s="354" t="s">
        <v>116</v>
      </c>
      <c r="SAO93" s="354" t="s">
        <v>116</v>
      </c>
      <c r="SAP93" s="354" t="s">
        <v>116</v>
      </c>
      <c r="SAQ93" s="354" t="s">
        <v>116</v>
      </c>
      <c r="SAR93" s="354" t="s">
        <v>116</v>
      </c>
      <c r="SAS93" s="354" t="s">
        <v>116</v>
      </c>
      <c r="SAT93" s="354" t="s">
        <v>116</v>
      </c>
      <c r="SAU93" s="354" t="s">
        <v>116</v>
      </c>
      <c r="SAV93" s="354" t="s">
        <v>116</v>
      </c>
      <c r="SAW93" s="354" t="s">
        <v>116</v>
      </c>
      <c r="SAX93" s="354" t="s">
        <v>116</v>
      </c>
      <c r="SAY93" s="354" t="s">
        <v>116</v>
      </c>
      <c r="SAZ93" s="354" t="s">
        <v>116</v>
      </c>
      <c r="SBA93" s="354" t="s">
        <v>116</v>
      </c>
      <c r="SBB93" s="354" t="s">
        <v>116</v>
      </c>
      <c r="SBC93" s="354" t="s">
        <v>116</v>
      </c>
      <c r="SBD93" s="354" t="s">
        <v>116</v>
      </c>
      <c r="SBE93" s="354" t="s">
        <v>116</v>
      </c>
      <c r="SBF93" s="354" t="s">
        <v>116</v>
      </c>
      <c r="SBG93" s="354" t="s">
        <v>116</v>
      </c>
      <c r="SBH93" s="354" t="s">
        <v>116</v>
      </c>
      <c r="SBI93" s="354" t="s">
        <v>116</v>
      </c>
      <c r="SBJ93" s="354" t="s">
        <v>116</v>
      </c>
      <c r="SBK93" s="354" t="s">
        <v>116</v>
      </c>
      <c r="SBL93" s="354" t="s">
        <v>116</v>
      </c>
      <c r="SBM93" s="354" t="s">
        <v>116</v>
      </c>
      <c r="SBN93" s="354" t="s">
        <v>116</v>
      </c>
      <c r="SBO93" s="354" t="s">
        <v>116</v>
      </c>
      <c r="SBP93" s="354" t="s">
        <v>116</v>
      </c>
      <c r="SBQ93" s="354" t="s">
        <v>116</v>
      </c>
      <c r="SBR93" s="354" t="s">
        <v>116</v>
      </c>
      <c r="SBS93" s="354" t="s">
        <v>116</v>
      </c>
      <c r="SBT93" s="354" t="s">
        <v>116</v>
      </c>
      <c r="SBU93" s="354" t="s">
        <v>116</v>
      </c>
      <c r="SBV93" s="354" t="s">
        <v>116</v>
      </c>
      <c r="SBW93" s="354" t="s">
        <v>116</v>
      </c>
      <c r="SBX93" s="354" t="s">
        <v>116</v>
      </c>
      <c r="SBY93" s="354" t="s">
        <v>116</v>
      </c>
      <c r="SBZ93" s="354" t="s">
        <v>116</v>
      </c>
      <c r="SCA93" s="354" t="s">
        <v>116</v>
      </c>
      <c r="SCB93" s="354" t="s">
        <v>116</v>
      </c>
      <c r="SCC93" s="354" t="s">
        <v>116</v>
      </c>
      <c r="SCD93" s="354" t="s">
        <v>116</v>
      </c>
      <c r="SCE93" s="354" t="s">
        <v>116</v>
      </c>
      <c r="SCF93" s="354" t="s">
        <v>116</v>
      </c>
      <c r="SCG93" s="354" t="s">
        <v>116</v>
      </c>
      <c r="SCH93" s="354" t="s">
        <v>116</v>
      </c>
      <c r="SCI93" s="354" t="s">
        <v>116</v>
      </c>
      <c r="SCJ93" s="354" t="s">
        <v>116</v>
      </c>
      <c r="SCK93" s="354" t="s">
        <v>116</v>
      </c>
      <c r="SCL93" s="354" t="s">
        <v>116</v>
      </c>
      <c r="SCM93" s="354" t="s">
        <v>116</v>
      </c>
      <c r="SCN93" s="354" t="s">
        <v>116</v>
      </c>
      <c r="SCO93" s="354" t="s">
        <v>116</v>
      </c>
      <c r="SCP93" s="354" t="s">
        <v>116</v>
      </c>
      <c r="SCQ93" s="354" t="s">
        <v>116</v>
      </c>
      <c r="SCR93" s="354" t="s">
        <v>116</v>
      </c>
      <c r="SCS93" s="354" t="s">
        <v>116</v>
      </c>
      <c r="SCT93" s="354" t="s">
        <v>116</v>
      </c>
      <c r="SCU93" s="354" t="s">
        <v>116</v>
      </c>
      <c r="SCV93" s="354" t="s">
        <v>116</v>
      </c>
      <c r="SCW93" s="354" t="s">
        <v>116</v>
      </c>
      <c r="SCX93" s="354" t="s">
        <v>116</v>
      </c>
      <c r="SCY93" s="354" t="s">
        <v>116</v>
      </c>
      <c r="SCZ93" s="354" t="s">
        <v>116</v>
      </c>
      <c r="SDA93" s="354" t="s">
        <v>116</v>
      </c>
      <c r="SDB93" s="354" t="s">
        <v>116</v>
      </c>
      <c r="SDC93" s="354" t="s">
        <v>116</v>
      </c>
      <c r="SDD93" s="354" t="s">
        <v>116</v>
      </c>
      <c r="SDE93" s="354" t="s">
        <v>116</v>
      </c>
      <c r="SDF93" s="354" t="s">
        <v>116</v>
      </c>
      <c r="SDG93" s="354" t="s">
        <v>116</v>
      </c>
      <c r="SDH93" s="354" t="s">
        <v>116</v>
      </c>
      <c r="SDI93" s="354" t="s">
        <v>116</v>
      </c>
      <c r="SDJ93" s="354" t="s">
        <v>116</v>
      </c>
      <c r="SDK93" s="354" t="s">
        <v>116</v>
      </c>
      <c r="SDL93" s="354" t="s">
        <v>116</v>
      </c>
      <c r="SDM93" s="354" t="s">
        <v>116</v>
      </c>
      <c r="SDN93" s="354" t="s">
        <v>116</v>
      </c>
      <c r="SDO93" s="354" t="s">
        <v>116</v>
      </c>
      <c r="SDP93" s="354" t="s">
        <v>116</v>
      </c>
      <c r="SDQ93" s="354" t="s">
        <v>116</v>
      </c>
      <c r="SDR93" s="354" t="s">
        <v>116</v>
      </c>
      <c r="SDS93" s="354" t="s">
        <v>116</v>
      </c>
      <c r="SDT93" s="354" t="s">
        <v>116</v>
      </c>
      <c r="SDU93" s="354" t="s">
        <v>116</v>
      </c>
      <c r="SDV93" s="354" t="s">
        <v>116</v>
      </c>
      <c r="SDW93" s="354" t="s">
        <v>116</v>
      </c>
      <c r="SDX93" s="354" t="s">
        <v>116</v>
      </c>
      <c r="SDY93" s="354" t="s">
        <v>116</v>
      </c>
      <c r="SDZ93" s="354" t="s">
        <v>116</v>
      </c>
      <c r="SEA93" s="354" t="s">
        <v>116</v>
      </c>
      <c r="SEB93" s="354" t="s">
        <v>116</v>
      </c>
      <c r="SEC93" s="354" t="s">
        <v>116</v>
      </c>
      <c r="SED93" s="354" t="s">
        <v>116</v>
      </c>
      <c r="SEE93" s="354" t="s">
        <v>116</v>
      </c>
      <c r="SEF93" s="354" t="s">
        <v>116</v>
      </c>
      <c r="SEG93" s="354" t="s">
        <v>116</v>
      </c>
      <c r="SEH93" s="354" t="s">
        <v>116</v>
      </c>
      <c r="SEI93" s="354" t="s">
        <v>116</v>
      </c>
      <c r="SEJ93" s="354" t="s">
        <v>116</v>
      </c>
      <c r="SEK93" s="354" t="s">
        <v>116</v>
      </c>
      <c r="SEL93" s="354" t="s">
        <v>116</v>
      </c>
      <c r="SEM93" s="354" t="s">
        <v>116</v>
      </c>
      <c r="SEN93" s="354" t="s">
        <v>116</v>
      </c>
      <c r="SEO93" s="354" t="s">
        <v>116</v>
      </c>
      <c r="SEP93" s="354" t="s">
        <v>116</v>
      </c>
      <c r="SEQ93" s="354" t="s">
        <v>116</v>
      </c>
      <c r="SER93" s="354" t="s">
        <v>116</v>
      </c>
      <c r="SES93" s="354" t="s">
        <v>116</v>
      </c>
      <c r="SET93" s="354" t="s">
        <v>116</v>
      </c>
      <c r="SEU93" s="354" t="s">
        <v>116</v>
      </c>
      <c r="SEV93" s="354" t="s">
        <v>116</v>
      </c>
      <c r="SEW93" s="354" t="s">
        <v>116</v>
      </c>
      <c r="SEX93" s="354" t="s">
        <v>116</v>
      </c>
      <c r="SEY93" s="354" t="s">
        <v>116</v>
      </c>
      <c r="SEZ93" s="354" t="s">
        <v>116</v>
      </c>
      <c r="SFA93" s="354" t="s">
        <v>116</v>
      </c>
      <c r="SFB93" s="354" t="s">
        <v>116</v>
      </c>
      <c r="SFC93" s="354" t="s">
        <v>116</v>
      </c>
      <c r="SFD93" s="354" t="s">
        <v>116</v>
      </c>
      <c r="SFE93" s="354" t="s">
        <v>116</v>
      </c>
      <c r="SFF93" s="354" t="s">
        <v>116</v>
      </c>
      <c r="SFG93" s="354" t="s">
        <v>116</v>
      </c>
      <c r="SFH93" s="354" t="s">
        <v>116</v>
      </c>
      <c r="SFI93" s="354" t="s">
        <v>116</v>
      </c>
      <c r="SFJ93" s="354" t="s">
        <v>116</v>
      </c>
      <c r="SFK93" s="354" t="s">
        <v>116</v>
      </c>
      <c r="SFL93" s="354" t="s">
        <v>116</v>
      </c>
      <c r="SFM93" s="354" t="s">
        <v>116</v>
      </c>
      <c r="SFN93" s="354" t="s">
        <v>116</v>
      </c>
      <c r="SFO93" s="354" t="s">
        <v>116</v>
      </c>
      <c r="SFP93" s="354" t="s">
        <v>116</v>
      </c>
      <c r="SFQ93" s="354" t="s">
        <v>116</v>
      </c>
      <c r="SFR93" s="354" t="s">
        <v>116</v>
      </c>
      <c r="SFS93" s="354" t="s">
        <v>116</v>
      </c>
      <c r="SFT93" s="354" t="s">
        <v>116</v>
      </c>
      <c r="SFU93" s="354" t="s">
        <v>116</v>
      </c>
      <c r="SFV93" s="354" t="s">
        <v>116</v>
      </c>
      <c r="SFW93" s="354" t="s">
        <v>116</v>
      </c>
      <c r="SFX93" s="354" t="s">
        <v>116</v>
      </c>
      <c r="SFY93" s="354" t="s">
        <v>116</v>
      </c>
      <c r="SFZ93" s="354" t="s">
        <v>116</v>
      </c>
      <c r="SGA93" s="354" t="s">
        <v>116</v>
      </c>
      <c r="SGB93" s="354" t="s">
        <v>116</v>
      </c>
      <c r="SGC93" s="354" t="s">
        <v>116</v>
      </c>
      <c r="SGD93" s="354" t="s">
        <v>116</v>
      </c>
      <c r="SGE93" s="354" t="s">
        <v>116</v>
      </c>
      <c r="SGF93" s="354" t="s">
        <v>116</v>
      </c>
      <c r="SGG93" s="354" t="s">
        <v>116</v>
      </c>
      <c r="SGH93" s="354" t="s">
        <v>116</v>
      </c>
      <c r="SGI93" s="354" t="s">
        <v>116</v>
      </c>
      <c r="SGJ93" s="354" t="s">
        <v>116</v>
      </c>
      <c r="SGK93" s="354" t="s">
        <v>116</v>
      </c>
      <c r="SGL93" s="354" t="s">
        <v>116</v>
      </c>
      <c r="SGM93" s="354" t="s">
        <v>116</v>
      </c>
      <c r="SGN93" s="354" t="s">
        <v>116</v>
      </c>
      <c r="SGO93" s="354" t="s">
        <v>116</v>
      </c>
      <c r="SGP93" s="354" t="s">
        <v>116</v>
      </c>
      <c r="SGQ93" s="354" t="s">
        <v>116</v>
      </c>
      <c r="SGR93" s="354" t="s">
        <v>116</v>
      </c>
      <c r="SGS93" s="354" t="s">
        <v>116</v>
      </c>
      <c r="SGT93" s="354" t="s">
        <v>116</v>
      </c>
      <c r="SGU93" s="354" t="s">
        <v>116</v>
      </c>
      <c r="SGV93" s="354" t="s">
        <v>116</v>
      </c>
      <c r="SGW93" s="354" t="s">
        <v>116</v>
      </c>
      <c r="SGX93" s="354" t="s">
        <v>116</v>
      </c>
      <c r="SGY93" s="354" t="s">
        <v>116</v>
      </c>
      <c r="SGZ93" s="354" t="s">
        <v>116</v>
      </c>
      <c r="SHA93" s="354" t="s">
        <v>116</v>
      </c>
      <c r="SHB93" s="354" t="s">
        <v>116</v>
      </c>
      <c r="SHC93" s="354" t="s">
        <v>116</v>
      </c>
      <c r="SHD93" s="354" t="s">
        <v>116</v>
      </c>
      <c r="SHE93" s="354" t="s">
        <v>116</v>
      </c>
      <c r="SHF93" s="354" t="s">
        <v>116</v>
      </c>
      <c r="SHG93" s="354" t="s">
        <v>116</v>
      </c>
      <c r="SHH93" s="354" t="s">
        <v>116</v>
      </c>
      <c r="SHI93" s="354" t="s">
        <v>116</v>
      </c>
      <c r="SHJ93" s="354" t="s">
        <v>116</v>
      </c>
      <c r="SHK93" s="354" t="s">
        <v>116</v>
      </c>
      <c r="SHL93" s="354" t="s">
        <v>116</v>
      </c>
      <c r="SHM93" s="354" t="s">
        <v>116</v>
      </c>
      <c r="SHN93" s="354" t="s">
        <v>116</v>
      </c>
      <c r="SHO93" s="354" t="s">
        <v>116</v>
      </c>
      <c r="SHP93" s="354" t="s">
        <v>116</v>
      </c>
      <c r="SHQ93" s="354" t="s">
        <v>116</v>
      </c>
      <c r="SHR93" s="354" t="s">
        <v>116</v>
      </c>
      <c r="SHS93" s="354" t="s">
        <v>116</v>
      </c>
      <c r="SHT93" s="354" t="s">
        <v>116</v>
      </c>
      <c r="SHU93" s="354" t="s">
        <v>116</v>
      </c>
      <c r="SHV93" s="354" t="s">
        <v>116</v>
      </c>
      <c r="SHW93" s="354" t="s">
        <v>116</v>
      </c>
      <c r="SHX93" s="354" t="s">
        <v>116</v>
      </c>
      <c r="SHY93" s="354" t="s">
        <v>116</v>
      </c>
      <c r="SHZ93" s="354" t="s">
        <v>116</v>
      </c>
      <c r="SIA93" s="354" t="s">
        <v>116</v>
      </c>
      <c r="SIB93" s="354" t="s">
        <v>116</v>
      </c>
      <c r="SIC93" s="354" t="s">
        <v>116</v>
      </c>
      <c r="SID93" s="354" t="s">
        <v>116</v>
      </c>
      <c r="SIE93" s="354" t="s">
        <v>116</v>
      </c>
      <c r="SIF93" s="354" t="s">
        <v>116</v>
      </c>
      <c r="SIG93" s="354" t="s">
        <v>116</v>
      </c>
      <c r="SIH93" s="354" t="s">
        <v>116</v>
      </c>
      <c r="SII93" s="354" t="s">
        <v>116</v>
      </c>
      <c r="SIJ93" s="354" t="s">
        <v>116</v>
      </c>
      <c r="SIK93" s="354" t="s">
        <v>116</v>
      </c>
      <c r="SIL93" s="354" t="s">
        <v>116</v>
      </c>
      <c r="SIM93" s="354" t="s">
        <v>116</v>
      </c>
      <c r="SIN93" s="354" t="s">
        <v>116</v>
      </c>
      <c r="SIO93" s="354" t="s">
        <v>116</v>
      </c>
      <c r="SIP93" s="354" t="s">
        <v>116</v>
      </c>
      <c r="SIQ93" s="354" t="s">
        <v>116</v>
      </c>
      <c r="SIR93" s="354" t="s">
        <v>116</v>
      </c>
      <c r="SIS93" s="354" t="s">
        <v>116</v>
      </c>
      <c r="SIT93" s="354" t="s">
        <v>116</v>
      </c>
      <c r="SIU93" s="354" t="s">
        <v>116</v>
      </c>
      <c r="SIV93" s="354" t="s">
        <v>116</v>
      </c>
      <c r="SIW93" s="354" t="s">
        <v>116</v>
      </c>
      <c r="SIX93" s="354" t="s">
        <v>116</v>
      </c>
      <c r="SIY93" s="354" t="s">
        <v>116</v>
      </c>
      <c r="SIZ93" s="354" t="s">
        <v>116</v>
      </c>
      <c r="SJA93" s="354" t="s">
        <v>116</v>
      </c>
      <c r="SJB93" s="354" t="s">
        <v>116</v>
      </c>
      <c r="SJC93" s="354" t="s">
        <v>116</v>
      </c>
      <c r="SJD93" s="354" t="s">
        <v>116</v>
      </c>
      <c r="SJE93" s="354" t="s">
        <v>116</v>
      </c>
      <c r="SJF93" s="354" t="s">
        <v>116</v>
      </c>
      <c r="SJG93" s="354" t="s">
        <v>116</v>
      </c>
      <c r="SJH93" s="354" t="s">
        <v>116</v>
      </c>
      <c r="SJI93" s="354" t="s">
        <v>116</v>
      </c>
      <c r="SJJ93" s="354" t="s">
        <v>116</v>
      </c>
      <c r="SJK93" s="354" t="s">
        <v>116</v>
      </c>
      <c r="SJL93" s="354" t="s">
        <v>116</v>
      </c>
      <c r="SJM93" s="354" t="s">
        <v>116</v>
      </c>
      <c r="SJN93" s="354" t="s">
        <v>116</v>
      </c>
      <c r="SJO93" s="354" t="s">
        <v>116</v>
      </c>
      <c r="SJP93" s="354" t="s">
        <v>116</v>
      </c>
      <c r="SJQ93" s="354" t="s">
        <v>116</v>
      </c>
      <c r="SJR93" s="354" t="s">
        <v>116</v>
      </c>
      <c r="SJS93" s="354" t="s">
        <v>116</v>
      </c>
      <c r="SJT93" s="354" t="s">
        <v>116</v>
      </c>
      <c r="SJU93" s="354" t="s">
        <v>116</v>
      </c>
      <c r="SJV93" s="354" t="s">
        <v>116</v>
      </c>
      <c r="SJW93" s="354" t="s">
        <v>116</v>
      </c>
      <c r="SJX93" s="354" t="s">
        <v>116</v>
      </c>
      <c r="SJY93" s="354" t="s">
        <v>116</v>
      </c>
      <c r="SJZ93" s="354" t="s">
        <v>116</v>
      </c>
      <c r="SKA93" s="354" t="s">
        <v>116</v>
      </c>
      <c r="SKB93" s="354" t="s">
        <v>116</v>
      </c>
      <c r="SKC93" s="354" t="s">
        <v>116</v>
      </c>
      <c r="SKD93" s="354" t="s">
        <v>116</v>
      </c>
      <c r="SKE93" s="354" t="s">
        <v>116</v>
      </c>
      <c r="SKF93" s="354" t="s">
        <v>116</v>
      </c>
      <c r="SKG93" s="354" t="s">
        <v>116</v>
      </c>
      <c r="SKH93" s="354" t="s">
        <v>116</v>
      </c>
      <c r="SKI93" s="354" t="s">
        <v>116</v>
      </c>
      <c r="SKJ93" s="354" t="s">
        <v>116</v>
      </c>
      <c r="SKK93" s="354" t="s">
        <v>116</v>
      </c>
      <c r="SKL93" s="354" t="s">
        <v>116</v>
      </c>
      <c r="SKM93" s="354" t="s">
        <v>116</v>
      </c>
      <c r="SKN93" s="354" t="s">
        <v>116</v>
      </c>
      <c r="SKO93" s="354" t="s">
        <v>116</v>
      </c>
      <c r="SKP93" s="354" t="s">
        <v>116</v>
      </c>
      <c r="SKQ93" s="354" t="s">
        <v>116</v>
      </c>
      <c r="SKR93" s="354" t="s">
        <v>116</v>
      </c>
      <c r="SKS93" s="354" t="s">
        <v>116</v>
      </c>
      <c r="SKT93" s="354" t="s">
        <v>116</v>
      </c>
      <c r="SKU93" s="354" t="s">
        <v>116</v>
      </c>
      <c r="SKV93" s="354" t="s">
        <v>116</v>
      </c>
      <c r="SKW93" s="354" t="s">
        <v>116</v>
      </c>
      <c r="SKX93" s="354" t="s">
        <v>116</v>
      </c>
      <c r="SKY93" s="354" t="s">
        <v>116</v>
      </c>
      <c r="SKZ93" s="354" t="s">
        <v>116</v>
      </c>
      <c r="SLA93" s="354" t="s">
        <v>116</v>
      </c>
      <c r="SLB93" s="354" t="s">
        <v>116</v>
      </c>
      <c r="SLC93" s="354" t="s">
        <v>116</v>
      </c>
      <c r="SLD93" s="354" t="s">
        <v>116</v>
      </c>
      <c r="SLE93" s="354" t="s">
        <v>116</v>
      </c>
      <c r="SLF93" s="354" t="s">
        <v>116</v>
      </c>
      <c r="SLG93" s="354" t="s">
        <v>116</v>
      </c>
      <c r="SLH93" s="354" t="s">
        <v>116</v>
      </c>
      <c r="SLI93" s="354" t="s">
        <v>116</v>
      </c>
      <c r="SLJ93" s="354" t="s">
        <v>116</v>
      </c>
      <c r="SLK93" s="354" t="s">
        <v>116</v>
      </c>
      <c r="SLL93" s="354" t="s">
        <v>116</v>
      </c>
      <c r="SLM93" s="354" t="s">
        <v>116</v>
      </c>
      <c r="SLN93" s="354" t="s">
        <v>116</v>
      </c>
      <c r="SLO93" s="354" t="s">
        <v>116</v>
      </c>
      <c r="SLP93" s="354" t="s">
        <v>116</v>
      </c>
      <c r="SLQ93" s="354" t="s">
        <v>116</v>
      </c>
      <c r="SLR93" s="354" t="s">
        <v>116</v>
      </c>
      <c r="SLS93" s="354" t="s">
        <v>116</v>
      </c>
      <c r="SLT93" s="354" t="s">
        <v>116</v>
      </c>
      <c r="SLU93" s="354" t="s">
        <v>116</v>
      </c>
      <c r="SLV93" s="354" t="s">
        <v>116</v>
      </c>
      <c r="SLW93" s="354" t="s">
        <v>116</v>
      </c>
      <c r="SLX93" s="354" t="s">
        <v>116</v>
      </c>
      <c r="SLY93" s="354" t="s">
        <v>116</v>
      </c>
      <c r="SLZ93" s="354" t="s">
        <v>116</v>
      </c>
      <c r="SMA93" s="354" t="s">
        <v>116</v>
      </c>
      <c r="SMB93" s="354" t="s">
        <v>116</v>
      </c>
      <c r="SMC93" s="354" t="s">
        <v>116</v>
      </c>
      <c r="SMD93" s="354" t="s">
        <v>116</v>
      </c>
      <c r="SME93" s="354" t="s">
        <v>116</v>
      </c>
      <c r="SMF93" s="354" t="s">
        <v>116</v>
      </c>
      <c r="SMG93" s="354" t="s">
        <v>116</v>
      </c>
      <c r="SMH93" s="354" t="s">
        <v>116</v>
      </c>
      <c r="SMI93" s="354" t="s">
        <v>116</v>
      </c>
      <c r="SMJ93" s="354" t="s">
        <v>116</v>
      </c>
      <c r="SMK93" s="354" t="s">
        <v>116</v>
      </c>
      <c r="SML93" s="354" t="s">
        <v>116</v>
      </c>
      <c r="SMM93" s="354" t="s">
        <v>116</v>
      </c>
      <c r="SMN93" s="354" t="s">
        <v>116</v>
      </c>
      <c r="SMO93" s="354" t="s">
        <v>116</v>
      </c>
      <c r="SMP93" s="354" t="s">
        <v>116</v>
      </c>
      <c r="SMQ93" s="354" t="s">
        <v>116</v>
      </c>
      <c r="SMR93" s="354" t="s">
        <v>116</v>
      </c>
      <c r="SMS93" s="354" t="s">
        <v>116</v>
      </c>
      <c r="SMT93" s="354" t="s">
        <v>116</v>
      </c>
      <c r="SMU93" s="354" t="s">
        <v>116</v>
      </c>
      <c r="SMV93" s="354" t="s">
        <v>116</v>
      </c>
      <c r="SMW93" s="354" t="s">
        <v>116</v>
      </c>
      <c r="SMX93" s="354" t="s">
        <v>116</v>
      </c>
      <c r="SMY93" s="354" t="s">
        <v>116</v>
      </c>
      <c r="SMZ93" s="354" t="s">
        <v>116</v>
      </c>
      <c r="SNA93" s="354" t="s">
        <v>116</v>
      </c>
      <c r="SNB93" s="354" t="s">
        <v>116</v>
      </c>
      <c r="SNC93" s="354" t="s">
        <v>116</v>
      </c>
      <c r="SND93" s="354" t="s">
        <v>116</v>
      </c>
      <c r="SNE93" s="354" t="s">
        <v>116</v>
      </c>
      <c r="SNF93" s="354" t="s">
        <v>116</v>
      </c>
      <c r="SNG93" s="354" t="s">
        <v>116</v>
      </c>
      <c r="SNH93" s="354" t="s">
        <v>116</v>
      </c>
      <c r="SNI93" s="354" t="s">
        <v>116</v>
      </c>
      <c r="SNJ93" s="354" t="s">
        <v>116</v>
      </c>
      <c r="SNK93" s="354" t="s">
        <v>116</v>
      </c>
      <c r="SNL93" s="354" t="s">
        <v>116</v>
      </c>
      <c r="SNM93" s="354" t="s">
        <v>116</v>
      </c>
      <c r="SNN93" s="354" t="s">
        <v>116</v>
      </c>
      <c r="SNO93" s="354" t="s">
        <v>116</v>
      </c>
      <c r="SNP93" s="354" t="s">
        <v>116</v>
      </c>
      <c r="SNQ93" s="354" t="s">
        <v>116</v>
      </c>
      <c r="SNR93" s="354" t="s">
        <v>116</v>
      </c>
      <c r="SNS93" s="354" t="s">
        <v>116</v>
      </c>
      <c r="SNT93" s="354" t="s">
        <v>116</v>
      </c>
      <c r="SNU93" s="354" t="s">
        <v>116</v>
      </c>
      <c r="SNV93" s="354" t="s">
        <v>116</v>
      </c>
      <c r="SNW93" s="354" t="s">
        <v>116</v>
      </c>
      <c r="SNX93" s="354" t="s">
        <v>116</v>
      </c>
      <c r="SNY93" s="354" t="s">
        <v>116</v>
      </c>
      <c r="SNZ93" s="354" t="s">
        <v>116</v>
      </c>
      <c r="SOA93" s="354" t="s">
        <v>116</v>
      </c>
      <c r="SOB93" s="354" t="s">
        <v>116</v>
      </c>
      <c r="SOC93" s="354" t="s">
        <v>116</v>
      </c>
      <c r="SOD93" s="354" t="s">
        <v>116</v>
      </c>
      <c r="SOE93" s="354" t="s">
        <v>116</v>
      </c>
      <c r="SOF93" s="354" t="s">
        <v>116</v>
      </c>
      <c r="SOG93" s="354" t="s">
        <v>116</v>
      </c>
      <c r="SOH93" s="354" t="s">
        <v>116</v>
      </c>
      <c r="SOI93" s="354" t="s">
        <v>116</v>
      </c>
      <c r="SOJ93" s="354" t="s">
        <v>116</v>
      </c>
      <c r="SOK93" s="354" t="s">
        <v>116</v>
      </c>
      <c r="SOL93" s="354" t="s">
        <v>116</v>
      </c>
      <c r="SOM93" s="354" t="s">
        <v>116</v>
      </c>
      <c r="SON93" s="354" t="s">
        <v>116</v>
      </c>
      <c r="SOO93" s="354" t="s">
        <v>116</v>
      </c>
      <c r="SOP93" s="354" t="s">
        <v>116</v>
      </c>
      <c r="SOQ93" s="354" t="s">
        <v>116</v>
      </c>
      <c r="SOR93" s="354" t="s">
        <v>116</v>
      </c>
      <c r="SOS93" s="354" t="s">
        <v>116</v>
      </c>
      <c r="SOT93" s="354" t="s">
        <v>116</v>
      </c>
      <c r="SOU93" s="354" t="s">
        <v>116</v>
      </c>
      <c r="SOV93" s="354" t="s">
        <v>116</v>
      </c>
      <c r="SOW93" s="354" t="s">
        <v>116</v>
      </c>
      <c r="SOX93" s="354" t="s">
        <v>116</v>
      </c>
      <c r="SOY93" s="354" t="s">
        <v>116</v>
      </c>
      <c r="SOZ93" s="354" t="s">
        <v>116</v>
      </c>
      <c r="SPA93" s="354" t="s">
        <v>116</v>
      </c>
      <c r="SPB93" s="354" t="s">
        <v>116</v>
      </c>
      <c r="SPC93" s="354" t="s">
        <v>116</v>
      </c>
      <c r="SPD93" s="354" t="s">
        <v>116</v>
      </c>
      <c r="SPE93" s="354" t="s">
        <v>116</v>
      </c>
      <c r="SPF93" s="354" t="s">
        <v>116</v>
      </c>
      <c r="SPG93" s="354" t="s">
        <v>116</v>
      </c>
      <c r="SPH93" s="354" t="s">
        <v>116</v>
      </c>
      <c r="SPI93" s="354" t="s">
        <v>116</v>
      </c>
      <c r="SPJ93" s="354" t="s">
        <v>116</v>
      </c>
      <c r="SPK93" s="354" t="s">
        <v>116</v>
      </c>
      <c r="SPL93" s="354" t="s">
        <v>116</v>
      </c>
      <c r="SPM93" s="354" t="s">
        <v>116</v>
      </c>
      <c r="SPN93" s="354" t="s">
        <v>116</v>
      </c>
      <c r="SPO93" s="354" t="s">
        <v>116</v>
      </c>
      <c r="SPP93" s="354" t="s">
        <v>116</v>
      </c>
      <c r="SPQ93" s="354" t="s">
        <v>116</v>
      </c>
      <c r="SPR93" s="354" t="s">
        <v>116</v>
      </c>
      <c r="SPS93" s="354" t="s">
        <v>116</v>
      </c>
      <c r="SPT93" s="354" t="s">
        <v>116</v>
      </c>
      <c r="SPU93" s="354" t="s">
        <v>116</v>
      </c>
      <c r="SPV93" s="354" t="s">
        <v>116</v>
      </c>
      <c r="SPW93" s="354" t="s">
        <v>116</v>
      </c>
      <c r="SPX93" s="354" t="s">
        <v>116</v>
      </c>
      <c r="SPY93" s="354" t="s">
        <v>116</v>
      </c>
      <c r="SPZ93" s="354" t="s">
        <v>116</v>
      </c>
      <c r="SQA93" s="354" t="s">
        <v>116</v>
      </c>
      <c r="SQB93" s="354" t="s">
        <v>116</v>
      </c>
      <c r="SQC93" s="354" t="s">
        <v>116</v>
      </c>
      <c r="SQD93" s="354" t="s">
        <v>116</v>
      </c>
      <c r="SQE93" s="354" t="s">
        <v>116</v>
      </c>
      <c r="SQF93" s="354" t="s">
        <v>116</v>
      </c>
      <c r="SQG93" s="354" t="s">
        <v>116</v>
      </c>
      <c r="SQH93" s="354" t="s">
        <v>116</v>
      </c>
      <c r="SQI93" s="354" t="s">
        <v>116</v>
      </c>
      <c r="SQJ93" s="354" t="s">
        <v>116</v>
      </c>
      <c r="SQK93" s="354" t="s">
        <v>116</v>
      </c>
      <c r="SQL93" s="354" t="s">
        <v>116</v>
      </c>
      <c r="SQM93" s="354" t="s">
        <v>116</v>
      </c>
      <c r="SQN93" s="354" t="s">
        <v>116</v>
      </c>
      <c r="SQO93" s="354" t="s">
        <v>116</v>
      </c>
      <c r="SQP93" s="354" t="s">
        <v>116</v>
      </c>
      <c r="SQQ93" s="354" t="s">
        <v>116</v>
      </c>
      <c r="SQR93" s="354" t="s">
        <v>116</v>
      </c>
      <c r="SQS93" s="354" t="s">
        <v>116</v>
      </c>
      <c r="SQT93" s="354" t="s">
        <v>116</v>
      </c>
      <c r="SQU93" s="354" t="s">
        <v>116</v>
      </c>
      <c r="SQV93" s="354" t="s">
        <v>116</v>
      </c>
      <c r="SQW93" s="354" t="s">
        <v>116</v>
      </c>
      <c r="SQX93" s="354" t="s">
        <v>116</v>
      </c>
      <c r="SQY93" s="354" t="s">
        <v>116</v>
      </c>
      <c r="SQZ93" s="354" t="s">
        <v>116</v>
      </c>
      <c r="SRA93" s="354" t="s">
        <v>116</v>
      </c>
      <c r="SRB93" s="354" t="s">
        <v>116</v>
      </c>
      <c r="SRC93" s="354" t="s">
        <v>116</v>
      </c>
      <c r="SRD93" s="354" t="s">
        <v>116</v>
      </c>
      <c r="SRE93" s="354" t="s">
        <v>116</v>
      </c>
      <c r="SRF93" s="354" t="s">
        <v>116</v>
      </c>
      <c r="SRG93" s="354" t="s">
        <v>116</v>
      </c>
      <c r="SRH93" s="354" t="s">
        <v>116</v>
      </c>
      <c r="SRI93" s="354" t="s">
        <v>116</v>
      </c>
      <c r="SRJ93" s="354" t="s">
        <v>116</v>
      </c>
      <c r="SRK93" s="354" t="s">
        <v>116</v>
      </c>
      <c r="SRL93" s="354" t="s">
        <v>116</v>
      </c>
      <c r="SRM93" s="354" t="s">
        <v>116</v>
      </c>
      <c r="SRN93" s="354" t="s">
        <v>116</v>
      </c>
      <c r="SRO93" s="354" t="s">
        <v>116</v>
      </c>
      <c r="SRP93" s="354" t="s">
        <v>116</v>
      </c>
      <c r="SRQ93" s="354" t="s">
        <v>116</v>
      </c>
      <c r="SRR93" s="354" t="s">
        <v>116</v>
      </c>
      <c r="SRS93" s="354" t="s">
        <v>116</v>
      </c>
      <c r="SRT93" s="354" t="s">
        <v>116</v>
      </c>
      <c r="SRU93" s="354" t="s">
        <v>116</v>
      </c>
      <c r="SRV93" s="354" t="s">
        <v>116</v>
      </c>
      <c r="SRW93" s="354" t="s">
        <v>116</v>
      </c>
      <c r="SRX93" s="354" t="s">
        <v>116</v>
      </c>
      <c r="SRY93" s="354" t="s">
        <v>116</v>
      </c>
      <c r="SRZ93" s="354" t="s">
        <v>116</v>
      </c>
      <c r="SSA93" s="354" t="s">
        <v>116</v>
      </c>
      <c r="SSB93" s="354" t="s">
        <v>116</v>
      </c>
      <c r="SSC93" s="354" t="s">
        <v>116</v>
      </c>
      <c r="SSD93" s="354" t="s">
        <v>116</v>
      </c>
      <c r="SSE93" s="354" t="s">
        <v>116</v>
      </c>
      <c r="SSF93" s="354" t="s">
        <v>116</v>
      </c>
      <c r="SSG93" s="354" t="s">
        <v>116</v>
      </c>
      <c r="SSH93" s="354" t="s">
        <v>116</v>
      </c>
      <c r="SSI93" s="354" t="s">
        <v>116</v>
      </c>
      <c r="SSJ93" s="354" t="s">
        <v>116</v>
      </c>
      <c r="SSK93" s="354" t="s">
        <v>116</v>
      </c>
      <c r="SSL93" s="354" t="s">
        <v>116</v>
      </c>
      <c r="SSM93" s="354" t="s">
        <v>116</v>
      </c>
      <c r="SSN93" s="354" t="s">
        <v>116</v>
      </c>
      <c r="SSO93" s="354" t="s">
        <v>116</v>
      </c>
      <c r="SSP93" s="354" t="s">
        <v>116</v>
      </c>
      <c r="SSQ93" s="354" t="s">
        <v>116</v>
      </c>
      <c r="SSR93" s="354" t="s">
        <v>116</v>
      </c>
      <c r="SSS93" s="354" t="s">
        <v>116</v>
      </c>
      <c r="SST93" s="354" t="s">
        <v>116</v>
      </c>
      <c r="SSU93" s="354" t="s">
        <v>116</v>
      </c>
      <c r="SSV93" s="354" t="s">
        <v>116</v>
      </c>
      <c r="SSW93" s="354" t="s">
        <v>116</v>
      </c>
      <c r="SSX93" s="354" t="s">
        <v>116</v>
      </c>
      <c r="SSY93" s="354" t="s">
        <v>116</v>
      </c>
      <c r="SSZ93" s="354" t="s">
        <v>116</v>
      </c>
      <c r="STA93" s="354" t="s">
        <v>116</v>
      </c>
      <c r="STB93" s="354" t="s">
        <v>116</v>
      </c>
      <c r="STC93" s="354" t="s">
        <v>116</v>
      </c>
      <c r="STD93" s="354" t="s">
        <v>116</v>
      </c>
      <c r="STE93" s="354" t="s">
        <v>116</v>
      </c>
      <c r="STF93" s="354" t="s">
        <v>116</v>
      </c>
      <c r="STG93" s="354" t="s">
        <v>116</v>
      </c>
      <c r="STH93" s="354" t="s">
        <v>116</v>
      </c>
      <c r="STI93" s="354" t="s">
        <v>116</v>
      </c>
      <c r="STJ93" s="354" t="s">
        <v>116</v>
      </c>
      <c r="STK93" s="354" t="s">
        <v>116</v>
      </c>
      <c r="STL93" s="354" t="s">
        <v>116</v>
      </c>
      <c r="STM93" s="354" t="s">
        <v>116</v>
      </c>
      <c r="STN93" s="354" t="s">
        <v>116</v>
      </c>
      <c r="STO93" s="354" t="s">
        <v>116</v>
      </c>
      <c r="STP93" s="354" t="s">
        <v>116</v>
      </c>
      <c r="STQ93" s="354" t="s">
        <v>116</v>
      </c>
      <c r="STR93" s="354" t="s">
        <v>116</v>
      </c>
      <c r="STS93" s="354" t="s">
        <v>116</v>
      </c>
      <c r="STT93" s="354" t="s">
        <v>116</v>
      </c>
      <c r="STU93" s="354" t="s">
        <v>116</v>
      </c>
      <c r="STV93" s="354" t="s">
        <v>116</v>
      </c>
      <c r="STW93" s="354" t="s">
        <v>116</v>
      </c>
      <c r="STX93" s="354" t="s">
        <v>116</v>
      </c>
      <c r="STY93" s="354" t="s">
        <v>116</v>
      </c>
      <c r="STZ93" s="354" t="s">
        <v>116</v>
      </c>
      <c r="SUA93" s="354" t="s">
        <v>116</v>
      </c>
      <c r="SUB93" s="354" t="s">
        <v>116</v>
      </c>
      <c r="SUC93" s="354" t="s">
        <v>116</v>
      </c>
      <c r="SUD93" s="354" t="s">
        <v>116</v>
      </c>
      <c r="SUE93" s="354" t="s">
        <v>116</v>
      </c>
      <c r="SUF93" s="354" t="s">
        <v>116</v>
      </c>
      <c r="SUG93" s="354" t="s">
        <v>116</v>
      </c>
      <c r="SUH93" s="354" t="s">
        <v>116</v>
      </c>
      <c r="SUI93" s="354" t="s">
        <v>116</v>
      </c>
      <c r="SUJ93" s="354" t="s">
        <v>116</v>
      </c>
      <c r="SUK93" s="354" t="s">
        <v>116</v>
      </c>
      <c r="SUL93" s="354" t="s">
        <v>116</v>
      </c>
      <c r="SUM93" s="354" t="s">
        <v>116</v>
      </c>
      <c r="SUN93" s="354" t="s">
        <v>116</v>
      </c>
      <c r="SUO93" s="354" t="s">
        <v>116</v>
      </c>
      <c r="SUP93" s="354" t="s">
        <v>116</v>
      </c>
      <c r="SUQ93" s="354" t="s">
        <v>116</v>
      </c>
      <c r="SUR93" s="354" t="s">
        <v>116</v>
      </c>
      <c r="SUS93" s="354" t="s">
        <v>116</v>
      </c>
      <c r="SUT93" s="354" t="s">
        <v>116</v>
      </c>
      <c r="SUU93" s="354" t="s">
        <v>116</v>
      </c>
      <c r="SUV93" s="354" t="s">
        <v>116</v>
      </c>
      <c r="SUW93" s="354" t="s">
        <v>116</v>
      </c>
      <c r="SUX93" s="354" t="s">
        <v>116</v>
      </c>
      <c r="SUY93" s="354" t="s">
        <v>116</v>
      </c>
      <c r="SUZ93" s="354" t="s">
        <v>116</v>
      </c>
      <c r="SVA93" s="354" t="s">
        <v>116</v>
      </c>
      <c r="SVB93" s="354" t="s">
        <v>116</v>
      </c>
      <c r="SVC93" s="354" t="s">
        <v>116</v>
      </c>
      <c r="SVD93" s="354" t="s">
        <v>116</v>
      </c>
      <c r="SVE93" s="354" t="s">
        <v>116</v>
      </c>
      <c r="SVF93" s="354" t="s">
        <v>116</v>
      </c>
      <c r="SVG93" s="354" t="s">
        <v>116</v>
      </c>
      <c r="SVH93" s="354" t="s">
        <v>116</v>
      </c>
      <c r="SVI93" s="354" t="s">
        <v>116</v>
      </c>
      <c r="SVJ93" s="354" t="s">
        <v>116</v>
      </c>
      <c r="SVK93" s="354" t="s">
        <v>116</v>
      </c>
      <c r="SVL93" s="354" t="s">
        <v>116</v>
      </c>
      <c r="SVM93" s="354" t="s">
        <v>116</v>
      </c>
      <c r="SVN93" s="354" t="s">
        <v>116</v>
      </c>
      <c r="SVO93" s="354" t="s">
        <v>116</v>
      </c>
      <c r="SVP93" s="354" t="s">
        <v>116</v>
      </c>
      <c r="SVQ93" s="354" t="s">
        <v>116</v>
      </c>
      <c r="SVR93" s="354" t="s">
        <v>116</v>
      </c>
      <c r="SVS93" s="354" t="s">
        <v>116</v>
      </c>
      <c r="SVT93" s="354" t="s">
        <v>116</v>
      </c>
      <c r="SVU93" s="354" t="s">
        <v>116</v>
      </c>
      <c r="SVV93" s="354" t="s">
        <v>116</v>
      </c>
      <c r="SVW93" s="354" t="s">
        <v>116</v>
      </c>
      <c r="SVX93" s="354" t="s">
        <v>116</v>
      </c>
      <c r="SVY93" s="354" t="s">
        <v>116</v>
      </c>
      <c r="SVZ93" s="354" t="s">
        <v>116</v>
      </c>
      <c r="SWA93" s="354" t="s">
        <v>116</v>
      </c>
      <c r="SWB93" s="354" t="s">
        <v>116</v>
      </c>
      <c r="SWC93" s="354" t="s">
        <v>116</v>
      </c>
      <c r="SWD93" s="354" t="s">
        <v>116</v>
      </c>
      <c r="SWE93" s="354" t="s">
        <v>116</v>
      </c>
      <c r="SWF93" s="354" t="s">
        <v>116</v>
      </c>
      <c r="SWG93" s="354" t="s">
        <v>116</v>
      </c>
      <c r="SWH93" s="354" t="s">
        <v>116</v>
      </c>
      <c r="SWI93" s="354" t="s">
        <v>116</v>
      </c>
      <c r="SWJ93" s="354" t="s">
        <v>116</v>
      </c>
      <c r="SWK93" s="354" t="s">
        <v>116</v>
      </c>
      <c r="SWL93" s="354" t="s">
        <v>116</v>
      </c>
      <c r="SWM93" s="354" t="s">
        <v>116</v>
      </c>
      <c r="SWN93" s="354" t="s">
        <v>116</v>
      </c>
      <c r="SWO93" s="354" t="s">
        <v>116</v>
      </c>
      <c r="SWP93" s="354" t="s">
        <v>116</v>
      </c>
      <c r="SWQ93" s="354" t="s">
        <v>116</v>
      </c>
      <c r="SWR93" s="354" t="s">
        <v>116</v>
      </c>
      <c r="SWS93" s="354" t="s">
        <v>116</v>
      </c>
      <c r="SWT93" s="354" t="s">
        <v>116</v>
      </c>
      <c r="SWU93" s="354" t="s">
        <v>116</v>
      </c>
      <c r="SWV93" s="354" t="s">
        <v>116</v>
      </c>
      <c r="SWW93" s="354" t="s">
        <v>116</v>
      </c>
      <c r="SWX93" s="354" t="s">
        <v>116</v>
      </c>
      <c r="SWY93" s="354" t="s">
        <v>116</v>
      </c>
      <c r="SWZ93" s="354" t="s">
        <v>116</v>
      </c>
      <c r="SXA93" s="354" t="s">
        <v>116</v>
      </c>
      <c r="SXB93" s="354" t="s">
        <v>116</v>
      </c>
      <c r="SXC93" s="354" t="s">
        <v>116</v>
      </c>
      <c r="SXD93" s="354" t="s">
        <v>116</v>
      </c>
      <c r="SXE93" s="354" t="s">
        <v>116</v>
      </c>
      <c r="SXF93" s="354" t="s">
        <v>116</v>
      </c>
      <c r="SXG93" s="354" t="s">
        <v>116</v>
      </c>
      <c r="SXH93" s="354" t="s">
        <v>116</v>
      </c>
      <c r="SXI93" s="354" t="s">
        <v>116</v>
      </c>
      <c r="SXJ93" s="354" t="s">
        <v>116</v>
      </c>
      <c r="SXK93" s="354" t="s">
        <v>116</v>
      </c>
      <c r="SXL93" s="354" t="s">
        <v>116</v>
      </c>
      <c r="SXM93" s="354" t="s">
        <v>116</v>
      </c>
      <c r="SXN93" s="354" t="s">
        <v>116</v>
      </c>
      <c r="SXO93" s="354" t="s">
        <v>116</v>
      </c>
      <c r="SXP93" s="354" t="s">
        <v>116</v>
      </c>
      <c r="SXQ93" s="354" t="s">
        <v>116</v>
      </c>
      <c r="SXR93" s="354" t="s">
        <v>116</v>
      </c>
      <c r="SXS93" s="354" t="s">
        <v>116</v>
      </c>
      <c r="SXT93" s="354" t="s">
        <v>116</v>
      </c>
      <c r="SXU93" s="354" t="s">
        <v>116</v>
      </c>
      <c r="SXV93" s="354" t="s">
        <v>116</v>
      </c>
      <c r="SXW93" s="354" t="s">
        <v>116</v>
      </c>
      <c r="SXX93" s="354" t="s">
        <v>116</v>
      </c>
      <c r="SXY93" s="354" t="s">
        <v>116</v>
      </c>
      <c r="SXZ93" s="354" t="s">
        <v>116</v>
      </c>
      <c r="SYA93" s="354" t="s">
        <v>116</v>
      </c>
      <c r="SYB93" s="354" t="s">
        <v>116</v>
      </c>
      <c r="SYC93" s="354" t="s">
        <v>116</v>
      </c>
      <c r="SYD93" s="354" t="s">
        <v>116</v>
      </c>
      <c r="SYE93" s="354" t="s">
        <v>116</v>
      </c>
      <c r="SYF93" s="354" t="s">
        <v>116</v>
      </c>
      <c r="SYG93" s="354" t="s">
        <v>116</v>
      </c>
      <c r="SYH93" s="354" t="s">
        <v>116</v>
      </c>
      <c r="SYI93" s="354" t="s">
        <v>116</v>
      </c>
      <c r="SYJ93" s="354" t="s">
        <v>116</v>
      </c>
      <c r="SYK93" s="354" t="s">
        <v>116</v>
      </c>
      <c r="SYL93" s="354" t="s">
        <v>116</v>
      </c>
      <c r="SYM93" s="354" t="s">
        <v>116</v>
      </c>
      <c r="SYN93" s="354" t="s">
        <v>116</v>
      </c>
      <c r="SYO93" s="354" t="s">
        <v>116</v>
      </c>
      <c r="SYP93" s="354" t="s">
        <v>116</v>
      </c>
      <c r="SYQ93" s="354" t="s">
        <v>116</v>
      </c>
      <c r="SYR93" s="354" t="s">
        <v>116</v>
      </c>
      <c r="SYS93" s="354" t="s">
        <v>116</v>
      </c>
      <c r="SYT93" s="354" t="s">
        <v>116</v>
      </c>
      <c r="SYU93" s="354" t="s">
        <v>116</v>
      </c>
      <c r="SYV93" s="354" t="s">
        <v>116</v>
      </c>
      <c r="SYW93" s="354" t="s">
        <v>116</v>
      </c>
      <c r="SYX93" s="354" t="s">
        <v>116</v>
      </c>
      <c r="SYY93" s="354" t="s">
        <v>116</v>
      </c>
      <c r="SYZ93" s="354" t="s">
        <v>116</v>
      </c>
      <c r="SZA93" s="354" t="s">
        <v>116</v>
      </c>
      <c r="SZB93" s="354" t="s">
        <v>116</v>
      </c>
      <c r="SZC93" s="354" t="s">
        <v>116</v>
      </c>
      <c r="SZD93" s="354" t="s">
        <v>116</v>
      </c>
      <c r="SZE93" s="354" t="s">
        <v>116</v>
      </c>
      <c r="SZF93" s="354" t="s">
        <v>116</v>
      </c>
      <c r="SZG93" s="354" t="s">
        <v>116</v>
      </c>
      <c r="SZH93" s="354" t="s">
        <v>116</v>
      </c>
      <c r="SZI93" s="354" t="s">
        <v>116</v>
      </c>
      <c r="SZJ93" s="354" t="s">
        <v>116</v>
      </c>
      <c r="SZK93" s="354" t="s">
        <v>116</v>
      </c>
      <c r="SZL93" s="354" t="s">
        <v>116</v>
      </c>
      <c r="SZM93" s="354" t="s">
        <v>116</v>
      </c>
      <c r="SZN93" s="354" t="s">
        <v>116</v>
      </c>
      <c r="SZO93" s="354" t="s">
        <v>116</v>
      </c>
      <c r="SZP93" s="354" t="s">
        <v>116</v>
      </c>
      <c r="SZQ93" s="354" t="s">
        <v>116</v>
      </c>
      <c r="SZR93" s="354" t="s">
        <v>116</v>
      </c>
      <c r="SZS93" s="354" t="s">
        <v>116</v>
      </c>
      <c r="SZT93" s="354" t="s">
        <v>116</v>
      </c>
      <c r="SZU93" s="354" t="s">
        <v>116</v>
      </c>
      <c r="SZV93" s="354" t="s">
        <v>116</v>
      </c>
      <c r="SZW93" s="354" t="s">
        <v>116</v>
      </c>
      <c r="SZX93" s="354" t="s">
        <v>116</v>
      </c>
      <c r="SZY93" s="354" t="s">
        <v>116</v>
      </c>
      <c r="SZZ93" s="354" t="s">
        <v>116</v>
      </c>
      <c r="TAA93" s="354" t="s">
        <v>116</v>
      </c>
      <c r="TAB93" s="354" t="s">
        <v>116</v>
      </c>
      <c r="TAC93" s="354" t="s">
        <v>116</v>
      </c>
      <c r="TAD93" s="354" t="s">
        <v>116</v>
      </c>
      <c r="TAE93" s="354" t="s">
        <v>116</v>
      </c>
      <c r="TAF93" s="354" t="s">
        <v>116</v>
      </c>
      <c r="TAG93" s="354" t="s">
        <v>116</v>
      </c>
      <c r="TAH93" s="354" t="s">
        <v>116</v>
      </c>
      <c r="TAI93" s="354" t="s">
        <v>116</v>
      </c>
      <c r="TAJ93" s="354" t="s">
        <v>116</v>
      </c>
      <c r="TAK93" s="354" t="s">
        <v>116</v>
      </c>
      <c r="TAL93" s="354" t="s">
        <v>116</v>
      </c>
      <c r="TAM93" s="354" t="s">
        <v>116</v>
      </c>
      <c r="TAN93" s="354" t="s">
        <v>116</v>
      </c>
      <c r="TAO93" s="354" t="s">
        <v>116</v>
      </c>
      <c r="TAP93" s="354" t="s">
        <v>116</v>
      </c>
      <c r="TAQ93" s="354" t="s">
        <v>116</v>
      </c>
      <c r="TAR93" s="354" t="s">
        <v>116</v>
      </c>
      <c r="TAS93" s="354" t="s">
        <v>116</v>
      </c>
      <c r="TAT93" s="354" t="s">
        <v>116</v>
      </c>
      <c r="TAU93" s="354" t="s">
        <v>116</v>
      </c>
      <c r="TAV93" s="354" t="s">
        <v>116</v>
      </c>
      <c r="TAW93" s="354" t="s">
        <v>116</v>
      </c>
      <c r="TAX93" s="354" t="s">
        <v>116</v>
      </c>
      <c r="TAY93" s="354" t="s">
        <v>116</v>
      </c>
      <c r="TAZ93" s="354" t="s">
        <v>116</v>
      </c>
      <c r="TBA93" s="354" t="s">
        <v>116</v>
      </c>
      <c r="TBB93" s="354" t="s">
        <v>116</v>
      </c>
      <c r="TBC93" s="354" t="s">
        <v>116</v>
      </c>
      <c r="TBD93" s="354" t="s">
        <v>116</v>
      </c>
      <c r="TBE93" s="354" t="s">
        <v>116</v>
      </c>
      <c r="TBF93" s="354" t="s">
        <v>116</v>
      </c>
      <c r="TBG93" s="354" t="s">
        <v>116</v>
      </c>
      <c r="TBH93" s="354" t="s">
        <v>116</v>
      </c>
      <c r="TBI93" s="354" t="s">
        <v>116</v>
      </c>
      <c r="TBJ93" s="354" t="s">
        <v>116</v>
      </c>
      <c r="TBK93" s="354" t="s">
        <v>116</v>
      </c>
      <c r="TBL93" s="354" t="s">
        <v>116</v>
      </c>
      <c r="TBM93" s="354" t="s">
        <v>116</v>
      </c>
      <c r="TBN93" s="354" t="s">
        <v>116</v>
      </c>
      <c r="TBO93" s="354" t="s">
        <v>116</v>
      </c>
      <c r="TBP93" s="354" t="s">
        <v>116</v>
      </c>
      <c r="TBQ93" s="354" t="s">
        <v>116</v>
      </c>
      <c r="TBR93" s="354" t="s">
        <v>116</v>
      </c>
      <c r="TBS93" s="354" t="s">
        <v>116</v>
      </c>
      <c r="TBT93" s="354" t="s">
        <v>116</v>
      </c>
      <c r="TBU93" s="354" t="s">
        <v>116</v>
      </c>
      <c r="TBV93" s="354" t="s">
        <v>116</v>
      </c>
      <c r="TBW93" s="354" t="s">
        <v>116</v>
      </c>
      <c r="TBX93" s="354" t="s">
        <v>116</v>
      </c>
      <c r="TBY93" s="354" t="s">
        <v>116</v>
      </c>
      <c r="TBZ93" s="354" t="s">
        <v>116</v>
      </c>
      <c r="TCA93" s="354" t="s">
        <v>116</v>
      </c>
      <c r="TCB93" s="354" t="s">
        <v>116</v>
      </c>
      <c r="TCC93" s="354" t="s">
        <v>116</v>
      </c>
      <c r="TCD93" s="354" t="s">
        <v>116</v>
      </c>
      <c r="TCE93" s="354" t="s">
        <v>116</v>
      </c>
      <c r="TCF93" s="354" t="s">
        <v>116</v>
      </c>
      <c r="TCG93" s="354" t="s">
        <v>116</v>
      </c>
      <c r="TCH93" s="354" t="s">
        <v>116</v>
      </c>
      <c r="TCI93" s="354" t="s">
        <v>116</v>
      </c>
      <c r="TCJ93" s="354" t="s">
        <v>116</v>
      </c>
      <c r="TCK93" s="354" t="s">
        <v>116</v>
      </c>
      <c r="TCL93" s="354" t="s">
        <v>116</v>
      </c>
      <c r="TCM93" s="354" t="s">
        <v>116</v>
      </c>
      <c r="TCN93" s="354" t="s">
        <v>116</v>
      </c>
      <c r="TCO93" s="354" t="s">
        <v>116</v>
      </c>
      <c r="TCP93" s="354" t="s">
        <v>116</v>
      </c>
      <c r="TCQ93" s="354" t="s">
        <v>116</v>
      </c>
      <c r="TCR93" s="354" t="s">
        <v>116</v>
      </c>
      <c r="TCS93" s="354" t="s">
        <v>116</v>
      </c>
      <c r="TCT93" s="354" t="s">
        <v>116</v>
      </c>
      <c r="TCU93" s="354" t="s">
        <v>116</v>
      </c>
      <c r="TCV93" s="354" t="s">
        <v>116</v>
      </c>
      <c r="TCW93" s="354" t="s">
        <v>116</v>
      </c>
      <c r="TCX93" s="354" t="s">
        <v>116</v>
      </c>
      <c r="TCY93" s="354" t="s">
        <v>116</v>
      </c>
      <c r="TCZ93" s="354" t="s">
        <v>116</v>
      </c>
      <c r="TDA93" s="354" t="s">
        <v>116</v>
      </c>
      <c r="TDB93" s="354" t="s">
        <v>116</v>
      </c>
      <c r="TDC93" s="354" t="s">
        <v>116</v>
      </c>
      <c r="TDD93" s="354" t="s">
        <v>116</v>
      </c>
      <c r="TDE93" s="354" t="s">
        <v>116</v>
      </c>
      <c r="TDF93" s="354" t="s">
        <v>116</v>
      </c>
      <c r="TDG93" s="354" t="s">
        <v>116</v>
      </c>
      <c r="TDH93" s="354" t="s">
        <v>116</v>
      </c>
      <c r="TDI93" s="354" t="s">
        <v>116</v>
      </c>
      <c r="TDJ93" s="354" t="s">
        <v>116</v>
      </c>
      <c r="TDK93" s="354" t="s">
        <v>116</v>
      </c>
      <c r="TDL93" s="354" t="s">
        <v>116</v>
      </c>
      <c r="TDM93" s="354" t="s">
        <v>116</v>
      </c>
      <c r="TDN93" s="354" t="s">
        <v>116</v>
      </c>
      <c r="TDO93" s="354" t="s">
        <v>116</v>
      </c>
      <c r="TDP93" s="354" t="s">
        <v>116</v>
      </c>
      <c r="TDQ93" s="354" t="s">
        <v>116</v>
      </c>
      <c r="TDR93" s="354" t="s">
        <v>116</v>
      </c>
      <c r="TDS93" s="354" t="s">
        <v>116</v>
      </c>
      <c r="TDT93" s="354" t="s">
        <v>116</v>
      </c>
      <c r="TDU93" s="354" t="s">
        <v>116</v>
      </c>
      <c r="TDV93" s="354" t="s">
        <v>116</v>
      </c>
      <c r="TDW93" s="354" t="s">
        <v>116</v>
      </c>
      <c r="TDX93" s="354" t="s">
        <v>116</v>
      </c>
      <c r="TDY93" s="354" t="s">
        <v>116</v>
      </c>
      <c r="TDZ93" s="354" t="s">
        <v>116</v>
      </c>
      <c r="TEA93" s="354" t="s">
        <v>116</v>
      </c>
      <c r="TEB93" s="354" t="s">
        <v>116</v>
      </c>
      <c r="TEC93" s="354" t="s">
        <v>116</v>
      </c>
      <c r="TED93" s="354" t="s">
        <v>116</v>
      </c>
      <c r="TEE93" s="354" t="s">
        <v>116</v>
      </c>
      <c r="TEF93" s="354" t="s">
        <v>116</v>
      </c>
      <c r="TEG93" s="354" t="s">
        <v>116</v>
      </c>
      <c r="TEH93" s="354" t="s">
        <v>116</v>
      </c>
      <c r="TEI93" s="354" t="s">
        <v>116</v>
      </c>
      <c r="TEJ93" s="354" t="s">
        <v>116</v>
      </c>
      <c r="TEK93" s="354" t="s">
        <v>116</v>
      </c>
      <c r="TEL93" s="354" t="s">
        <v>116</v>
      </c>
      <c r="TEM93" s="354" t="s">
        <v>116</v>
      </c>
      <c r="TEN93" s="354" t="s">
        <v>116</v>
      </c>
      <c r="TEO93" s="354" t="s">
        <v>116</v>
      </c>
      <c r="TEP93" s="354" t="s">
        <v>116</v>
      </c>
      <c r="TEQ93" s="354" t="s">
        <v>116</v>
      </c>
      <c r="TER93" s="354" t="s">
        <v>116</v>
      </c>
      <c r="TES93" s="354" t="s">
        <v>116</v>
      </c>
      <c r="TET93" s="354" t="s">
        <v>116</v>
      </c>
      <c r="TEU93" s="354" t="s">
        <v>116</v>
      </c>
      <c r="TEV93" s="354" t="s">
        <v>116</v>
      </c>
      <c r="TEW93" s="354" t="s">
        <v>116</v>
      </c>
      <c r="TEX93" s="354" t="s">
        <v>116</v>
      </c>
      <c r="TEY93" s="354" t="s">
        <v>116</v>
      </c>
      <c r="TEZ93" s="354" t="s">
        <v>116</v>
      </c>
      <c r="TFA93" s="354" t="s">
        <v>116</v>
      </c>
      <c r="TFB93" s="354" t="s">
        <v>116</v>
      </c>
      <c r="TFC93" s="354" t="s">
        <v>116</v>
      </c>
      <c r="TFD93" s="354" t="s">
        <v>116</v>
      </c>
      <c r="TFE93" s="354" t="s">
        <v>116</v>
      </c>
      <c r="TFF93" s="354" t="s">
        <v>116</v>
      </c>
      <c r="TFG93" s="354" t="s">
        <v>116</v>
      </c>
      <c r="TFH93" s="354" t="s">
        <v>116</v>
      </c>
      <c r="TFI93" s="354" t="s">
        <v>116</v>
      </c>
      <c r="TFJ93" s="354" t="s">
        <v>116</v>
      </c>
      <c r="TFK93" s="354" t="s">
        <v>116</v>
      </c>
      <c r="TFL93" s="354" t="s">
        <v>116</v>
      </c>
      <c r="TFM93" s="354" t="s">
        <v>116</v>
      </c>
      <c r="TFN93" s="354" t="s">
        <v>116</v>
      </c>
      <c r="TFO93" s="354" t="s">
        <v>116</v>
      </c>
      <c r="TFP93" s="354" t="s">
        <v>116</v>
      </c>
      <c r="TFQ93" s="354" t="s">
        <v>116</v>
      </c>
      <c r="TFR93" s="354" t="s">
        <v>116</v>
      </c>
      <c r="TFS93" s="354" t="s">
        <v>116</v>
      </c>
      <c r="TFT93" s="354" t="s">
        <v>116</v>
      </c>
      <c r="TFU93" s="354" t="s">
        <v>116</v>
      </c>
      <c r="TFV93" s="354" t="s">
        <v>116</v>
      </c>
      <c r="TFW93" s="354" t="s">
        <v>116</v>
      </c>
      <c r="TFX93" s="354" t="s">
        <v>116</v>
      </c>
      <c r="TFY93" s="354" t="s">
        <v>116</v>
      </c>
      <c r="TFZ93" s="354" t="s">
        <v>116</v>
      </c>
      <c r="TGA93" s="354" t="s">
        <v>116</v>
      </c>
      <c r="TGB93" s="354" t="s">
        <v>116</v>
      </c>
      <c r="TGC93" s="354" t="s">
        <v>116</v>
      </c>
      <c r="TGD93" s="354" t="s">
        <v>116</v>
      </c>
      <c r="TGE93" s="354" t="s">
        <v>116</v>
      </c>
      <c r="TGF93" s="354" t="s">
        <v>116</v>
      </c>
      <c r="TGG93" s="354" t="s">
        <v>116</v>
      </c>
      <c r="TGH93" s="354" t="s">
        <v>116</v>
      </c>
      <c r="TGI93" s="354" t="s">
        <v>116</v>
      </c>
      <c r="TGJ93" s="354" t="s">
        <v>116</v>
      </c>
      <c r="TGK93" s="354" t="s">
        <v>116</v>
      </c>
      <c r="TGL93" s="354" t="s">
        <v>116</v>
      </c>
      <c r="TGM93" s="354" t="s">
        <v>116</v>
      </c>
      <c r="TGN93" s="354" t="s">
        <v>116</v>
      </c>
      <c r="TGO93" s="354" t="s">
        <v>116</v>
      </c>
      <c r="TGP93" s="354" t="s">
        <v>116</v>
      </c>
      <c r="TGQ93" s="354" t="s">
        <v>116</v>
      </c>
      <c r="TGR93" s="354" t="s">
        <v>116</v>
      </c>
      <c r="TGS93" s="354" t="s">
        <v>116</v>
      </c>
      <c r="TGT93" s="354" t="s">
        <v>116</v>
      </c>
      <c r="TGU93" s="354" t="s">
        <v>116</v>
      </c>
      <c r="TGV93" s="354" t="s">
        <v>116</v>
      </c>
      <c r="TGW93" s="354" t="s">
        <v>116</v>
      </c>
      <c r="TGX93" s="354" t="s">
        <v>116</v>
      </c>
      <c r="TGY93" s="354" t="s">
        <v>116</v>
      </c>
      <c r="TGZ93" s="354" t="s">
        <v>116</v>
      </c>
      <c r="THA93" s="354" t="s">
        <v>116</v>
      </c>
      <c r="THB93" s="354" t="s">
        <v>116</v>
      </c>
      <c r="THC93" s="354" t="s">
        <v>116</v>
      </c>
      <c r="THD93" s="354" t="s">
        <v>116</v>
      </c>
      <c r="THE93" s="354" t="s">
        <v>116</v>
      </c>
      <c r="THF93" s="354" t="s">
        <v>116</v>
      </c>
      <c r="THG93" s="354" t="s">
        <v>116</v>
      </c>
      <c r="THH93" s="354" t="s">
        <v>116</v>
      </c>
      <c r="THI93" s="354" t="s">
        <v>116</v>
      </c>
      <c r="THJ93" s="354" t="s">
        <v>116</v>
      </c>
      <c r="THK93" s="354" t="s">
        <v>116</v>
      </c>
      <c r="THL93" s="354" t="s">
        <v>116</v>
      </c>
      <c r="THM93" s="354" t="s">
        <v>116</v>
      </c>
      <c r="THN93" s="354" t="s">
        <v>116</v>
      </c>
      <c r="THO93" s="354" t="s">
        <v>116</v>
      </c>
      <c r="THP93" s="354" t="s">
        <v>116</v>
      </c>
      <c r="THQ93" s="354" t="s">
        <v>116</v>
      </c>
      <c r="THR93" s="354" t="s">
        <v>116</v>
      </c>
      <c r="THS93" s="354" t="s">
        <v>116</v>
      </c>
      <c r="THT93" s="354" t="s">
        <v>116</v>
      </c>
      <c r="THU93" s="354" t="s">
        <v>116</v>
      </c>
      <c r="THV93" s="354" t="s">
        <v>116</v>
      </c>
      <c r="THW93" s="354" t="s">
        <v>116</v>
      </c>
      <c r="THX93" s="354" t="s">
        <v>116</v>
      </c>
      <c r="THY93" s="354" t="s">
        <v>116</v>
      </c>
      <c r="THZ93" s="354" t="s">
        <v>116</v>
      </c>
      <c r="TIA93" s="354" t="s">
        <v>116</v>
      </c>
      <c r="TIB93" s="354" t="s">
        <v>116</v>
      </c>
      <c r="TIC93" s="354" t="s">
        <v>116</v>
      </c>
      <c r="TID93" s="354" t="s">
        <v>116</v>
      </c>
      <c r="TIE93" s="354" t="s">
        <v>116</v>
      </c>
      <c r="TIF93" s="354" t="s">
        <v>116</v>
      </c>
      <c r="TIG93" s="354" t="s">
        <v>116</v>
      </c>
      <c r="TIH93" s="354" t="s">
        <v>116</v>
      </c>
      <c r="TII93" s="354" t="s">
        <v>116</v>
      </c>
      <c r="TIJ93" s="354" t="s">
        <v>116</v>
      </c>
      <c r="TIK93" s="354" t="s">
        <v>116</v>
      </c>
      <c r="TIL93" s="354" t="s">
        <v>116</v>
      </c>
      <c r="TIM93" s="354" t="s">
        <v>116</v>
      </c>
      <c r="TIN93" s="354" t="s">
        <v>116</v>
      </c>
      <c r="TIO93" s="354" t="s">
        <v>116</v>
      </c>
      <c r="TIP93" s="354" t="s">
        <v>116</v>
      </c>
      <c r="TIQ93" s="354" t="s">
        <v>116</v>
      </c>
      <c r="TIR93" s="354" t="s">
        <v>116</v>
      </c>
      <c r="TIS93" s="354" t="s">
        <v>116</v>
      </c>
      <c r="TIT93" s="354" t="s">
        <v>116</v>
      </c>
      <c r="TIU93" s="354" t="s">
        <v>116</v>
      </c>
      <c r="TIV93" s="354" t="s">
        <v>116</v>
      </c>
      <c r="TIW93" s="354" t="s">
        <v>116</v>
      </c>
      <c r="TIX93" s="354" t="s">
        <v>116</v>
      </c>
      <c r="TIY93" s="354" t="s">
        <v>116</v>
      </c>
      <c r="TIZ93" s="354" t="s">
        <v>116</v>
      </c>
      <c r="TJA93" s="354" t="s">
        <v>116</v>
      </c>
      <c r="TJB93" s="354" t="s">
        <v>116</v>
      </c>
      <c r="TJC93" s="354" t="s">
        <v>116</v>
      </c>
      <c r="TJD93" s="354" t="s">
        <v>116</v>
      </c>
      <c r="TJE93" s="354" t="s">
        <v>116</v>
      </c>
      <c r="TJF93" s="354" t="s">
        <v>116</v>
      </c>
      <c r="TJG93" s="354" t="s">
        <v>116</v>
      </c>
      <c r="TJH93" s="354" t="s">
        <v>116</v>
      </c>
      <c r="TJI93" s="354" t="s">
        <v>116</v>
      </c>
      <c r="TJJ93" s="354" t="s">
        <v>116</v>
      </c>
      <c r="TJK93" s="354" t="s">
        <v>116</v>
      </c>
      <c r="TJL93" s="354" t="s">
        <v>116</v>
      </c>
      <c r="TJM93" s="354" t="s">
        <v>116</v>
      </c>
      <c r="TJN93" s="354" t="s">
        <v>116</v>
      </c>
      <c r="TJO93" s="354" t="s">
        <v>116</v>
      </c>
      <c r="TJP93" s="354" t="s">
        <v>116</v>
      </c>
      <c r="TJQ93" s="354" t="s">
        <v>116</v>
      </c>
      <c r="TJR93" s="354" t="s">
        <v>116</v>
      </c>
      <c r="TJS93" s="354" t="s">
        <v>116</v>
      </c>
      <c r="TJT93" s="354" t="s">
        <v>116</v>
      </c>
      <c r="TJU93" s="354" t="s">
        <v>116</v>
      </c>
      <c r="TJV93" s="354" t="s">
        <v>116</v>
      </c>
      <c r="TJW93" s="354" t="s">
        <v>116</v>
      </c>
      <c r="TJX93" s="354" t="s">
        <v>116</v>
      </c>
      <c r="TJY93" s="354" t="s">
        <v>116</v>
      </c>
      <c r="TJZ93" s="354" t="s">
        <v>116</v>
      </c>
      <c r="TKA93" s="354" t="s">
        <v>116</v>
      </c>
      <c r="TKB93" s="354" t="s">
        <v>116</v>
      </c>
      <c r="TKC93" s="354" t="s">
        <v>116</v>
      </c>
      <c r="TKD93" s="354" t="s">
        <v>116</v>
      </c>
      <c r="TKE93" s="354" t="s">
        <v>116</v>
      </c>
      <c r="TKF93" s="354" t="s">
        <v>116</v>
      </c>
      <c r="TKG93" s="354" t="s">
        <v>116</v>
      </c>
      <c r="TKH93" s="354" t="s">
        <v>116</v>
      </c>
      <c r="TKI93" s="354" t="s">
        <v>116</v>
      </c>
      <c r="TKJ93" s="354" t="s">
        <v>116</v>
      </c>
      <c r="TKK93" s="354" t="s">
        <v>116</v>
      </c>
      <c r="TKL93" s="354" t="s">
        <v>116</v>
      </c>
      <c r="TKM93" s="354" t="s">
        <v>116</v>
      </c>
      <c r="TKN93" s="354" t="s">
        <v>116</v>
      </c>
      <c r="TKO93" s="354" t="s">
        <v>116</v>
      </c>
      <c r="TKP93" s="354" t="s">
        <v>116</v>
      </c>
      <c r="TKQ93" s="354" t="s">
        <v>116</v>
      </c>
      <c r="TKR93" s="354" t="s">
        <v>116</v>
      </c>
      <c r="TKS93" s="354" t="s">
        <v>116</v>
      </c>
      <c r="TKT93" s="354" t="s">
        <v>116</v>
      </c>
      <c r="TKU93" s="354" t="s">
        <v>116</v>
      </c>
      <c r="TKV93" s="354" t="s">
        <v>116</v>
      </c>
      <c r="TKW93" s="354" t="s">
        <v>116</v>
      </c>
      <c r="TKX93" s="354" t="s">
        <v>116</v>
      </c>
      <c r="TKY93" s="354" t="s">
        <v>116</v>
      </c>
      <c r="TKZ93" s="354" t="s">
        <v>116</v>
      </c>
      <c r="TLA93" s="354" t="s">
        <v>116</v>
      </c>
      <c r="TLB93" s="354" t="s">
        <v>116</v>
      </c>
      <c r="TLC93" s="354" t="s">
        <v>116</v>
      </c>
      <c r="TLD93" s="354" t="s">
        <v>116</v>
      </c>
      <c r="TLE93" s="354" t="s">
        <v>116</v>
      </c>
      <c r="TLF93" s="354" t="s">
        <v>116</v>
      </c>
      <c r="TLG93" s="354" t="s">
        <v>116</v>
      </c>
      <c r="TLH93" s="354" t="s">
        <v>116</v>
      </c>
      <c r="TLI93" s="354" t="s">
        <v>116</v>
      </c>
      <c r="TLJ93" s="354" t="s">
        <v>116</v>
      </c>
      <c r="TLK93" s="354" t="s">
        <v>116</v>
      </c>
      <c r="TLL93" s="354" t="s">
        <v>116</v>
      </c>
      <c r="TLM93" s="354" t="s">
        <v>116</v>
      </c>
      <c r="TLN93" s="354" t="s">
        <v>116</v>
      </c>
      <c r="TLO93" s="354" t="s">
        <v>116</v>
      </c>
      <c r="TLP93" s="354" t="s">
        <v>116</v>
      </c>
      <c r="TLQ93" s="354" t="s">
        <v>116</v>
      </c>
      <c r="TLR93" s="354" t="s">
        <v>116</v>
      </c>
      <c r="TLS93" s="354" t="s">
        <v>116</v>
      </c>
      <c r="TLT93" s="354" t="s">
        <v>116</v>
      </c>
      <c r="TLU93" s="354" t="s">
        <v>116</v>
      </c>
      <c r="TLV93" s="354" t="s">
        <v>116</v>
      </c>
      <c r="TLW93" s="354" t="s">
        <v>116</v>
      </c>
      <c r="TLX93" s="354" t="s">
        <v>116</v>
      </c>
      <c r="TLY93" s="354" t="s">
        <v>116</v>
      </c>
      <c r="TLZ93" s="354" t="s">
        <v>116</v>
      </c>
      <c r="TMA93" s="354" t="s">
        <v>116</v>
      </c>
      <c r="TMB93" s="354" t="s">
        <v>116</v>
      </c>
      <c r="TMC93" s="354" t="s">
        <v>116</v>
      </c>
      <c r="TMD93" s="354" t="s">
        <v>116</v>
      </c>
      <c r="TME93" s="354" t="s">
        <v>116</v>
      </c>
      <c r="TMF93" s="354" t="s">
        <v>116</v>
      </c>
      <c r="TMG93" s="354" t="s">
        <v>116</v>
      </c>
      <c r="TMH93" s="354" t="s">
        <v>116</v>
      </c>
      <c r="TMI93" s="354" t="s">
        <v>116</v>
      </c>
      <c r="TMJ93" s="354" t="s">
        <v>116</v>
      </c>
      <c r="TMK93" s="354" t="s">
        <v>116</v>
      </c>
      <c r="TML93" s="354" t="s">
        <v>116</v>
      </c>
      <c r="TMM93" s="354" t="s">
        <v>116</v>
      </c>
      <c r="TMN93" s="354" t="s">
        <v>116</v>
      </c>
      <c r="TMO93" s="354" t="s">
        <v>116</v>
      </c>
      <c r="TMP93" s="354" t="s">
        <v>116</v>
      </c>
      <c r="TMQ93" s="354" t="s">
        <v>116</v>
      </c>
      <c r="TMR93" s="354" t="s">
        <v>116</v>
      </c>
      <c r="TMS93" s="354" t="s">
        <v>116</v>
      </c>
      <c r="TMT93" s="354" t="s">
        <v>116</v>
      </c>
      <c r="TMU93" s="354" t="s">
        <v>116</v>
      </c>
      <c r="TMV93" s="354" t="s">
        <v>116</v>
      </c>
      <c r="TMW93" s="354" t="s">
        <v>116</v>
      </c>
      <c r="TMX93" s="354" t="s">
        <v>116</v>
      </c>
      <c r="TMY93" s="354" t="s">
        <v>116</v>
      </c>
      <c r="TMZ93" s="354" t="s">
        <v>116</v>
      </c>
      <c r="TNA93" s="354" t="s">
        <v>116</v>
      </c>
      <c r="TNB93" s="354" t="s">
        <v>116</v>
      </c>
      <c r="TNC93" s="354" t="s">
        <v>116</v>
      </c>
      <c r="TND93" s="354" t="s">
        <v>116</v>
      </c>
      <c r="TNE93" s="354" t="s">
        <v>116</v>
      </c>
      <c r="TNF93" s="354" t="s">
        <v>116</v>
      </c>
      <c r="TNG93" s="354" t="s">
        <v>116</v>
      </c>
      <c r="TNH93" s="354" t="s">
        <v>116</v>
      </c>
      <c r="TNI93" s="354" t="s">
        <v>116</v>
      </c>
      <c r="TNJ93" s="354" t="s">
        <v>116</v>
      </c>
      <c r="TNK93" s="354" t="s">
        <v>116</v>
      </c>
      <c r="TNL93" s="354" t="s">
        <v>116</v>
      </c>
      <c r="TNM93" s="354" t="s">
        <v>116</v>
      </c>
      <c r="TNN93" s="354" t="s">
        <v>116</v>
      </c>
      <c r="TNO93" s="354" t="s">
        <v>116</v>
      </c>
      <c r="TNP93" s="354" t="s">
        <v>116</v>
      </c>
      <c r="TNQ93" s="354" t="s">
        <v>116</v>
      </c>
      <c r="TNR93" s="354" t="s">
        <v>116</v>
      </c>
      <c r="TNS93" s="354" t="s">
        <v>116</v>
      </c>
      <c r="TNT93" s="354" t="s">
        <v>116</v>
      </c>
      <c r="TNU93" s="354" t="s">
        <v>116</v>
      </c>
      <c r="TNV93" s="354" t="s">
        <v>116</v>
      </c>
      <c r="TNW93" s="354" t="s">
        <v>116</v>
      </c>
      <c r="TNX93" s="354" t="s">
        <v>116</v>
      </c>
      <c r="TNY93" s="354" t="s">
        <v>116</v>
      </c>
      <c r="TNZ93" s="354" t="s">
        <v>116</v>
      </c>
      <c r="TOA93" s="354" t="s">
        <v>116</v>
      </c>
      <c r="TOB93" s="354" t="s">
        <v>116</v>
      </c>
      <c r="TOC93" s="354" t="s">
        <v>116</v>
      </c>
      <c r="TOD93" s="354" t="s">
        <v>116</v>
      </c>
      <c r="TOE93" s="354" t="s">
        <v>116</v>
      </c>
      <c r="TOF93" s="354" t="s">
        <v>116</v>
      </c>
      <c r="TOG93" s="354" t="s">
        <v>116</v>
      </c>
      <c r="TOH93" s="354" t="s">
        <v>116</v>
      </c>
      <c r="TOI93" s="354" t="s">
        <v>116</v>
      </c>
      <c r="TOJ93" s="354" t="s">
        <v>116</v>
      </c>
      <c r="TOK93" s="354" t="s">
        <v>116</v>
      </c>
      <c r="TOL93" s="354" t="s">
        <v>116</v>
      </c>
      <c r="TOM93" s="354" t="s">
        <v>116</v>
      </c>
      <c r="TON93" s="354" t="s">
        <v>116</v>
      </c>
      <c r="TOO93" s="354" t="s">
        <v>116</v>
      </c>
      <c r="TOP93" s="354" t="s">
        <v>116</v>
      </c>
      <c r="TOQ93" s="354" t="s">
        <v>116</v>
      </c>
      <c r="TOR93" s="354" t="s">
        <v>116</v>
      </c>
      <c r="TOS93" s="354" t="s">
        <v>116</v>
      </c>
      <c r="TOT93" s="354" t="s">
        <v>116</v>
      </c>
      <c r="TOU93" s="354" t="s">
        <v>116</v>
      </c>
      <c r="TOV93" s="354" t="s">
        <v>116</v>
      </c>
      <c r="TOW93" s="354" t="s">
        <v>116</v>
      </c>
      <c r="TOX93" s="354" t="s">
        <v>116</v>
      </c>
      <c r="TOY93" s="354" t="s">
        <v>116</v>
      </c>
      <c r="TOZ93" s="354" t="s">
        <v>116</v>
      </c>
      <c r="TPA93" s="354" t="s">
        <v>116</v>
      </c>
      <c r="TPB93" s="354" t="s">
        <v>116</v>
      </c>
      <c r="TPC93" s="354" t="s">
        <v>116</v>
      </c>
      <c r="TPD93" s="354" t="s">
        <v>116</v>
      </c>
      <c r="TPE93" s="354" t="s">
        <v>116</v>
      </c>
      <c r="TPF93" s="354" t="s">
        <v>116</v>
      </c>
      <c r="TPG93" s="354" t="s">
        <v>116</v>
      </c>
      <c r="TPH93" s="354" t="s">
        <v>116</v>
      </c>
      <c r="TPI93" s="354" t="s">
        <v>116</v>
      </c>
      <c r="TPJ93" s="354" t="s">
        <v>116</v>
      </c>
      <c r="TPK93" s="354" t="s">
        <v>116</v>
      </c>
      <c r="TPL93" s="354" t="s">
        <v>116</v>
      </c>
      <c r="TPM93" s="354" t="s">
        <v>116</v>
      </c>
      <c r="TPN93" s="354" t="s">
        <v>116</v>
      </c>
      <c r="TPO93" s="354" t="s">
        <v>116</v>
      </c>
      <c r="TPP93" s="354" t="s">
        <v>116</v>
      </c>
      <c r="TPQ93" s="354" t="s">
        <v>116</v>
      </c>
      <c r="TPR93" s="354" t="s">
        <v>116</v>
      </c>
      <c r="TPS93" s="354" t="s">
        <v>116</v>
      </c>
      <c r="TPT93" s="354" t="s">
        <v>116</v>
      </c>
      <c r="TPU93" s="354" t="s">
        <v>116</v>
      </c>
      <c r="TPV93" s="354" t="s">
        <v>116</v>
      </c>
      <c r="TPW93" s="354" t="s">
        <v>116</v>
      </c>
      <c r="TPX93" s="354" t="s">
        <v>116</v>
      </c>
      <c r="TPY93" s="354" t="s">
        <v>116</v>
      </c>
      <c r="TPZ93" s="354" t="s">
        <v>116</v>
      </c>
      <c r="TQA93" s="354" t="s">
        <v>116</v>
      </c>
      <c r="TQB93" s="354" t="s">
        <v>116</v>
      </c>
      <c r="TQC93" s="354" t="s">
        <v>116</v>
      </c>
      <c r="TQD93" s="354" t="s">
        <v>116</v>
      </c>
      <c r="TQE93" s="354" t="s">
        <v>116</v>
      </c>
      <c r="TQF93" s="354" t="s">
        <v>116</v>
      </c>
      <c r="TQG93" s="354" t="s">
        <v>116</v>
      </c>
      <c r="TQH93" s="354" t="s">
        <v>116</v>
      </c>
      <c r="TQI93" s="354" t="s">
        <v>116</v>
      </c>
      <c r="TQJ93" s="354" t="s">
        <v>116</v>
      </c>
      <c r="TQK93" s="354" t="s">
        <v>116</v>
      </c>
      <c r="TQL93" s="354" t="s">
        <v>116</v>
      </c>
      <c r="TQM93" s="354" t="s">
        <v>116</v>
      </c>
      <c r="TQN93" s="354" t="s">
        <v>116</v>
      </c>
      <c r="TQO93" s="354" t="s">
        <v>116</v>
      </c>
      <c r="TQP93" s="354" t="s">
        <v>116</v>
      </c>
      <c r="TQQ93" s="354" t="s">
        <v>116</v>
      </c>
      <c r="TQR93" s="354" t="s">
        <v>116</v>
      </c>
      <c r="TQS93" s="354" t="s">
        <v>116</v>
      </c>
      <c r="TQT93" s="354" t="s">
        <v>116</v>
      </c>
      <c r="TQU93" s="354" t="s">
        <v>116</v>
      </c>
      <c r="TQV93" s="354" t="s">
        <v>116</v>
      </c>
      <c r="TQW93" s="354" t="s">
        <v>116</v>
      </c>
      <c r="TQX93" s="354" t="s">
        <v>116</v>
      </c>
      <c r="TQY93" s="354" t="s">
        <v>116</v>
      </c>
      <c r="TQZ93" s="354" t="s">
        <v>116</v>
      </c>
      <c r="TRA93" s="354" t="s">
        <v>116</v>
      </c>
      <c r="TRB93" s="354" t="s">
        <v>116</v>
      </c>
      <c r="TRC93" s="354" t="s">
        <v>116</v>
      </c>
      <c r="TRD93" s="354" t="s">
        <v>116</v>
      </c>
      <c r="TRE93" s="354" t="s">
        <v>116</v>
      </c>
      <c r="TRF93" s="354" t="s">
        <v>116</v>
      </c>
      <c r="TRG93" s="354" t="s">
        <v>116</v>
      </c>
      <c r="TRH93" s="354" t="s">
        <v>116</v>
      </c>
      <c r="TRI93" s="354" t="s">
        <v>116</v>
      </c>
      <c r="TRJ93" s="354" t="s">
        <v>116</v>
      </c>
      <c r="TRK93" s="354" t="s">
        <v>116</v>
      </c>
      <c r="TRL93" s="354" t="s">
        <v>116</v>
      </c>
      <c r="TRM93" s="354" t="s">
        <v>116</v>
      </c>
      <c r="TRN93" s="354" t="s">
        <v>116</v>
      </c>
      <c r="TRO93" s="354" t="s">
        <v>116</v>
      </c>
      <c r="TRP93" s="354" t="s">
        <v>116</v>
      </c>
      <c r="TRQ93" s="354" t="s">
        <v>116</v>
      </c>
      <c r="TRR93" s="354" t="s">
        <v>116</v>
      </c>
      <c r="TRS93" s="354" t="s">
        <v>116</v>
      </c>
      <c r="TRT93" s="354" t="s">
        <v>116</v>
      </c>
      <c r="TRU93" s="354" t="s">
        <v>116</v>
      </c>
      <c r="TRV93" s="354" t="s">
        <v>116</v>
      </c>
      <c r="TRW93" s="354" t="s">
        <v>116</v>
      </c>
      <c r="TRX93" s="354" t="s">
        <v>116</v>
      </c>
      <c r="TRY93" s="354" t="s">
        <v>116</v>
      </c>
      <c r="TRZ93" s="354" t="s">
        <v>116</v>
      </c>
      <c r="TSA93" s="354" t="s">
        <v>116</v>
      </c>
      <c r="TSB93" s="354" t="s">
        <v>116</v>
      </c>
      <c r="TSC93" s="354" t="s">
        <v>116</v>
      </c>
      <c r="TSD93" s="354" t="s">
        <v>116</v>
      </c>
      <c r="TSE93" s="354" t="s">
        <v>116</v>
      </c>
      <c r="TSF93" s="354" t="s">
        <v>116</v>
      </c>
      <c r="TSG93" s="354" t="s">
        <v>116</v>
      </c>
      <c r="TSH93" s="354" t="s">
        <v>116</v>
      </c>
      <c r="TSI93" s="354" t="s">
        <v>116</v>
      </c>
      <c r="TSJ93" s="354" t="s">
        <v>116</v>
      </c>
      <c r="TSK93" s="354" t="s">
        <v>116</v>
      </c>
      <c r="TSL93" s="354" t="s">
        <v>116</v>
      </c>
      <c r="TSM93" s="354" t="s">
        <v>116</v>
      </c>
      <c r="TSN93" s="354" t="s">
        <v>116</v>
      </c>
      <c r="TSO93" s="354" t="s">
        <v>116</v>
      </c>
      <c r="TSP93" s="354" t="s">
        <v>116</v>
      </c>
      <c r="TSQ93" s="354" t="s">
        <v>116</v>
      </c>
      <c r="TSR93" s="354" t="s">
        <v>116</v>
      </c>
      <c r="TSS93" s="354" t="s">
        <v>116</v>
      </c>
      <c r="TST93" s="354" t="s">
        <v>116</v>
      </c>
      <c r="TSU93" s="354" t="s">
        <v>116</v>
      </c>
      <c r="TSV93" s="354" t="s">
        <v>116</v>
      </c>
      <c r="TSW93" s="354" t="s">
        <v>116</v>
      </c>
      <c r="TSX93" s="354" t="s">
        <v>116</v>
      </c>
      <c r="TSY93" s="354" t="s">
        <v>116</v>
      </c>
      <c r="TSZ93" s="354" t="s">
        <v>116</v>
      </c>
      <c r="TTA93" s="354" t="s">
        <v>116</v>
      </c>
      <c r="TTB93" s="354" t="s">
        <v>116</v>
      </c>
      <c r="TTC93" s="354" t="s">
        <v>116</v>
      </c>
      <c r="TTD93" s="354" t="s">
        <v>116</v>
      </c>
      <c r="TTE93" s="354" t="s">
        <v>116</v>
      </c>
      <c r="TTF93" s="354" t="s">
        <v>116</v>
      </c>
      <c r="TTG93" s="354" t="s">
        <v>116</v>
      </c>
      <c r="TTH93" s="354" t="s">
        <v>116</v>
      </c>
      <c r="TTI93" s="354" t="s">
        <v>116</v>
      </c>
      <c r="TTJ93" s="354" t="s">
        <v>116</v>
      </c>
      <c r="TTK93" s="354" t="s">
        <v>116</v>
      </c>
      <c r="TTL93" s="354" t="s">
        <v>116</v>
      </c>
      <c r="TTM93" s="354" t="s">
        <v>116</v>
      </c>
      <c r="TTN93" s="354" t="s">
        <v>116</v>
      </c>
      <c r="TTO93" s="354" t="s">
        <v>116</v>
      </c>
      <c r="TTP93" s="354" t="s">
        <v>116</v>
      </c>
      <c r="TTQ93" s="354" t="s">
        <v>116</v>
      </c>
      <c r="TTR93" s="354" t="s">
        <v>116</v>
      </c>
      <c r="TTS93" s="354" t="s">
        <v>116</v>
      </c>
      <c r="TTT93" s="354" t="s">
        <v>116</v>
      </c>
      <c r="TTU93" s="354" t="s">
        <v>116</v>
      </c>
      <c r="TTV93" s="354" t="s">
        <v>116</v>
      </c>
      <c r="TTW93" s="354" t="s">
        <v>116</v>
      </c>
      <c r="TTX93" s="354" t="s">
        <v>116</v>
      </c>
      <c r="TTY93" s="354" t="s">
        <v>116</v>
      </c>
      <c r="TTZ93" s="354" t="s">
        <v>116</v>
      </c>
      <c r="TUA93" s="354" t="s">
        <v>116</v>
      </c>
      <c r="TUB93" s="354" t="s">
        <v>116</v>
      </c>
      <c r="TUC93" s="354" t="s">
        <v>116</v>
      </c>
      <c r="TUD93" s="354" t="s">
        <v>116</v>
      </c>
      <c r="TUE93" s="354" t="s">
        <v>116</v>
      </c>
      <c r="TUF93" s="354" t="s">
        <v>116</v>
      </c>
      <c r="TUG93" s="354" t="s">
        <v>116</v>
      </c>
      <c r="TUH93" s="354" t="s">
        <v>116</v>
      </c>
      <c r="TUI93" s="354" t="s">
        <v>116</v>
      </c>
      <c r="TUJ93" s="354" t="s">
        <v>116</v>
      </c>
      <c r="TUK93" s="354" t="s">
        <v>116</v>
      </c>
      <c r="TUL93" s="354" t="s">
        <v>116</v>
      </c>
      <c r="TUM93" s="354" t="s">
        <v>116</v>
      </c>
      <c r="TUN93" s="354" t="s">
        <v>116</v>
      </c>
      <c r="TUO93" s="354" t="s">
        <v>116</v>
      </c>
      <c r="TUP93" s="354" t="s">
        <v>116</v>
      </c>
      <c r="TUQ93" s="354" t="s">
        <v>116</v>
      </c>
      <c r="TUR93" s="354" t="s">
        <v>116</v>
      </c>
      <c r="TUS93" s="354" t="s">
        <v>116</v>
      </c>
      <c r="TUT93" s="354" t="s">
        <v>116</v>
      </c>
      <c r="TUU93" s="354" t="s">
        <v>116</v>
      </c>
      <c r="TUV93" s="354" t="s">
        <v>116</v>
      </c>
      <c r="TUW93" s="354" t="s">
        <v>116</v>
      </c>
      <c r="TUX93" s="354" t="s">
        <v>116</v>
      </c>
      <c r="TUY93" s="354" t="s">
        <v>116</v>
      </c>
      <c r="TUZ93" s="354" t="s">
        <v>116</v>
      </c>
      <c r="TVA93" s="354" t="s">
        <v>116</v>
      </c>
      <c r="TVB93" s="354" t="s">
        <v>116</v>
      </c>
      <c r="TVC93" s="354" t="s">
        <v>116</v>
      </c>
      <c r="TVD93" s="354" t="s">
        <v>116</v>
      </c>
      <c r="TVE93" s="354" t="s">
        <v>116</v>
      </c>
      <c r="TVF93" s="354" t="s">
        <v>116</v>
      </c>
      <c r="TVG93" s="354" t="s">
        <v>116</v>
      </c>
      <c r="TVH93" s="354" t="s">
        <v>116</v>
      </c>
      <c r="TVI93" s="354" t="s">
        <v>116</v>
      </c>
      <c r="TVJ93" s="354" t="s">
        <v>116</v>
      </c>
      <c r="TVK93" s="354" t="s">
        <v>116</v>
      </c>
      <c r="TVL93" s="354" t="s">
        <v>116</v>
      </c>
      <c r="TVM93" s="354" t="s">
        <v>116</v>
      </c>
      <c r="TVN93" s="354" t="s">
        <v>116</v>
      </c>
      <c r="TVO93" s="354" t="s">
        <v>116</v>
      </c>
      <c r="TVP93" s="354" t="s">
        <v>116</v>
      </c>
      <c r="TVQ93" s="354" t="s">
        <v>116</v>
      </c>
      <c r="TVR93" s="354" t="s">
        <v>116</v>
      </c>
      <c r="TVS93" s="354" t="s">
        <v>116</v>
      </c>
      <c r="TVT93" s="354" t="s">
        <v>116</v>
      </c>
      <c r="TVU93" s="354" t="s">
        <v>116</v>
      </c>
      <c r="TVV93" s="354" t="s">
        <v>116</v>
      </c>
      <c r="TVW93" s="354" t="s">
        <v>116</v>
      </c>
      <c r="TVX93" s="354" t="s">
        <v>116</v>
      </c>
      <c r="TVY93" s="354" t="s">
        <v>116</v>
      </c>
      <c r="TVZ93" s="354" t="s">
        <v>116</v>
      </c>
      <c r="TWA93" s="354" t="s">
        <v>116</v>
      </c>
      <c r="TWB93" s="354" t="s">
        <v>116</v>
      </c>
      <c r="TWC93" s="354" t="s">
        <v>116</v>
      </c>
      <c r="TWD93" s="354" t="s">
        <v>116</v>
      </c>
      <c r="TWE93" s="354" t="s">
        <v>116</v>
      </c>
      <c r="TWF93" s="354" t="s">
        <v>116</v>
      </c>
      <c r="TWG93" s="354" t="s">
        <v>116</v>
      </c>
      <c r="TWH93" s="354" t="s">
        <v>116</v>
      </c>
      <c r="TWI93" s="354" t="s">
        <v>116</v>
      </c>
      <c r="TWJ93" s="354" t="s">
        <v>116</v>
      </c>
      <c r="TWK93" s="354" t="s">
        <v>116</v>
      </c>
      <c r="TWL93" s="354" t="s">
        <v>116</v>
      </c>
      <c r="TWM93" s="354" t="s">
        <v>116</v>
      </c>
      <c r="TWN93" s="354" t="s">
        <v>116</v>
      </c>
      <c r="TWO93" s="354" t="s">
        <v>116</v>
      </c>
      <c r="TWP93" s="354" t="s">
        <v>116</v>
      </c>
      <c r="TWQ93" s="354" t="s">
        <v>116</v>
      </c>
      <c r="TWR93" s="354" t="s">
        <v>116</v>
      </c>
      <c r="TWS93" s="354" t="s">
        <v>116</v>
      </c>
      <c r="TWT93" s="354" t="s">
        <v>116</v>
      </c>
      <c r="TWU93" s="354" t="s">
        <v>116</v>
      </c>
      <c r="TWV93" s="354" t="s">
        <v>116</v>
      </c>
      <c r="TWW93" s="354" t="s">
        <v>116</v>
      </c>
      <c r="TWX93" s="354" t="s">
        <v>116</v>
      </c>
      <c r="TWY93" s="354" t="s">
        <v>116</v>
      </c>
      <c r="TWZ93" s="354" t="s">
        <v>116</v>
      </c>
      <c r="TXA93" s="354" t="s">
        <v>116</v>
      </c>
      <c r="TXB93" s="354" t="s">
        <v>116</v>
      </c>
      <c r="TXC93" s="354" t="s">
        <v>116</v>
      </c>
      <c r="TXD93" s="354" t="s">
        <v>116</v>
      </c>
      <c r="TXE93" s="354" t="s">
        <v>116</v>
      </c>
      <c r="TXF93" s="354" t="s">
        <v>116</v>
      </c>
      <c r="TXG93" s="354" t="s">
        <v>116</v>
      </c>
      <c r="TXH93" s="354" t="s">
        <v>116</v>
      </c>
      <c r="TXI93" s="354" t="s">
        <v>116</v>
      </c>
      <c r="TXJ93" s="354" t="s">
        <v>116</v>
      </c>
      <c r="TXK93" s="354" t="s">
        <v>116</v>
      </c>
      <c r="TXL93" s="354" t="s">
        <v>116</v>
      </c>
      <c r="TXM93" s="354" t="s">
        <v>116</v>
      </c>
      <c r="TXN93" s="354" t="s">
        <v>116</v>
      </c>
      <c r="TXO93" s="354" t="s">
        <v>116</v>
      </c>
      <c r="TXP93" s="354" t="s">
        <v>116</v>
      </c>
      <c r="TXQ93" s="354" t="s">
        <v>116</v>
      </c>
      <c r="TXR93" s="354" t="s">
        <v>116</v>
      </c>
      <c r="TXS93" s="354" t="s">
        <v>116</v>
      </c>
      <c r="TXT93" s="354" t="s">
        <v>116</v>
      </c>
      <c r="TXU93" s="354" t="s">
        <v>116</v>
      </c>
      <c r="TXV93" s="354" t="s">
        <v>116</v>
      </c>
      <c r="TXW93" s="354" t="s">
        <v>116</v>
      </c>
      <c r="TXX93" s="354" t="s">
        <v>116</v>
      </c>
      <c r="TXY93" s="354" t="s">
        <v>116</v>
      </c>
      <c r="TXZ93" s="354" t="s">
        <v>116</v>
      </c>
      <c r="TYA93" s="354" t="s">
        <v>116</v>
      </c>
      <c r="TYB93" s="354" t="s">
        <v>116</v>
      </c>
      <c r="TYC93" s="354" t="s">
        <v>116</v>
      </c>
      <c r="TYD93" s="354" t="s">
        <v>116</v>
      </c>
      <c r="TYE93" s="354" t="s">
        <v>116</v>
      </c>
      <c r="TYF93" s="354" t="s">
        <v>116</v>
      </c>
      <c r="TYG93" s="354" t="s">
        <v>116</v>
      </c>
      <c r="TYH93" s="354" t="s">
        <v>116</v>
      </c>
      <c r="TYI93" s="354" t="s">
        <v>116</v>
      </c>
      <c r="TYJ93" s="354" t="s">
        <v>116</v>
      </c>
      <c r="TYK93" s="354" t="s">
        <v>116</v>
      </c>
      <c r="TYL93" s="354" t="s">
        <v>116</v>
      </c>
      <c r="TYM93" s="354" t="s">
        <v>116</v>
      </c>
      <c r="TYN93" s="354" t="s">
        <v>116</v>
      </c>
      <c r="TYO93" s="354" t="s">
        <v>116</v>
      </c>
      <c r="TYP93" s="354" t="s">
        <v>116</v>
      </c>
      <c r="TYQ93" s="354" t="s">
        <v>116</v>
      </c>
      <c r="TYR93" s="354" t="s">
        <v>116</v>
      </c>
      <c r="TYS93" s="354" t="s">
        <v>116</v>
      </c>
      <c r="TYT93" s="354" t="s">
        <v>116</v>
      </c>
      <c r="TYU93" s="354" t="s">
        <v>116</v>
      </c>
      <c r="TYV93" s="354" t="s">
        <v>116</v>
      </c>
      <c r="TYW93" s="354" t="s">
        <v>116</v>
      </c>
      <c r="TYX93" s="354" t="s">
        <v>116</v>
      </c>
      <c r="TYY93" s="354" t="s">
        <v>116</v>
      </c>
      <c r="TYZ93" s="354" t="s">
        <v>116</v>
      </c>
      <c r="TZA93" s="354" t="s">
        <v>116</v>
      </c>
      <c r="TZB93" s="354" t="s">
        <v>116</v>
      </c>
      <c r="TZC93" s="354" t="s">
        <v>116</v>
      </c>
      <c r="TZD93" s="354" t="s">
        <v>116</v>
      </c>
      <c r="TZE93" s="354" t="s">
        <v>116</v>
      </c>
      <c r="TZF93" s="354" t="s">
        <v>116</v>
      </c>
      <c r="TZG93" s="354" t="s">
        <v>116</v>
      </c>
      <c r="TZH93" s="354" t="s">
        <v>116</v>
      </c>
      <c r="TZI93" s="354" t="s">
        <v>116</v>
      </c>
      <c r="TZJ93" s="354" t="s">
        <v>116</v>
      </c>
      <c r="TZK93" s="354" t="s">
        <v>116</v>
      </c>
      <c r="TZL93" s="354" t="s">
        <v>116</v>
      </c>
      <c r="TZM93" s="354" t="s">
        <v>116</v>
      </c>
      <c r="TZN93" s="354" t="s">
        <v>116</v>
      </c>
      <c r="TZO93" s="354" t="s">
        <v>116</v>
      </c>
      <c r="TZP93" s="354" t="s">
        <v>116</v>
      </c>
      <c r="TZQ93" s="354" t="s">
        <v>116</v>
      </c>
      <c r="TZR93" s="354" t="s">
        <v>116</v>
      </c>
      <c r="TZS93" s="354" t="s">
        <v>116</v>
      </c>
      <c r="TZT93" s="354" t="s">
        <v>116</v>
      </c>
      <c r="TZU93" s="354" t="s">
        <v>116</v>
      </c>
      <c r="TZV93" s="354" t="s">
        <v>116</v>
      </c>
      <c r="TZW93" s="354" t="s">
        <v>116</v>
      </c>
      <c r="TZX93" s="354" t="s">
        <v>116</v>
      </c>
      <c r="TZY93" s="354" t="s">
        <v>116</v>
      </c>
      <c r="TZZ93" s="354" t="s">
        <v>116</v>
      </c>
      <c r="UAA93" s="354" t="s">
        <v>116</v>
      </c>
      <c r="UAB93" s="354" t="s">
        <v>116</v>
      </c>
      <c r="UAC93" s="354" t="s">
        <v>116</v>
      </c>
      <c r="UAD93" s="354" t="s">
        <v>116</v>
      </c>
      <c r="UAE93" s="354" t="s">
        <v>116</v>
      </c>
      <c r="UAF93" s="354" t="s">
        <v>116</v>
      </c>
      <c r="UAG93" s="354" t="s">
        <v>116</v>
      </c>
      <c r="UAH93" s="354" t="s">
        <v>116</v>
      </c>
      <c r="UAI93" s="354" t="s">
        <v>116</v>
      </c>
      <c r="UAJ93" s="354" t="s">
        <v>116</v>
      </c>
      <c r="UAK93" s="354" t="s">
        <v>116</v>
      </c>
      <c r="UAL93" s="354" t="s">
        <v>116</v>
      </c>
      <c r="UAM93" s="354" t="s">
        <v>116</v>
      </c>
      <c r="UAN93" s="354" t="s">
        <v>116</v>
      </c>
      <c r="UAO93" s="354" t="s">
        <v>116</v>
      </c>
      <c r="UAP93" s="354" t="s">
        <v>116</v>
      </c>
      <c r="UAQ93" s="354" t="s">
        <v>116</v>
      </c>
      <c r="UAR93" s="354" t="s">
        <v>116</v>
      </c>
      <c r="UAS93" s="354" t="s">
        <v>116</v>
      </c>
      <c r="UAT93" s="354" t="s">
        <v>116</v>
      </c>
      <c r="UAU93" s="354" t="s">
        <v>116</v>
      </c>
      <c r="UAV93" s="354" t="s">
        <v>116</v>
      </c>
      <c r="UAW93" s="354" t="s">
        <v>116</v>
      </c>
      <c r="UAX93" s="354" t="s">
        <v>116</v>
      </c>
      <c r="UAY93" s="354" t="s">
        <v>116</v>
      </c>
      <c r="UAZ93" s="354" t="s">
        <v>116</v>
      </c>
      <c r="UBA93" s="354" t="s">
        <v>116</v>
      </c>
      <c r="UBB93" s="354" t="s">
        <v>116</v>
      </c>
      <c r="UBC93" s="354" t="s">
        <v>116</v>
      </c>
      <c r="UBD93" s="354" t="s">
        <v>116</v>
      </c>
      <c r="UBE93" s="354" t="s">
        <v>116</v>
      </c>
      <c r="UBF93" s="354" t="s">
        <v>116</v>
      </c>
      <c r="UBG93" s="354" t="s">
        <v>116</v>
      </c>
      <c r="UBH93" s="354" t="s">
        <v>116</v>
      </c>
      <c r="UBI93" s="354" t="s">
        <v>116</v>
      </c>
      <c r="UBJ93" s="354" t="s">
        <v>116</v>
      </c>
      <c r="UBK93" s="354" t="s">
        <v>116</v>
      </c>
      <c r="UBL93" s="354" t="s">
        <v>116</v>
      </c>
      <c r="UBM93" s="354" t="s">
        <v>116</v>
      </c>
      <c r="UBN93" s="354" t="s">
        <v>116</v>
      </c>
      <c r="UBO93" s="354" t="s">
        <v>116</v>
      </c>
      <c r="UBP93" s="354" t="s">
        <v>116</v>
      </c>
      <c r="UBQ93" s="354" t="s">
        <v>116</v>
      </c>
      <c r="UBR93" s="354" t="s">
        <v>116</v>
      </c>
      <c r="UBS93" s="354" t="s">
        <v>116</v>
      </c>
      <c r="UBT93" s="354" t="s">
        <v>116</v>
      </c>
      <c r="UBU93" s="354" t="s">
        <v>116</v>
      </c>
      <c r="UBV93" s="354" t="s">
        <v>116</v>
      </c>
      <c r="UBW93" s="354" t="s">
        <v>116</v>
      </c>
      <c r="UBX93" s="354" t="s">
        <v>116</v>
      </c>
      <c r="UBY93" s="354" t="s">
        <v>116</v>
      </c>
      <c r="UBZ93" s="354" t="s">
        <v>116</v>
      </c>
      <c r="UCA93" s="354" t="s">
        <v>116</v>
      </c>
      <c r="UCB93" s="354" t="s">
        <v>116</v>
      </c>
      <c r="UCC93" s="354" t="s">
        <v>116</v>
      </c>
      <c r="UCD93" s="354" t="s">
        <v>116</v>
      </c>
      <c r="UCE93" s="354" t="s">
        <v>116</v>
      </c>
      <c r="UCF93" s="354" t="s">
        <v>116</v>
      </c>
      <c r="UCG93" s="354" t="s">
        <v>116</v>
      </c>
      <c r="UCH93" s="354" t="s">
        <v>116</v>
      </c>
      <c r="UCI93" s="354" t="s">
        <v>116</v>
      </c>
      <c r="UCJ93" s="354" t="s">
        <v>116</v>
      </c>
      <c r="UCK93" s="354" t="s">
        <v>116</v>
      </c>
      <c r="UCL93" s="354" t="s">
        <v>116</v>
      </c>
      <c r="UCM93" s="354" t="s">
        <v>116</v>
      </c>
      <c r="UCN93" s="354" t="s">
        <v>116</v>
      </c>
      <c r="UCO93" s="354" t="s">
        <v>116</v>
      </c>
      <c r="UCP93" s="354" t="s">
        <v>116</v>
      </c>
      <c r="UCQ93" s="354" t="s">
        <v>116</v>
      </c>
      <c r="UCR93" s="354" t="s">
        <v>116</v>
      </c>
      <c r="UCS93" s="354" t="s">
        <v>116</v>
      </c>
      <c r="UCT93" s="354" t="s">
        <v>116</v>
      </c>
      <c r="UCU93" s="354" t="s">
        <v>116</v>
      </c>
      <c r="UCV93" s="354" t="s">
        <v>116</v>
      </c>
      <c r="UCW93" s="354" t="s">
        <v>116</v>
      </c>
      <c r="UCX93" s="354" t="s">
        <v>116</v>
      </c>
      <c r="UCY93" s="354" t="s">
        <v>116</v>
      </c>
      <c r="UCZ93" s="354" t="s">
        <v>116</v>
      </c>
      <c r="UDA93" s="354" t="s">
        <v>116</v>
      </c>
      <c r="UDB93" s="354" t="s">
        <v>116</v>
      </c>
      <c r="UDC93" s="354" t="s">
        <v>116</v>
      </c>
      <c r="UDD93" s="354" t="s">
        <v>116</v>
      </c>
      <c r="UDE93" s="354" t="s">
        <v>116</v>
      </c>
      <c r="UDF93" s="354" t="s">
        <v>116</v>
      </c>
      <c r="UDG93" s="354" t="s">
        <v>116</v>
      </c>
      <c r="UDH93" s="354" t="s">
        <v>116</v>
      </c>
      <c r="UDI93" s="354" t="s">
        <v>116</v>
      </c>
      <c r="UDJ93" s="354" t="s">
        <v>116</v>
      </c>
      <c r="UDK93" s="354" t="s">
        <v>116</v>
      </c>
      <c r="UDL93" s="354" t="s">
        <v>116</v>
      </c>
      <c r="UDM93" s="354" t="s">
        <v>116</v>
      </c>
      <c r="UDN93" s="354" t="s">
        <v>116</v>
      </c>
      <c r="UDO93" s="354" t="s">
        <v>116</v>
      </c>
      <c r="UDP93" s="354" t="s">
        <v>116</v>
      </c>
      <c r="UDQ93" s="354" t="s">
        <v>116</v>
      </c>
      <c r="UDR93" s="354" t="s">
        <v>116</v>
      </c>
      <c r="UDS93" s="354" t="s">
        <v>116</v>
      </c>
      <c r="UDT93" s="354" t="s">
        <v>116</v>
      </c>
      <c r="UDU93" s="354" t="s">
        <v>116</v>
      </c>
      <c r="UDV93" s="354" t="s">
        <v>116</v>
      </c>
      <c r="UDW93" s="354" t="s">
        <v>116</v>
      </c>
      <c r="UDX93" s="354" t="s">
        <v>116</v>
      </c>
      <c r="UDY93" s="354" t="s">
        <v>116</v>
      </c>
      <c r="UDZ93" s="354" t="s">
        <v>116</v>
      </c>
      <c r="UEA93" s="354" t="s">
        <v>116</v>
      </c>
      <c r="UEB93" s="354" t="s">
        <v>116</v>
      </c>
      <c r="UEC93" s="354" t="s">
        <v>116</v>
      </c>
      <c r="UED93" s="354" t="s">
        <v>116</v>
      </c>
      <c r="UEE93" s="354" t="s">
        <v>116</v>
      </c>
      <c r="UEF93" s="354" t="s">
        <v>116</v>
      </c>
      <c r="UEG93" s="354" t="s">
        <v>116</v>
      </c>
      <c r="UEH93" s="354" t="s">
        <v>116</v>
      </c>
      <c r="UEI93" s="354" t="s">
        <v>116</v>
      </c>
      <c r="UEJ93" s="354" t="s">
        <v>116</v>
      </c>
      <c r="UEK93" s="354" t="s">
        <v>116</v>
      </c>
      <c r="UEL93" s="354" t="s">
        <v>116</v>
      </c>
      <c r="UEM93" s="354" t="s">
        <v>116</v>
      </c>
      <c r="UEN93" s="354" t="s">
        <v>116</v>
      </c>
      <c r="UEO93" s="354" t="s">
        <v>116</v>
      </c>
      <c r="UEP93" s="354" t="s">
        <v>116</v>
      </c>
      <c r="UEQ93" s="354" t="s">
        <v>116</v>
      </c>
      <c r="UER93" s="354" t="s">
        <v>116</v>
      </c>
      <c r="UES93" s="354" t="s">
        <v>116</v>
      </c>
      <c r="UET93" s="354" t="s">
        <v>116</v>
      </c>
      <c r="UEU93" s="354" t="s">
        <v>116</v>
      </c>
      <c r="UEV93" s="354" t="s">
        <v>116</v>
      </c>
      <c r="UEW93" s="354" t="s">
        <v>116</v>
      </c>
      <c r="UEX93" s="354" t="s">
        <v>116</v>
      </c>
      <c r="UEY93" s="354" t="s">
        <v>116</v>
      </c>
      <c r="UEZ93" s="354" t="s">
        <v>116</v>
      </c>
      <c r="UFA93" s="354" t="s">
        <v>116</v>
      </c>
      <c r="UFB93" s="354" t="s">
        <v>116</v>
      </c>
      <c r="UFC93" s="354" t="s">
        <v>116</v>
      </c>
      <c r="UFD93" s="354" t="s">
        <v>116</v>
      </c>
      <c r="UFE93" s="354" t="s">
        <v>116</v>
      </c>
      <c r="UFF93" s="354" t="s">
        <v>116</v>
      </c>
      <c r="UFG93" s="354" t="s">
        <v>116</v>
      </c>
      <c r="UFH93" s="354" t="s">
        <v>116</v>
      </c>
      <c r="UFI93" s="354" t="s">
        <v>116</v>
      </c>
      <c r="UFJ93" s="354" t="s">
        <v>116</v>
      </c>
      <c r="UFK93" s="354" t="s">
        <v>116</v>
      </c>
      <c r="UFL93" s="354" t="s">
        <v>116</v>
      </c>
      <c r="UFM93" s="354" t="s">
        <v>116</v>
      </c>
      <c r="UFN93" s="354" t="s">
        <v>116</v>
      </c>
      <c r="UFO93" s="354" t="s">
        <v>116</v>
      </c>
      <c r="UFP93" s="354" t="s">
        <v>116</v>
      </c>
      <c r="UFQ93" s="354" t="s">
        <v>116</v>
      </c>
      <c r="UFR93" s="354" t="s">
        <v>116</v>
      </c>
      <c r="UFS93" s="354" t="s">
        <v>116</v>
      </c>
      <c r="UFT93" s="354" t="s">
        <v>116</v>
      </c>
      <c r="UFU93" s="354" t="s">
        <v>116</v>
      </c>
      <c r="UFV93" s="354" t="s">
        <v>116</v>
      </c>
      <c r="UFW93" s="354" t="s">
        <v>116</v>
      </c>
      <c r="UFX93" s="354" t="s">
        <v>116</v>
      </c>
      <c r="UFY93" s="354" t="s">
        <v>116</v>
      </c>
      <c r="UFZ93" s="354" t="s">
        <v>116</v>
      </c>
      <c r="UGA93" s="354" t="s">
        <v>116</v>
      </c>
      <c r="UGB93" s="354" t="s">
        <v>116</v>
      </c>
      <c r="UGC93" s="354" t="s">
        <v>116</v>
      </c>
      <c r="UGD93" s="354" t="s">
        <v>116</v>
      </c>
      <c r="UGE93" s="354" t="s">
        <v>116</v>
      </c>
      <c r="UGF93" s="354" t="s">
        <v>116</v>
      </c>
      <c r="UGG93" s="354" t="s">
        <v>116</v>
      </c>
      <c r="UGH93" s="354" t="s">
        <v>116</v>
      </c>
      <c r="UGI93" s="354" t="s">
        <v>116</v>
      </c>
      <c r="UGJ93" s="354" t="s">
        <v>116</v>
      </c>
      <c r="UGK93" s="354" t="s">
        <v>116</v>
      </c>
      <c r="UGL93" s="354" t="s">
        <v>116</v>
      </c>
      <c r="UGM93" s="354" t="s">
        <v>116</v>
      </c>
      <c r="UGN93" s="354" t="s">
        <v>116</v>
      </c>
      <c r="UGO93" s="354" t="s">
        <v>116</v>
      </c>
      <c r="UGP93" s="354" t="s">
        <v>116</v>
      </c>
      <c r="UGQ93" s="354" t="s">
        <v>116</v>
      </c>
      <c r="UGR93" s="354" t="s">
        <v>116</v>
      </c>
      <c r="UGS93" s="354" t="s">
        <v>116</v>
      </c>
      <c r="UGT93" s="354" t="s">
        <v>116</v>
      </c>
      <c r="UGU93" s="354" t="s">
        <v>116</v>
      </c>
      <c r="UGV93" s="354" t="s">
        <v>116</v>
      </c>
      <c r="UGW93" s="354" t="s">
        <v>116</v>
      </c>
      <c r="UGX93" s="354" t="s">
        <v>116</v>
      </c>
      <c r="UGY93" s="354" t="s">
        <v>116</v>
      </c>
      <c r="UGZ93" s="354" t="s">
        <v>116</v>
      </c>
      <c r="UHA93" s="354" t="s">
        <v>116</v>
      </c>
      <c r="UHB93" s="354" t="s">
        <v>116</v>
      </c>
      <c r="UHC93" s="354" t="s">
        <v>116</v>
      </c>
      <c r="UHD93" s="354" t="s">
        <v>116</v>
      </c>
      <c r="UHE93" s="354" t="s">
        <v>116</v>
      </c>
      <c r="UHF93" s="354" t="s">
        <v>116</v>
      </c>
      <c r="UHG93" s="354" t="s">
        <v>116</v>
      </c>
      <c r="UHH93" s="354" t="s">
        <v>116</v>
      </c>
      <c r="UHI93" s="354" t="s">
        <v>116</v>
      </c>
      <c r="UHJ93" s="354" t="s">
        <v>116</v>
      </c>
      <c r="UHK93" s="354" t="s">
        <v>116</v>
      </c>
      <c r="UHL93" s="354" t="s">
        <v>116</v>
      </c>
      <c r="UHM93" s="354" t="s">
        <v>116</v>
      </c>
      <c r="UHN93" s="354" t="s">
        <v>116</v>
      </c>
      <c r="UHO93" s="354" t="s">
        <v>116</v>
      </c>
      <c r="UHP93" s="354" t="s">
        <v>116</v>
      </c>
      <c r="UHQ93" s="354" t="s">
        <v>116</v>
      </c>
      <c r="UHR93" s="354" t="s">
        <v>116</v>
      </c>
      <c r="UHS93" s="354" t="s">
        <v>116</v>
      </c>
      <c r="UHT93" s="354" t="s">
        <v>116</v>
      </c>
      <c r="UHU93" s="354" t="s">
        <v>116</v>
      </c>
      <c r="UHV93" s="354" t="s">
        <v>116</v>
      </c>
      <c r="UHW93" s="354" t="s">
        <v>116</v>
      </c>
      <c r="UHX93" s="354" t="s">
        <v>116</v>
      </c>
      <c r="UHY93" s="354" t="s">
        <v>116</v>
      </c>
      <c r="UHZ93" s="354" t="s">
        <v>116</v>
      </c>
      <c r="UIA93" s="354" t="s">
        <v>116</v>
      </c>
      <c r="UIB93" s="354" t="s">
        <v>116</v>
      </c>
      <c r="UIC93" s="354" t="s">
        <v>116</v>
      </c>
      <c r="UID93" s="354" t="s">
        <v>116</v>
      </c>
      <c r="UIE93" s="354" t="s">
        <v>116</v>
      </c>
      <c r="UIF93" s="354" t="s">
        <v>116</v>
      </c>
      <c r="UIG93" s="354" t="s">
        <v>116</v>
      </c>
      <c r="UIH93" s="354" t="s">
        <v>116</v>
      </c>
      <c r="UII93" s="354" t="s">
        <v>116</v>
      </c>
      <c r="UIJ93" s="354" t="s">
        <v>116</v>
      </c>
      <c r="UIK93" s="354" t="s">
        <v>116</v>
      </c>
      <c r="UIL93" s="354" t="s">
        <v>116</v>
      </c>
      <c r="UIM93" s="354" t="s">
        <v>116</v>
      </c>
      <c r="UIN93" s="354" t="s">
        <v>116</v>
      </c>
      <c r="UIO93" s="354" t="s">
        <v>116</v>
      </c>
      <c r="UIP93" s="354" t="s">
        <v>116</v>
      </c>
      <c r="UIQ93" s="354" t="s">
        <v>116</v>
      </c>
      <c r="UIR93" s="354" t="s">
        <v>116</v>
      </c>
      <c r="UIS93" s="354" t="s">
        <v>116</v>
      </c>
      <c r="UIT93" s="354" t="s">
        <v>116</v>
      </c>
      <c r="UIU93" s="354" t="s">
        <v>116</v>
      </c>
      <c r="UIV93" s="354" t="s">
        <v>116</v>
      </c>
      <c r="UIW93" s="354" t="s">
        <v>116</v>
      </c>
      <c r="UIX93" s="354" t="s">
        <v>116</v>
      </c>
      <c r="UIY93" s="354" t="s">
        <v>116</v>
      </c>
      <c r="UIZ93" s="354" t="s">
        <v>116</v>
      </c>
      <c r="UJA93" s="354" t="s">
        <v>116</v>
      </c>
      <c r="UJB93" s="354" t="s">
        <v>116</v>
      </c>
      <c r="UJC93" s="354" t="s">
        <v>116</v>
      </c>
      <c r="UJD93" s="354" t="s">
        <v>116</v>
      </c>
      <c r="UJE93" s="354" t="s">
        <v>116</v>
      </c>
      <c r="UJF93" s="354" t="s">
        <v>116</v>
      </c>
      <c r="UJG93" s="354" t="s">
        <v>116</v>
      </c>
      <c r="UJH93" s="354" t="s">
        <v>116</v>
      </c>
      <c r="UJI93" s="354" t="s">
        <v>116</v>
      </c>
      <c r="UJJ93" s="354" t="s">
        <v>116</v>
      </c>
      <c r="UJK93" s="354" t="s">
        <v>116</v>
      </c>
      <c r="UJL93" s="354" t="s">
        <v>116</v>
      </c>
      <c r="UJM93" s="354" t="s">
        <v>116</v>
      </c>
      <c r="UJN93" s="354" t="s">
        <v>116</v>
      </c>
      <c r="UJO93" s="354" t="s">
        <v>116</v>
      </c>
      <c r="UJP93" s="354" t="s">
        <v>116</v>
      </c>
      <c r="UJQ93" s="354" t="s">
        <v>116</v>
      </c>
      <c r="UJR93" s="354" t="s">
        <v>116</v>
      </c>
      <c r="UJS93" s="354" t="s">
        <v>116</v>
      </c>
      <c r="UJT93" s="354" t="s">
        <v>116</v>
      </c>
      <c r="UJU93" s="354" t="s">
        <v>116</v>
      </c>
      <c r="UJV93" s="354" t="s">
        <v>116</v>
      </c>
      <c r="UJW93" s="354" t="s">
        <v>116</v>
      </c>
      <c r="UJX93" s="354" t="s">
        <v>116</v>
      </c>
      <c r="UJY93" s="354" t="s">
        <v>116</v>
      </c>
      <c r="UJZ93" s="354" t="s">
        <v>116</v>
      </c>
      <c r="UKA93" s="354" t="s">
        <v>116</v>
      </c>
      <c r="UKB93" s="354" t="s">
        <v>116</v>
      </c>
      <c r="UKC93" s="354" t="s">
        <v>116</v>
      </c>
      <c r="UKD93" s="354" t="s">
        <v>116</v>
      </c>
      <c r="UKE93" s="354" t="s">
        <v>116</v>
      </c>
      <c r="UKF93" s="354" t="s">
        <v>116</v>
      </c>
      <c r="UKG93" s="354" t="s">
        <v>116</v>
      </c>
      <c r="UKH93" s="354" t="s">
        <v>116</v>
      </c>
      <c r="UKI93" s="354" t="s">
        <v>116</v>
      </c>
      <c r="UKJ93" s="354" t="s">
        <v>116</v>
      </c>
      <c r="UKK93" s="354" t="s">
        <v>116</v>
      </c>
      <c r="UKL93" s="354" t="s">
        <v>116</v>
      </c>
      <c r="UKM93" s="354" t="s">
        <v>116</v>
      </c>
      <c r="UKN93" s="354" t="s">
        <v>116</v>
      </c>
      <c r="UKO93" s="354" t="s">
        <v>116</v>
      </c>
      <c r="UKP93" s="354" t="s">
        <v>116</v>
      </c>
      <c r="UKQ93" s="354" t="s">
        <v>116</v>
      </c>
      <c r="UKR93" s="354" t="s">
        <v>116</v>
      </c>
      <c r="UKS93" s="354" t="s">
        <v>116</v>
      </c>
      <c r="UKT93" s="354" t="s">
        <v>116</v>
      </c>
      <c r="UKU93" s="354" t="s">
        <v>116</v>
      </c>
      <c r="UKV93" s="354" t="s">
        <v>116</v>
      </c>
      <c r="UKW93" s="354" t="s">
        <v>116</v>
      </c>
      <c r="UKX93" s="354" t="s">
        <v>116</v>
      </c>
      <c r="UKY93" s="354" t="s">
        <v>116</v>
      </c>
      <c r="UKZ93" s="354" t="s">
        <v>116</v>
      </c>
      <c r="ULA93" s="354" t="s">
        <v>116</v>
      </c>
      <c r="ULB93" s="354" t="s">
        <v>116</v>
      </c>
      <c r="ULC93" s="354" t="s">
        <v>116</v>
      </c>
      <c r="ULD93" s="354" t="s">
        <v>116</v>
      </c>
      <c r="ULE93" s="354" t="s">
        <v>116</v>
      </c>
      <c r="ULF93" s="354" t="s">
        <v>116</v>
      </c>
      <c r="ULG93" s="354" t="s">
        <v>116</v>
      </c>
      <c r="ULH93" s="354" t="s">
        <v>116</v>
      </c>
      <c r="ULI93" s="354" t="s">
        <v>116</v>
      </c>
      <c r="ULJ93" s="354" t="s">
        <v>116</v>
      </c>
      <c r="ULK93" s="354" t="s">
        <v>116</v>
      </c>
      <c r="ULL93" s="354" t="s">
        <v>116</v>
      </c>
      <c r="ULM93" s="354" t="s">
        <v>116</v>
      </c>
      <c r="ULN93" s="354" t="s">
        <v>116</v>
      </c>
      <c r="ULO93" s="354" t="s">
        <v>116</v>
      </c>
      <c r="ULP93" s="354" t="s">
        <v>116</v>
      </c>
      <c r="ULQ93" s="354" t="s">
        <v>116</v>
      </c>
      <c r="ULR93" s="354" t="s">
        <v>116</v>
      </c>
      <c r="ULS93" s="354" t="s">
        <v>116</v>
      </c>
      <c r="ULT93" s="354" t="s">
        <v>116</v>
      </c>
      <c r="ULU93" s="354" t="s">
        <v>116</v>
      </c>
      <c r="ULV93" s="354" t="s">
        <v>116</v>
      </c>
      <c r="ULW93" s="354" t="s">
        <v>116</v>
      </c>
      <c r="ULX93" s="354" t="s">
        <v>116</v>
      </c>
      <c r="ULY93" s="354" t="s">
        <v>116</v>
      </c>
      <c r="ULZ93" s="354" t="s">
        <v>116</v>
      </c>
      <c r="UMA93" s="354" t="s">
        <v>116</v>
      </c>
      <c r="UMB93" s="354" t="s">
        <v>116</v>
      </c>
      <c r="UMC93" s="354" t="s">
        <v>116</v>
      </c>
      <c r="UMD93" s="354" t="s">
        <v>116</v>
      </c>
      <c r="UME93" s="354" t="s">
        <v>116</v>
      </c>
      <c r="UMF93" s="354" t="s">
        <v>116</v>
      </c>
      <c r="UMG93" s="354" t="s">
        <v>116</v>
      </c>
      <c r="UMH93" s="354" t="s">
        <v>116</v>
      </c>
      <c r="UMI93" s="354" t="s">
        <v>116</v>
      </c>
      <c r="UMJ93" s="354" t="s">
        <v>116</v>
      </c>
      <c r="UMK93" s="354" t="s">
        <v>116</v>
      </c>
      <c r="UML93" s="354" t="s">
        <v>116</v>
      </c>
      <c r="UMM93" s="354" t="s">
        <v>116</v>
      </c>
      <c r="UMN93" s="354" t="s">
        <v>116</v>
      </c>
      <c r="UMO93" s="354" t="s">
        <v>116</v>
      </c>
      <c r="UMP93" s="354" t="s">
        <v>116</v>
      </c>
      <c r="UMQ93" s="354" t="s">
        <v>116</v>
      </c>
      <c r="UMR93" s="354" t="s">
        <v>116</v>
      </c>
      <c r="UMS93" s="354" t="s">
        <v>116</v>
      </c>
      <c r="UMT93" s="354" t="s">
        <v>116</v>
      </c>
      <c r="UMU93" s="354" t="s">
        <v>116</v>
      </c>
      <c r="UMV93" s="354" t="s">
        <v>116</v>
      </c>
      <c r="UMW93" s="354" t="s">
        <v>116</v>
      </c>
      <c r="UMX93" s="354" t="s">
        <v>116</v>
      </c>
      <c r="UMY93" s="354" t="s">
        <v>116</v>
      </c>
      <c r="UMZ93" s="354" t="s">
        <v>116</v>
      </c>
      <c r="UNA93" s="354" t="s">
        <v>116</v>
      </c>
      <c r="UNB93" s="354" t="s">
        <v>116</v>
      </c>
      <c r="UNC93" s="354" t="s">
        <v>116</v>
      </c>
      <c r="UND93" s="354" t="s">
        <v>116</v>
      </c>
      <c r="UNE93" s="354" t="s">
        <v>116</v>
      </c>
      <c r="UNF93" s="354" t="s">
        <v>116</v>
      </c>
      <c r="UNG93" s="354" t="s">
        <v>116</v>
      </c>
      <c r="UNH93" s="354" t="s">
        <v>116</v>
      </c>
      <c r="UNI93" s="354" t="s">
        <v>116</v>
      </c>
      <c r="UNJ93" s="354" t="s">
        <v>116</v>
      </c>
      <c r="UNK93" s="354" t="s">
        <v>116</v>
      </c>
      <c r="UNL93" s="354" t="s">
        <v>116</v>
      </c>
      <c r="UNM93" s="354" t="s">
        <v>116</v>
      </c>
      <c r="UNN93" s="354" t="s">
        <v>116</v>
      </c>
      <c r="UNO93" s="354" t="s">
        <v>116</v>
      </c>
      <c r="UNP93" s="354" t="s">
        <v>116</v>
      </c>
      <c r="UNQ93" s="354" t="s">
        <v>116</v>
      </c>
      <c r="UNR93" s="354" t="s">
        <v>116</v>
      </c>
      <c r="UNS93" s="354" t="s">
        <v>116</v>
      </c>
      <c r="UNT93" s="354" t="s">
        <v>116</v>
      </c>
      <c r="UNU93" s="354" t="s">
        <v>116</v>
      </c>
      <c r="UNV93" s="354" t="s">
        <v>116</v>
      </c>
      <c r="UNW93" s="354" t="s">
        <v>116</v>
      </c>
      <c r="UNX93" s="354" t="s">
        <v>116</v>
      </c>
      <c r="UNY93" s="354" t="s">
        <v>116</v>
      </c>
      <c r="UNZ93" s="354" t="s">
        <v>116</v>
      </c>
      <c r="UOA93" s="354" t="s">
        <v>116</v>
      </c>
      <c r="UOB93" s="354" t="s">
        <v>116</v>
      </c>
      <c r="UOC93" s="354" t="s">
        <v>116</v>
      </c>
      <c r="UOD93" s="354" t="s">
        <v>116</v>
      </c>
      <c r="UOE93" s="354" t="s">
        <v>116</v>
      </c>
      <c r="UOF93" s="354" t="s">
        <v>116</v>
      </c>
      <c r="UOG93" s="354" t="s">
        <v>116</v>
      </c>
      <c r="UOH93" s="354" t="s">
        <v>116</v>
      </c>
      <c r="UOI93" s="354" t="s">
        <v>116</v>
      </c>
      <c r="UOJ93" s="354" t="s">
        <v>116</v>
      </c>
      <c r="UOK93" s="354" t="s">
        <v>116</v>
      </c>
      <c r="UOL93" s="354" t="s">
        <v>116</v>
      </c>
      <c r="UOM93" s="354" t="s">
        <v>116</v>
      </c>
      <c r="UON93" s="354" t="s">
        <v>116</v>
      </c>
      <c r="UOO93" s="354" t="s">
        <v>116</v>
      </c>
      <c r="UOP93" s="354" t="s">
        <v>116</v>
      </c>
      <c r="UOQ93" s="354" t="s">
        <v>116</v>
      </c>
      <c r="UOR93" s="354" t="s">
        <v>116</v>
      </c>
      <c r="UOS93" s="354" t="s">
        <v>116</v>
      </c>
      <c r="UOT93" s="354" t="s">
        <v>116</v>
      </c>
      <c r="UOU93" s="354" t="s">
        <v>116</v>
      </c>
      <c r="UOV93" s="354" t="s">
        <v>116</v>
      </c>
      <c r="UOW93" s="354" t="s">
        <v>116</v>
      </c>
      <c r="UOX93" s="354" t="s">
        <v>116</v>
      </c>
      <c r="UOY93" s="354" t="s">
        <v>116</v>
      </c>
      <c r="UOZ93" s="354" t="s">
        <v>116</v>
      </c>
      <c r="UPA93" s="354" t="s">
        <v>116</v>
      </c>
      <c r="UPB93" s="354" t="s">
        <v>116</v>
      </c>
      <c r="UPC93" s="354" t="s">
        <v>116</v>
      </c>
      <c r="UPD93" s="354" t="s">
        <v>116</v>
      </c>
      <c r="UPE93" s="354" t="s">
        <v>116</v>
      </c>
      <c r="UPF93" s="354" t="s">
        <v>116</v>
      </c>
      <c r="UPG93" s="354" t="s">
        <v>116</v>
      </c>
      <c r="UPH93" s="354" t="s">
        <v>116</v>
      </c>
      <c r="UPI93" s="354" t="s">
        <v>116</v>
      </c>
      <c r="UPJ93" s="354" t="s">
        <v>116</v>
      </c>
      <c r="UPK93" s="354" t="s">
        <v>116</v>
      </c>
      <c r="UPL93" s="354" t="s">
        <v>116</v>
      </c>
      <c r="UPM93" s="354" t="s">
        <v>116</v>
      </c>
      <c r="UPN93" s="354" t="s">
        <v>116</v>
      </c>
      <c r="UPO93" s="354" t="s">
        <v>116</v>
      </c>
      <c r="UPP93" s="354" t="s">
        <v>116</v>
      </c>
      <c r="UPQ93" s="354" t="s">
        <v>116</v>
      </c>
      <c r="UPR93" s="354" t="s">
        <v>116</v>
      </c>
      <c r="UPS93" s="354" t="s">
        <v>116</v>
      </c>
      <c r="UPT93" s="354" t="s">
        <v>116</v>
      </c>
      <c r="UPU93" s="354" t="s">
        <v>116</v>
      </c>
      <c r="UPV93" s="354" t="s">
        <v>116</v>
      </c>
      <c r="UPW93" s="354" t="s">
        <v>116</v>
      </c>
      <c r="UPX93" s="354" t="s">
        <v>116</v>
      </c>
      <c r="UPY93" s="354" t="s">
        <v>116</v>
      </c>
      <c r="UPZ93" s="354" t="s">
        <v>116</v>
      </c>
      <c r="UQA93" s="354" t="s">
        <v>116</v>
      </c>
      <c r="UQB93" s="354" t="s">
        <v>116</v>
      </c>
      <c r="UQC93" s="354" t="s">
        <v>116</v>
      </c>
      <c r="UQD93" s="354" t="s">
        <v>116</v>
      </c>
      <c r="UQE93" s="354" t="s">
        <v>116</v>
      </c>
      <c r="UQF93" s="354" t="s">
        <v>116</v>
      </c>
      <c r="UQG93" s="354" t="s">
        <v>116</v>
      </c>
      <c r="UQH93" s="354" t="s">
        <v>116</v>
      </c>
      <c r="UQI93" s="354" t="s">
        <v>116</v>
      </c>
      <c r="UQJ93" s="354" t="s">
        <v>116</v>
      </c>
      <c r="UQK93" s="354" t="s">
        <v>116</v>
      </c>
      <c r="UQL93" s="354" t="s">
        <v>116</v>
      </c>
      <c r="UQM93" s="354" t="s">
        <v>116</v>
      </c>
      <c r="UQN93" s="354" t="s">
        <v>116</v>
      </c>
      <c r="UQO93" s="354" t="s">
        <v>116</v>
      </c>
      <c r="UQP93" s="354" t="s">
        <v>116</v>
      </c>
      <c r="UQQ93" s="354" t="s">
        <v>116</v>
      </c>
      <c r="UQR93" s="354" t="s">
        <v>116</v>
      </c>
      <c r="UQS93" s="354" t="s">
        <v>116</v>
      </c>
      <c r="UQT93" s="354" t="s">
        <v>116</v>
      </c>
      <c r="UQU93" s="354" t="s">
        <v>116</v>
      </c>
      <c r="UQV93" s="354" t="s">
        <v>116</v>
      </c>
      <c r="UQW93" s="354" t="s">
        <v>116</v>
      </c>
      <c r="UQX93" s="354" t="s">
        <v>116</v>
      </c>
      <c r="UQY93" s="354" t="s">
        <v>116</v>
      </c>
      <c r="UQZ93" s="354" t="s">
        <v>116</v>
      </c>
      <c r="URA93" s="354" t="s">
        <v>116</v>
      </c>
      <c r="URB93" s="354" t="s">
        <v>116</v>
      </c>
      <c r="URC93" s="354" t="s">
        <v>116</v>
      </c>
      <c r="URD93" s="354" t="s">
        <v>116</v>
      </c>
      <c r="URE93" s="354" t="s">
        <v>116</v>
      </c>
      <c r="URF93" s="354" t="s">
        <v>116</v>
      </c>
      <c r="URG93" s="354" t="s">
        <v>116</v>
      </c>
      <c r="URH93" s="354" t="s">
        <v>116</v>
      </c>
      <c r="URI93" s="354" t="s">
        <v>116</v>
      </c>
      <c r="URJ93" s="354" t="s">
        <v>116</v>
      </c>
      <c r="URK93" s="354" t="s">
        <v>116</v>
      </c>
      <c r="URL93" s="354" t="s">
        <v>116</v>
      </c>
      <c r="URM93" s="354" t="s">
        <v>116</v>
      </c>
      <c r="URN93" s="354" t="s">
        <v>116</v>
      </c>
      <c r="URO93" s="354" t="s">
        <v>116</v>
      </c>
      <c r="URP93" s="354" t="s">
        <v>116</v>
      </c>
      <c r="URQ93" s="354" t="s">
        <v>116</v>
      </c>
      <c r="URR93" s="354" t="s">
        <v>116</v>
      </c>
      <c r="URS93" s="354" t="s">
        <v>116</v>
      </c>
      <c r="URT93" s="354" t="s">
        <v>116</v>
      </c>
      <c r="URU93" s="354" t="s">
        <v>116</v>
      </c>
      <c r="URV93" s="354" t="s">
        <v>116</v>
      </c>
      <c r="URW93" s="354" t="s">
        <v>116</v>
      </c>
      <c r="URX93" s="354" t="s">
        <v>116</v>
      </c>
      <c r="URY93" s="354" t="s">
        <v>116</v>
      </c>
      <c r="URZ93" s="354" t="s">
        <v>116</v>
      </c>
      <c r="USA93" s="354" t="s">
        <v>116</v>
      </c>
      <c r="USB93" s="354" t="s">
        <v>116</v>
      </c>
      <c r="USC93" s="354" t="s">
        <v>116</v>
      </c>
      <c r="USD93" s="354" t="s">
        <v>116</v>
      </c>
      <c r="USE93" s="354" t="s">
        <v>116</v>
      </c>
      <c r="USF93" s="354" t="s">
        <v>116</v>
      </c>
      <c r="USG93" s="354" t="s">
        <v>116</v>
      </c>
      <c r="USH93" s="354" t="s">
        <v>116</v>
      </c>
      <c r="USI93" s="354" t="s">
        <v>116</v>
      </c>
      <c r="USJ93" s="354" t="s">
        <v>116</v>
      </c>
      <c r="USK93" s="354" t="s">
        <v>116</v>
      </c>
      <c r="USL93" s="354" t="s">
        <v>116</v>
      </c>
      <c r="USM93" s="354" t="s">
        <v>116</v>
      </c>
      <c r="USN93" s="354" t="s">
        <v>116</v>
      </c>
      <c r="USO93" s="354" t="s">
        <v>116</v>
      </c>
      <c r="USP93" s="354" t="s">
        <v>116</v>
      </c>
      <c r="USQ93" s="354" t="s">
        <v>116</v>
      </c>
      <c r="USR93" s="354" t="s">
        <v>116</v>
      </c>
      <c r="USS93" s="354" t="s">
        <v>116</v>
      </c>
      <c r="UST93" s="354" t="s">
        <v>116</v>
      </c>
      <c r="USU93" s="354" t="s">
        <v>116</v>
      </c>
      <c r="USV93" s="354" t="s">
        <v>116</v>
      </c>
      <c r="USW93" s="354" t="s">
        <v>116</v>
      </c>
      <c r="USX93" s="354" t="s">
        <v>116</v>
      </c>
      <c r="USY93" s="354" t="s">
        <v>116</v>
      </c>
      <c r="USZ93" s="354" t="s">
        <v>116</v>
      </c>
      <c r="UTA93" s="354" t="s">
        <v>116</v>
      </c>
      <c r="UTB93" s="354" t="s">
        <v>116</v>
      </c>
      <c r="UTC93" s="354" t="s">
        <v>116</v>
      </c>
      <c r="UTD93" s="354" t="s">
        <v>116</v>
      </c>
      <c r="UTE93" s="354" t="s">
        <v>116</v>
      </c>
      <c r="UTF93" s="354" t="s">
        <v>116</v>
      </c>
      <c r="UTG93" s="354" t="s">
        <v>116</v>
      </c>
      <c r="UTH93" s="354" t="s">
        <v>116</v>
      </c>
      <c r="UTI93" s="354" t="s">
        <v>116</v>
      </c>
      <c r="UTJ93" s="354" t="s">
        <v>116</v>
      </c>
      <c r="UTK93" s="354" t="s">
        <v>116</v>
      </c>
      <c r="UTL93" s="354" t="s">
        <v>116</v>
      </c>
      <c r="UTM93" s="354" t="s">
        <v>116</v>
      </c>
      <c r="UTN93" s="354" t="s">
        <v>116</v>
      </c>
      <c r="UTO93" s="354" t="s">
        <v>116</v>
      </c>
      <c r="UTP93" s="354" t="s">
        <v>116</v>
      </c>
      <c r="UTQ93" s="354" t="s">
        <v>116</v>
      </c>
      <c r="UTR93" s="354" t="s">
        <v>116</v>
      </c>
      <c r="UTS93" s="354" t="s">
        <v>116</v>
      </c>
      <c r="UTT93" s="354" t="s">
        <v>116</v>
      </c>
      <c r="UTU93" s="354" t="s">
        <v>116</v>
      </c>
      <c r="UTV93" s="354" t="s">
        <v>116</v>
      </c>
      <c r="UTW93" s="354" t="s">
        <v>116</v>
      </c>
      <c r="UTX93" s="354" t="s">
        <v>116</v>
      </c>
      <c r="UTY93" s="354" t="s">
        <v>116</v>
      </c>
      <c r="UTZ93" s="354" t="s">
        <v>116</v>
      </c>
      <c r="UUA93" s="354" t="s">
        <v>116</v>
      </c>
      <c r="UUB93" s="354" t="s">
        <v>116</v>
      </c>
      <c r="UUC93" s="354" t="s">
        <v>116</v>
      </c>
      <c r="UUD93" s="354" t="s">
        <v>116</v>
      </c>
      <c r="UUE93" s="354" t="s">
        <v>116</v>
      </c>
      <c r="UUF93" s="354" t="s">
        <v>116</v>
      </c>
      <c r="UUG93" s="354" t="s">
        <v>116</v>
      </c>
      <c r="UUH93" s="354" t="s">
        <v>116</v>
      </c>
      <c r="UUI93" s="354" t="s">
        <v>116</v>
      </c>
      <c r="UUJ93" s="354" t="s">
        <v>116</v>
      </c>
      <c r="UUK93" s="354" t="s">
        <v>116</v>
      </c>
      <c r="UUL93" s="354" t="s">
        <v>116</v>
      </c>
      <c r="UUM93" s="354" t="s">
        <v>116</v>
      </c>
      <c r="UUN93" s="354" t="s">
        <v>116</v>
      </c>
      <c r="UUO93" s="354" t="s">
        <v>116</v>
      </c>
      <c r="UUP93" s="354" t="s">
        <v>116</v>
      </c>
      <c r="UUQ93" s="354" t="s">
        <v>116</v>
      </c>
      <c r="UUR93" s="354" t="s">
        <v>116</v>
      </c>
      <c r="UUS93" s="354" t="s">
        <v>116</v>
      </c>
      <c r="UUT93" s="354" t="s">
        <v>116</v>
      </c>
      <c r="UUU93" s="354" t="s">
        <v>116</v>
      </c>
      <c r="UUV93" s="354" t="s">
        <v>116</v>
      </c>
      <c r="UUW93" s="354" t="s">
        <v>116</v>
      </c>
      <c r="UUX93" s="354" t="s">
        <v>116</v>
      </c>
      <c r="UUY93" s="354" t="s">
        <v>116</v>
      </c>
      <c r="UUZ93" s="354" t="s">
        <v>116</v>
      </c>
      <c r="UVA93" s="354" t="s">
        <v>116</v>
      </c>
      <c r="UVB93" s="354" t="s">
        <v>116</v>
      </c>
      <c r="UVC93" s="354" t="s">
        <v>116</v>
      </c>
      <c r="UVD93" s="354" t="s">
        <v>116</v>
      </c>
      <c r="UVE93" s="354" t="s">
        <v>116</v>
      </c>
      <c r="UVF93" s="354" t="s">
        <v>116</v>
      </c>
      <c r="UVG93" s="354" t="s">
        <v>116</v>
      </c>
      <c r="UVH93" s="354" t="s">
        <v>116</v>
      </c>
      <c r="UVI93" s="354" t="s">
        <v>116</v>
      </c>
      <c r="UVJ93" s="354" t="s">
        <v>116</v>
      </c>
      <c r="UVK93" s="354" t="s">
        <v>116</v>
      </c>
      <c r="UVL93" s="354" t="s">
        <v>116</v>
      </c>
      <c r="UVM93" s="354" t="s">
        <v>116</v>
      </c>
      <c r="UVN93" s="354" t="s">
        <v>116</v>
      </c>
      <c r="UVO93" s="354" t="s">
        <v>116</v>
      </c>
      <c r="UVP93" s="354" t="s">
        <v>116</v>
      </c>
      <c r="UVQ93" s="354" t="s">
        <v>116</v>
      </c>
      <c r="UVR93" s="354" t="s">
        <v>116</v>
      </c>
      <c r="UVS93" s="354" t="s">
        <v>116</v>
      </c>
      <c r="UVT93" s="354" t="s">
        <v>116</v>
      </c>
      <c r="UVU93" s="354" t="s">
        <v>116</v>
      </c>
      <c r="UVV93" s="354" t="s">
        <v>116</v>
      </c>
      <c r="UVW93" s="354" t="s">
        <v>116</v>
      </c>
      <c r="UVX93" s="354" t="s">
        <v>116</v>
      </c>
      <c r="UVY93" s="354" t="s">
        <v>116</v>
      </c>
      <c r="UVZ93" s="354" t="s">
        <v>116</v>
      </c>
      <c r="UWA93" s="354" t="s">
        <v>116</v>
      </c>
      <c r="UWB93" s="354" t="s">
        <v>116</v>
      </c>
      <c r="UWC93" s="354" t="s">
        <v>116</v>
      </c>
      <c r="UWD93" s="354" t="s">
        <v>116</v>
      </c>
      <c r="UWE93" s="354" t="s">
        <v>116</v>
      </c>
      <c r="UWF93" s="354" t="s">
        <v>116</v>
      </c>
      <c r="UWG93" s="354" t="s">
        <v>116</v>
      </c>
      <c r="UWH93" s="354" t="s">
        <v>116</v>
      </c>
      <c r="UWI93" s="354" t="s">
        <v>116</v>
      </c>
      <c r="UWJ93" s="354" t="s">
        <v>116</v>
      </c>
      <c r="UWK93" s="354" t="s">
        <v>116</v>
      </c>
      <c r="UWL93" s="354" t="s">
        <v>116</v>
      </c>
      <c r="UWM93" s="354" t="s">
        <v>116</v>
      </c>
      <c r="UWN93" s="354" t="s">
        <v>116</v>
      </c>
      <c r="UWO93" s="354" t="s">
        <v>116</v>
      </c>
      <c r="UWP93" s="354" t="s">
        <v>116</v>
      </c>
      <c r="UWQ93" s="354" t="s">
        <v>116</v>
      </c>
      <c r="UWR93" s="354" t="s">
        <v>116</v>
      </c>
      <c r="UWS93" s="354" t="s">
        <v>116</v>
      </c>
      <c r="UWT93" s="354" t="s">
        <v>116</v>
      </c>
      <c r="UWU93" s="354" t="s">
        <v>116</v>
      </c>
      <c r="UWV93" s="354" t="s">
        <v>116</v>
      </c>
      <c r="UWW93" s="354" t="s">
        <v>116</v>
      </c>
      <c r="UWX93" s="354" t="s">
        <v>116</v>
      </c>
      <c r="UWY93" s="354" t="s">
        <v>116</v>
      </c>
      <c r="UWZ93" s="354" t="s">
        <v>116</v>
      </c>
      <c r="UXA93" s="354" t="s">
        <v>116</v>
      </c>
      <c r="UXB93" s="354" t="s">
        <v>116</v>
      </c>
      <c r="UXC93" s="354" t="s">
        <v>116</v>
      </c>
      <c r="UXD93" s="354" t="s">
        <v>116</v>
      </c>
      <c r="UXE93" s="354" t="s">
        <v>116</v>
      </c>
      <c r="UXF93" s="354" t="s">
        <v>116</v>
      </c>
      <c r="UXG93" s="354" t="s">
        <v>116</v>
      </c>
      <c r="UXH93" s="354" t="s">
        <v>116</v>
      </c>
      <c r="UXI93" s="354" t="s">
        <v>116</v>
      </c>
      <c r="UXJ93" s="354" t="s">
        <v>116</v>
      </c>
      <c r="UXK93" s="354" t="s">
        <v>116</v>
      </c>
      <c r="UXL93" s="354" t="s">
        <v>116</v>
      </c>
      <c r="UXM93" s="354" t="s">
        <v>116</v>
      </c>
      <c r="UXN93" s="354" t="s">
        <v>116</v>
      </c>
      <c r="UXO93" s="354" t="s">
        <v>116</v>
      </c>
      <c r="UXP93" s="354" t="s">
        <v>116</v>
      </c>
      <c r="UXQ93" s="354" t="s">
        <v>116</v>
      </c>
      <c r="UXR93" s="354" t="s">
        <v>116</v>
      </c>
      <c r="UXS93" s="354" t="s">
        <v>116</v>
      </c>
      <c r="UXT93" s="354" t="s">
        <v>116</v>
      </c>
      <c r="UXU93" s="354" t="s">
        <v>116</v>
      </c>
      <c r="UXV93" s="354" t="s">
        <v>116</v>
      </c>
      <c r="UXW93" s="354" t="s">
        <v>116</v>
      </c>
      <c r="UXX93" s="354" t="s">
        <v>116</v>
      </c>
      <c r="UXY93" s="354" t="s">
        <v>116</v>
      </c>
      <c r="UXZ93" s="354" t="s">
        <v>116</v>
      </c>
      <c r="UYA93" s="354" t="s">
        <v>116</v>
      </c>
      <c r="UYB93" s="354" t="s">
        <v>116</v>
      </c>
      <c r="UYC93" s="354" t="s">
        <v>116</v>
      </c>
      <c r="UYD93" s="354" t="s">
        <v>116</v>
      </c>
      <c r="UYE93" s="354" t="s">
        <v>116</v>
      </c>
      <c r="UYF93" s="354" t="s">
        <v>116</v>
      </c>
      <c r="UYG93" s="354" t="s">
        <v>116</v>
      </c>
      <c r="UYH93" s="354" t="s">
        <v>116</v>
      </c>
      <c r="UYI93" s="354" t="s">
        <v>116</v>
      </c>
      <c r="UYJ93" s="354" t="s">
        <v>116</v>
      </c>
      <c r="UYK93" s="354" t="s">
        <v>116</v>
      </c>
      <c r="UYL93" s="354" t="s">
        <v>116</v>
      </c>
      <c r="UYM93" s="354" t="s">
        <v>116</v>
      </c>
      <c r="UYN93" s="354" t="s">
        <v>116</v>
      </c>
      <c r="UYO93" s="354" t="s">
        <v>116</v>
      </c>
      <c r="UYP93" s="354" t="s">
        <v>116</v>
      </c>
      <c r="UYQ93" s="354" t="s">
        <v>116</v>
      </c>
      <c r="UYR93" s="354" t="s">
        <v>116</v>
      </c>
      <c r="UYS93" s="354" t="s">
        <v>116</v>
      </c>
      <c r="UYT93" s="354" t="s">
        <v>116</v>
      </c>
      <c r="UYU93" s="354" t="s">
        <v>116</v>
      </c>
      <c r="UYV93" s="354" t="s">
        <v>116</v>
      </c>
      <c r="UYW93" s="354" t="s">
        <v>116</v>
      </c>
      <c r="UYX93" s="354" t="s">
        <v>116</v>
      </c>
      <c r="UYY93" s="354" t="s">
        <v>116</v>
      </c>
      <c r="UYZ93" s="354" t="s">
        <v>116</v>
      </c>
      <c r="UZA93" s="354" t="s">
        <v>116</v>
      </c>
      <c r="UZB93" s="354" t="s">
        <v>116</v>
      </c>
      <c r="UZC93" s="354" t="s">
        <v>116</v>
      </c>
      <c r="UZD93" s="354" t="s">
        <v>116</v>
      </c>
      <c r="UZE93" s="354" t="s">
        <v>116</v>
      </c>
      <c r="UZF93" s="354" t="s">
        <v>116</v>
      </c>
      <c r="UZG93" s="354" t="s">
        <v>116</v>
      </c>
      <c r="UZH93" s="354" t="s">
        <v>116</v>
      </c>
      <c r="UZI93" s="354" t="s">
        <v>116</v>
      </c>
      <c r="UZJ93" s="354" t="s">
        <v>116</v>
      </c>
      <c r="UZK93" s="354" t="s">
        <v>116</v>
      </c>
      <c r="UZL93" s="354" t="s">
        <v>116</v>
      </c>
      <c r="UZM93" s="354" t="s">
        <v>116</v>
      </c>
      <c r="UZN93" s="354" t="s">
        <v>116</v>
      </c>
      <c r="UZO93" s="354" t="s">
        <v>116</v>
      </c>
      <c r="UZP93" s="354" t="s">
        <v>116</v>
      </c>
      <c r="UZQ93" s="354" t="s">
        <v>116</v>
      </c>
      <c r="UZR93" s="354" t="s">
        <v>116</v>
      </c>
      <c r="UZS93" s="354" t="s">
        <v>116</v>
      </c>
      <c r="UZT93" s="354" t="s">
        <v>116</v>
      </c>
      <c r="UZU93" s="354" t="s">
        <v>116</v>
      </c>
      <c r="UZV93" s="354" t="s">
        <v>116</v>
      </c>
      <c r="UZW93" s="354" t="s">
        <v>116</v>
      </c>
      <c r="UZX93" s="354" t="s">
        <v>116</v>
      </c>
      <c r="UZY93" s="354" t="s">
        <v>116</v>
      </c>
      <c r="UZZ93" s="354" t="s">
        <v>116</v>
      </c>
      <c r="VAA93" s="354" t="s">
        <v>116</v>
      </c>
      <c r="VAB93" s="354" t="s">
        <v>116</v>
      </c>
      <c r="VAC93" s="354" t="s">
        <v>116</v>
      </c>
      <c r="VAD93" s="354" t="s">
        <v>116</v>
      </c>
      <c r="VAE93" s="354" t="s">
        <v>116</v>
      </c>
      <c r="VAF93" s="354" t="s">
        <v>116</v>
      </c>
      <c r="VAG93" s="354" t="s">
        <v>116</v>
      </c>
      <c r="VAH93" s="354" t="s">
        <v>116</v>
      </c>
      <c r="VAI93" s="354" t="s">
        <v>116</v>
      </c>
      <c r="VAJ93" s="354" t="s">
        <v>116</v>
      </c>
      <c r="VAK93" s="354" t="s">
        <v>116</v>
      </c>
      <c r="VAL93" s="354" t="s">
        <v>116</v>
      </c>
      <c r="VAM93" s="354" t="s">
        <v>116</v>
      </c>
      <c r="VAN93" s="354" t="s">
        <v>116</v>
      </c>
      <c r="VAO93" s="354" t="s">
        <v>116</v>
      </c>
      <c r="VAP93" s="354" t="s">
        <v>116</v>
      </c>
      <c r="VAQ93" s="354" t="s">
        <v>116</v>
      </c>
      <c r="VAR93" s="354" t="s">
        <v>116</v>
      </c>
      <c r="VAS93" s="354" t="s">
        <v>116</v>
      </c>
      <c r="VAT93" s="354" t="s">
        <v>116</v>
      </c>
      <c r="VAU93" s="354" t="s">
        <v>116</v>
      </c>
      <c r="VAV93" s="354" t="s">
        <v>116</v>
      </c>
      <c r="VAW93" s="354" t="s">
        <v>116</v>
      </c>
      <c r="VAX93" s="354" t="s">
        <v>116</v>
      </c>
      <c r="VAY93" s="354" t="s">
        <v>116</v>
      </c>
      <c r="VAZ93" s="354" t="s">
        <v>116</v>
      </c>
      <c r="VBA93" s="354" t="s">
        <v>116</v>
      </c>
      <c r="VBB93" s="354" t="s">
        <v>116</v>
      </c>
      <c r="VBC93" s="354" t="s">
        <v>116</v>
      </c>
      <c r="VBD93" s="354" t="s">
        <v>116</v>
      </c>
      <c r="VBE93" s="354" t="s">
        <v>116</v>
      </c>
      <c r="VBF93" s="354" t="s">
        <v>116</v>
      </c>
      <c r="VBG93" s="354" t="s">
        <v>116</v>
      </c>
      <c r="VBH93" s="354" t="s">
        <v>116</v>
      </c>
      <c r="VBI93" s="354" t="s">
        <v>116</v>
      </c>
      <c r="VBJ93" s="354" t="s">
        <v>116</v>
      </c>
      <c r="VBK93" s="354" t="s">
        <v>116</v>
      </c>
      <c r="VBL93" s="354" t="s">
        <v>116</v>
      </c>
      <c r="VBM93" s="354" t="s">
        <v>116</v>
      </c>
      <c r="VBN93" s="354" t="s">
        <v>116</v>
      </c>
      <c r="VBO93" s="354" t="s">
        <v>116</v>
      </c>
      <c r="VBP93" s="354" t="s">
        <v>116</v>
      </c>
      <c r="VBQ93" s="354" t="s">
        <v>116</v>
      </c>
      <c r="VBR93" s="354" t="s">
        <v>116</v>
      </c>
      <c r="VBS93" s="354" t="s">
        <v>116</v>
      </c>
      <c r="VBT93" s="354" t="s">
        <v>116</v>
      </c>
      <c r="VBU93" s="354" t="s">
        <v>116</v>
      </c>
      <c r="VBV93" s="354" t="s">
        <v>116</v>
      </c>
      <c r="VBW93" s="354" t="s">
        <v>116</v>
      </c>
      <c r="VBX93" s="354" t="s">
        <v>116</v>
      </c>
      <c r="VBY93" s="354" t="s">
        <v>116</v>
      </c>
      <c r="VBZ93" s="354" t="s">
        <v>116</v>
      </c>
      <c r="VCA93" s="354" t="s">
        <v>116</v>
      </c>
      <c r="VCB93" s="354" t="s">
        <v>116</v>
      </c>
      <c r="VCC93" s="354" t="s">
        <v>116</v>
      </c>
      <c r="VCD93" s="354" t="s">
        <v>116</v>
      </c>
      <c r="VCE93" s="354" t="s">
        <v>116</v>
      </c>
      <c r="VCF93" s="354" t="s">
        <v>116</v>
      </c>
      <c r="VCG93" s="354" t="s">
        <v>116</v>
      </c>
      <c r="VCH93" s="354" t="s">
        <v>116</v>
      </c>
      <c r="VCI93" s="354" t="s">
        <v>116</v>
      </c>
      <c r="VCJ93" s="354" t="s">
        <v>116</v>
      </c>
      <c r="VCK93" s="354" t="s">
        <v>116</v>
      </c>
      <c r="VCL93" s="354" t="s">
        <v>116</v>
      </c>
      <c r="VCM93" s="354" t="s">
        <v>116</v>
      </c>
      <c r="VCN93" s="354" t="s">
        <v>116</v>
      </c>
      <c r="VCO93" s="354" t="s">
        <v>116</v>
      </c>
      <c r="VCP93" s="354" t="s">
        <v>116</v>
      </c>
      <c r="VCQ93" s="354" t="s">
        <v>116</v>
      </c>
      <c r="VCR93" s="354" t="s">
        <v>116</v>
      </c>
      <c r="VCS93" s="354" t="s">
        <v>116</v>
      </c>
      <c r="VCT93" s="354" t="s">
        <v>116</v>
      </c>
      <c r="VCU93" s="354" t="s">
        <v>116</v>
      </c>
      <c r="VCV93" s="354" t="s">
        <v>116</v>
      </c>
      <c r="VCW93" s="354" t="s">
        <v>116</v>
      </c>
      <c r="VCX93" s="354" t="s">
        <v>116</v>
      </c>
      <c r="VCY93" s="354" t="s">
        <v>116</v>
      </c>
      <c r="VCZ93" s="354" t="s">
        <v>116</v>
      </c>
      <c r="VDA93" s="354" t="s">
        <v>116</v>
      </c>
      <c r="VDB93" s="354" t="s">
        <v>116</v>
      </c>
      <c r="VDC93" s="354" t="s">
        <v>116</v>
      </c>
      <c r="VDD93" s="354" t="s">
        <v>116</v>
      </c>
      <c r="VDE93" s="354" t="s">
        <v>116</v>
      </c>
      <c r="VDF93" s="354" t="s">
        <v>116</v>
      </c>
      <c r="VDG93" s="354" t="s">
        <v>116</v>
      </c>
      <c r="VDH93" s="354" t="s">
        <v>116</v>
      </c>
      <c r="VDI93" s="354" t="s">
        <v>116</v>
      </c>
      <c r="VDJ93" s="354" t="s">
        <v>116</v>
      </c>
      <c r="VDK93" s="354" t="s">
        <v>116</v>
      </c>
      <c r="VDL93" s="354" t="s">
        <v>116</v>
      </c>
      <c r="VDM93" s="354" t="s">
        <v>116</v>
      </c>
      <c r="VDN93" s="354" t="s">
        <v>116</v>
      </c>
      <c r="VDO93" s="354" t="s">
        <v>116</v>
      </c>
      <c r="VDP93" s="354" t="s">
        <v>116</v>
      </c>
      <c r="VDQ93" s="354" t="s">
        <v>116</v>
      </c>
      <c r="VDR93" s="354" t="s">
        <v>116</v>
      </c>
      <c r="VDS93" s="354" t="s">
        <v>116</v>
      </c>
      <c r="VDT93" s="354" t="s">
        <v>116</v>
      </c>
      <c r="VDU93" s="354" t="s">
        <v>116</v>
      </c>
      <c r="VDV93" s="354" t="s">
        <v>116</v>
      </c>
      <c r="VDW93" s="354" t="s">
        <v>116</v>
      </c>
      <c r="VDX93" s="354" t="s">
        <v>116</v>
      </c>
      <c r="VDY93" s="354" t="s">
        <v>116</v>
      </c>
      <c r="VDZ93" s="354" t="s">
        <v>116</v>
      </c>
      <c r="VEA93" s="354" t="s">
        <v>116</v>
      </c>
      <c r="VEB93" s="354" t="s">
        <v>116</v>
      </c>
      <c r="VEC93" s="354" t="s">
        <v>116</v>
      </c>
      <c r="VED93" s="354" t="s">
        <v>116</v>
      </c>
      <c r="VEE93" s="354" t="s">
        <v>116</v>
      </c>
      <c r="VEF93" s="354" t="s">
        <v>116</v>
      </c>
      <c r="VEG93" s="354" t="s">
        <v>116</v>
      </c>
      <c r="VEH93" s="354" t="s">
        <v>116</v>
      </c>
      <c r="VEI93" s="354" t="s">
        <v>116</v>
      </c>
      <c r="VEJ93" s="354" t="s">
        <v>116</v>
      </c>
      <c r="VEK93" s="354" t="s">
        <v>116</v>
      </c>
      <c r="VEL93" s="354" t="s">
        <v>116</v>
      </c>
      <c r="VEM93" s="354" t="s">
        <v>116</v>
      </c>
      <c r="VEN93" s="354" t="s">
        <v>116</v>
      </c>
      <c r="VEO93" s="354" t="s">
        <v>116</v>
      </c>
      <c r="VEP93" s="354" t="s">
        <v>116</v>
      </c>
      <c r="VEQ93" s="354" t="s">
        <v>116</v>
      </c>
      <c r="VER93" s="354" t="s">
        <v>116</v>
      </c>
      <c r="VES93" s="354" t="s">
        <v>116</v>
      </c>
      <c r="VET93" s="354" t="s">
        <v>116</v>
      </c>
      <c r="VEU93" s="354" t="s">
        <v>116</v>
      </c>
      <c r="VEV93" s="354" t="s">
        <v>116</v>
      </c>
      <c r="VEW93" s="354" t="s">
        <v>116</v>
      </c>
      <c r="VEX93" s="354" t="s">
        <v>116</v>
      </c>
      <c r="VEY93" s="354" t="s">
        <v>116</v>
      </c>
      <c r="VEZ93" s="354" t="s">
        <v>116</v>
      </c>
      <c r="VFA93" s="354" t="s">
        <v>116</v>
      </c>
      <c r="VFB93" s="354" t="s">
        <v>116</v>
      </c>
      <c r="VFC93" s="354" t="s">
        <v>116</v>
      </c>
      <c r="VFD93" s="354" t="s">
        <v>116</v>
      </c>
      <c r="VFE93" s="354" t="s">
        <v>116</v>
      </c>
      <c r="VFF93" s="354" t="s">
        <v>116</v>
      </c>
      <c r="VFG93" s="354" t="s">
        <v>116</v>
      </c>
      <c r="VFH93" s="354" t="s">
        <v>116</v>
      </c>
      <c r="VFI93" s="354" t="s">
        <v>116</v>
      </c>
      <c r="VFJ93" s="354" t="s">
        <v>116</v>
      </c>
      <c r="VFK93" s="354" t="s">
        <v>116</v>
      </c>
      <c r="VFL93" s="354" t="s">
        <v>116</v>
      </c>
      <c r="VFM93" s="354" t="s">
        <v>116</v>
      </c>
      <c r="VFN93" s="354" t="s">
        <v>116</v>
      </c>
      <c r="VFO93" s="354" t="s">
        <v>116</v>
      </c>
      <c r="VFP93" s="354" t="s">
        <v>116</v>
      </c>
      <c r="VFQ93" s="354" t="s">
        <v>116</v>
      </c>
      <c r="VFR93" s="354" t="s">
        <v>116</v>
      </c>
      <c r="VFS93" s="354" t="s">
        <v>116</v>
      </c>
      <c r="VFT93" s="354" t="s">
        <v>116</v>
      </c>
      <c r="VFU93" s="354" t="s">
        <v>116</v>
      </c>
      <c r="VFV93" s="354" t="s">
        <v>116</v>
      </c>
      <c r="VFW93" s="354" t="s">
        <v>116</v>
      </c>
      <c r="VFX93" s="354" t="s">
        <v>116</v>
      </c>
      <c r="VFY93" s="354" t="s">
        <v>116</v>
      </c>
      <c r="VFZ93" s="354" t="s">
        <v>116</v>
      </c>
      <c r="VGA93" s="354" t="s">
        <v>116</v>
      </c>
      <c r="VGB93" s="354" t="s">
        <v>116</v>
      </c>
      <c r="VGC93" s="354" t="s">
        <v>116</v>
      </c>
      <c r="VGD93" s="354" t="s">
        <v>116</v>
      </c>
      <c r="VGE93" s="354" t="s">
        <v>116</v>
      </c>
      <c r="VGF93" s="354" t="s">
        <v>116</v>
      </c>
      <c r="VGG93" s="354" t="s">
        <v>116</v>
      </c>
      <c r="VGH93" s="354" t="s">
        <v>116</v>
      </c>
      <c r="VGI93" s="354" t="s">
        <v>116</v>
      </c>
      <c r="VGJ93" s="354" t="s">
        <v>116</v>
      </c>
      <c r="VGK93" s="354" t="s">
        <v>116</v>
      </c>
      <c r="VGL93" s="354" t="s">
        <v>116</v>
      </c>
      <c r="VGM93" s="354" t="s">
        <v>116</v>
      </c>
      <c r="VGN93" s="354" t="s">
        <v>116</v>
      </c>
      <c r="VGO93" s="354" t="s">
        <v>116</v>
      </c>
      <c r="VGP93" s="354" t="s">
        <v>116</v>
      </c>
      <c r="VGQ93" s="354" t="s">
        <v>116</v>
      </c>
      <c r="VGR93" s="354" t="s">
        <v>116</v>
      </c>
      <c r="VGS93" s="354" t="s">
        <v>116</v>
      </c>
      <c r="VGT93" s="354" t="s">
        <v>116</v>
      </c>
      <c r="VGU93" s="354" t="s">
        <v>116</v>
      </c>
      <c r="VGV93" s="354" t="s">
        <v>116</v>
      </c>
      <c r="VGW93" s="354" t="s">
        <v>116</v>
      </c>
      <c r="VGX93" s="354" t="s">
        <v>116</v>
      </c>
      <c r="VGY93" s="354" t="s">
        <v>116</v>
      </c>
      <c r="VGZ93" s="354" t="s">
        <v>116</v>
      </c>
      <c r="VHA93" s="354" t="s">
        <v>116</v>
      </c>
      <c r="VHB93" s="354" t="s">
        <v>116</v>
      </c>
      <c r="VHC93" s="354" t="s">
        <v>116</v>
      </c>
      <c r="VHD93" s="354" t="s">
        <v>116</v>
      </c>
      <c r="VHE93" s="354" t="s">
        <v>116</v>
      </c>
      <c r="VHF93" s="354" t="s">
        <v>116</v>
      </c>
      <c r="VHG93" s="354" t="s">
        <v>116</v>
      </c>
      <c r="VHH93" s="354" t="s">
        <v>116</v>
      </c>
      <c r="VHI93" s="354" t="s">
        <v>116</v>
      </c>
      <c r="VHJ93" s="354" t="s">
        <v>116</v>
      </c>
      <c r="VHK93" s="354" t="s">
        <v>116</v>
      </c>
      <c r="VHL93" s="354" t="s">
        <v>116</v>
      </c>
      <c r="VHM93" s="354" t="s">
        <v>116</v>
      </c>
      <c r="VHN93" s="354" t="s">
        <v>116</v>
      </c>
      <c r="VHO93" s="354" t="s">
        <v>116</v>
      </c>
      <c r="VHP93" s="354" t="s">
        <v>116</v>
      </c>
      <c r="VHQ93" s="354" t="s">
        <v>116</v>
      </c>
      <c r="VHR93" s="354" t="s">
        <v>116</v>
      </c>
      <c r="VHS93" s="354" t="s">
        <v>116</v>
      </c>
      <c r="VHT93" s="354" t="s">
        <v>116</v>
      </c>
      <c r="VHU93" s="354" t="s">
        <v>116</v>
      </c>
      <c r="VHV93" s="354" t="s">
        <v>116</v>
      </c>
      <c r="VHW93" s="354" t="s">
        <v>116</v>
      </c>
      <c r="VHX93" s="354" t="s">
        <v>116</v>
      </c>
      <c r="VHY93" s="354" t="s">
        <v>116</v>
      </c>
      <c r="VHZ93" s="354" t="s">
        <v>116</v>
      </c>
      <c r="VIA93" s="354" t="s">
        <v>116</v>
      </c>
      <c r="VIB93" s="354" t="s">
        <v>116</v>
      </c>
      <c r="VIC93" s="354" t="s">
        <v>116</v>
      </c>
      <c r="VID93" s="354" t="s">
        <v>116</v>
      </c>
      <c r="VIE93" s="354" t="s">
        <v>116</v>
      </c>
      <c r="VIF93" s="354" t="s">
        <v>116</v>
      </c>
      <c r="VIG93" s="354" t="s">
        <v>116</v>
      </c>
      <c r="VIH93" s="354" t="s">
        <v>116</v>
      </c>
      <c r="VII93" s="354" t="s">
        <v>116</v>
      </c>
      <c r="VIJ93" s="354" t="s">
        <v>116</v>
      </c>
      <c r="VIK93" s="354" t="s">
        <v>116</v>
      </c>
      <c r="VIL93" s="354" t="s">
        <v>116</v>
      </c>
      <c r="VIM93" s="354" t="s">
        <v>116</v>
      </c>
      <c r="VIN93" s="354" t="s">
        <v>116</v>
      </c>
      <c r="VIO93" s="354" t="s">
        <v>116</v>
      </c>
      <c r="VIP93" s="354" t="s">
        <v>116</v>
      </c>
      <c r="VIQ93" s="354" t="s">
        <v>116</v>
      </c>
      <c r="VIR93" s="354" t="s">
        <v>116</v>
      </c>
      <c r="VIS93" s="354" t="s">
        <v>116</v>
      </c>
      <c r="VIT93" s="354" t="s">
        <v>116</v>
      </c>
      <c r="VIU93" s="354" t="s">
        <v>116</v>
      </c>
      <c r="VIV93" s="354" t="s">
        <v>116</v>
      </c>
      <c r="VIW93" s="354" t="s">
        <v>116</v>
      </c>
      <c r="VIX93" s="354" t="s">
        <v>116</v>
      </c>
      <c r="VIY93" s="354" t="s">
        <v>116</v>
      </c>
      <c r="VIZ93" s="354" t="s">
        <v>116</v>
      </c>
      <c r="VJA93" s="354" t="s">
        <v>116</v>
      </c>
      <c r="VJB93" s="354" t="s">
        <v>116</v>
      </c>
      <c r="VJC93" s="354" t="s">
        <v>116</v>
      </c>
      <c r="VJD93" s="354" t="s">
        <v>116</v>
      </c>
      <c r="VJE93" s="354" t="s">
        <v>116</v>
      </c>
      <c r="VJF93" s="354" t="s">
        <v>116</v>
      </c>
      <c r="VJG93" s="354" t="s">
        <v>116</v>
      </c>
      <c r="VJH93" s="354" t="s">
        <v>116</v>
      </c>
      <c r="VJI93" s="354" t="s">
        <v>116</v>
      </c>
      <c r="VJJ93" s="354" t="s">
        <v>116</v>
      </c>
      <c r="VJK93" s="354" t="s">
        <v>116</v>
      </c>
      <c r="VJL93" s="354" t="s">
        <v>116</v>
      </c>
      <c r="VJM93" s="354" t="s">
        <v>116</v>
      </c>
      <c r="VJN93" s="354" t="s">
        <v>116</v>
      </c>
      <c r="VJO93" s="354" t="s">
        <v>116</v>
      </c>
      <c r="VJP93" s="354" t="s">
        <v>116</v>
      </c>
      <c r="VJQ93" s="354" t="s">
        <v>116</v>
      </c>
      <c r="VJR93" s="354" t="s">
        <v>116</v>
      </c>
      <c r="VJS93" s="354" t="s">
        <v>116</v>
      </c>
      <c r="VJT93" s="354" t="s">
        <v>116</v>
      </c>
      <c r="VJU93" s="354" t="s">
        <v>116</v>
      </c>
      <c r="VJV93" s="354" t="s">
        <v>116</v>
      </c>
      <c r="VJW93" s="354" t="s">
        <v>116</v>
      </c>
      <c r="VJX93" s="354" t="s">
        <v>116</v>
      </c>
      <c r="VJY93" s="354" t="s">
        <v>116</v>
      </c>
      <c r="VJZ93" s="354" t="s">
        <v>116</v>
      </c>
      <c r="VKA93" s="354" t="s">
        <v>116</v>
      </c>
      <c r="VKB93" s="354" t="s">
        <v>116</v>
      </c>
      <c r="VKC93" s="354" t="s">
        <v>116</v>
      </c>
      <c r="VKD93" s="354" t="s">
        <v>116</v>
      </c>
      <c r="VKE93" s="354" t="s">
        <v>116</v>
      </c>
      <c r="VKF93" s="354" t="s">
        <v>116</v>
      </c>
      <c r="VKG93" s="354" t="s">
        <v>116</v>
      </c>
      <c r="VKH93" s="354" t="s">
        <v>116</v>
      </c>
      <c r="VKI93" s="354" t="s">
        <v>116</v>
      </c>
      <c r="VKJ93" s="354" t="s">
        <v>116</v>
      </c>
      <c r="VKK93" s="354" t="s">
        <v>116</v>
      </c>
      <c r="VKL93" s="354" t="s">
        <v>116</v>
      </c>
      <c r="VKM93" s="354" t="s">
        <v>116</v>
      </c>
      <c r="VKN93" s="354" t="s">
        <v>116</v>
      </c>
      <c r="VKO93" s="354" t="s">
        <v>116</v>
      </c>
      <c r="VKP93" s="354" t="s">
        <v>116</v>
      </c>
      <c r="VKQ93" s="354" t="s">
        <v>116</v>
      </c>
      <c r="VKR93" s="354" t="s">
        <v>116</v>
      </c>
      <c r="VKS93" s="354" t="s">
        <v>116</v>
      </c>
      <c r="VKT93" s="354" t="s">
        <v>116</v>
      </c>
      <c r="VKU93" s="354" t="s">
        <v>116</v>
      </c>
      <c r="VKV93" s="354" t="s">
        <v>116</v>
      </c>
      <c r="VKW93" s="354" t="s">
        <v>116</v>
      </c>
      <c r="VKX93" s="354" t="s">
        <v>116</v>
      </c>
      <c r="VKY93" s="354" t="s">
        <v>116</v>
      </c>
      <c r="VKZ93" s="354" t="s">
        <v>116</v>
      </c>
      <c r="VLA93" s="354" t="s">
        <v>116</v>
      </c>
      <c r="VLB93" s="354" t="s">
        <v>116</v>
      </c>
      <c r="VLC93" s="354" t="s">
        <v>116</v>
      </c>
      <c r="VLD93" s="354" t="s">
        <v>116</v>
      </c>
      <c r="VLE93" s="354" t="s">
        <v>116</v>
      </c>
      <c r="VLF93" s="354" t="s">
        <v>116</v>
      </c>
      <c r="VLG93" s="354" t="s">
        <v>116</v>
      </c>
      <c r="VLH93" s="354" t="s">
        <v>116</v>
      </c>
      <c r="VLI93" s="354" t="s">
        <v>116</v>
      </c>
      <c r="VLJ93" s="354" t="s">
        <v>116</v>
      </c>
      <c r="VLK93" s="354" t="s">
        <v>116</v>
      </c>
      <c r="VLL93" s="354" t="s">
        <v>116</v>
      </c>
      <c r="VLM93" s="354" t="s">
        <v>116</v>
      </c>
      <c r="VLN93" s="354" t="s">
        <v>116</v>
      </c>
      <c r="VLO93" s="354" t="s">
        <v>116</v>
      </c>
      <c r="VLP93" s="354" t="s">
        <v>116</v>
      </c>
      <c r="VLQ93" s="354" t="s">
        <v>116</v>
      </c>
      <c r="VLR93" s="354" t="s">
        <v>116</v>
      </c>
      <c r="VLS93" s="354" t="s">
        <v>116</v>
      </c>
      <c r="VLT93" s="354" t="s">
        <v>116</v>
      </c>
      <c r="VLU93" s="354" t="s">
        <v>116</v>
      </c>
      <c r="VLV93" s="354" t="s">
        <v>116</v>
      </c>
      <c r="VLW93" s="354" t="s">
        <v>116</v>
      </c>
      <c r="VLX93" s="354" t="s">
        <v>116</v>
      </c>
      <c r="VLY93" s="354" t="s">
        <v>116</v>
      </c>
      <c r="VLZ93" s="354" t="s">
        <v>116</v>
      </c>
      <c r="VMA93" s="354" t="s">
        <v>116</v>
      </c>
      <c r="VMB93" s="354" t="s">
        <v>116</v>
      </c>
      <c r="VMC93" s="354" t="s">
        <v>116</v>
      </c>
      <c r="VMD93" s="354" t="s">
        <v>116</v>
      </c>
      <c r="VME93" s="354" t="s">
        <v>116</v>
      </c>
      <c r="VMF93" s="354" t="s">
        <v>116</v>
      </c>
      <c r="VMG93" s="354" t="s">
        <v>116</v>
      </c>
      <c r="VMH93" s="354" t="s">
        <v>116</v>
      </c>
      <c r="VMI93" s="354" t="s">
        <v>116</v>
      </c>
      <c r="VMJ93" s="354" t="s">
        <v>116</v>
      </c>
      <c r="VMK93" s="354" t="s">
        <v>116</v>
      </c>
      <c r="VML93" s="354" t="s">
        <v>116</v>
      </c>
      <c r="VMM93" s="354" t="s">
        <v>116</v>
      </c>
      <c r="VMN93" s="354" t="s">
        <v>116</v>
      </c>
      <c r="VMO93" s="354" t="s">
        <v>116</v>
      </c>
      <c r="VMP93" s="354" t="s">
        <v>116</v>
      </c>
      <c r="VMQ93" s="354" t="s">
        <v>116</v>
      </c>
      <c r="VMR93" s="354" t="s">
        <v>116</v>
      </c>
      <c r="VMS93" s="354" t="s">
        <v>116</v>
      </c>
      <c r="VMT93" s="354" t="s">
        <v>116</v>
      </c>
      <c r="VMU93" s="354" t="s">
        <v>116</v>
      </c>
      <c r="VMV93" s="354" t="s">
        <v>116</v>
      </c>
      <c r="VMW93" s="354" t="s">
        <v>116</v>
      </c>
      <c r="VMX93" s="354" t="s">
        <v>116</v>
      </c>
      <c r="VMY93" s="354" t="s">
        <v>116</v>
      </c>
      <c r="VMZ93" s="354" t="s">
        <v>116</v>
      </c>
      <c r="VNA93" s="354" t="s">
        <v>116</v>
      </c>
      <c r="VNB93" s="354" t="s">
        <v>116</v>
      </c>
      <c r="VNC93" s="354" t="s">
        <v>116</v>
      </c>
      <c r="VND93" s="354" t="s">
        <v>116</v>
      </c>
      <c r="VNE93" s="354" t="s">
        <v>116</v>
      </c>
      <c r="VNF93" s="354" t="s">
        <v>116</v>
      </c>
      <c r="VNG93" s="354" t="s">
        <v>116</v>
      </c>
      <c r="VNH93" s="354" t="s">
        <v>116</v>
      </c>
      <c r="VNI93" s="354" t="s">
        <v>116</v>
      </c>
      <c r="VNJ93" s="354" t="s">
        <v>116</v>
      </c>
      <c r="VNK93" s="354" t="s">
        <v>116</v>
      </c>
      <c r="VNL93" s="354" t="s">
        <v>116</v>
      </c>
      <c r="VNM93" s="354" t="s">
        <v>116</v>
      </c>
      <c r="VNN93" s="354" t="s">
        <v>116</v>
      </c>
      <c r="VNO93" s="354" t="s">
        <v>116</v>
      </c>
      <c r="VNP93" s="354" t="s">
        <v>116</v>
      </c>
      <c r="VNQ93" s="354" t="s">
        <v>116</v>
      </c>
      <c r="VNR93" s="354" t="s">
        <v>116</v>
      </c>
      <c r="VNS93" s="354" t="s">
        <v>116</v>
      </c>
      <c r="VNT93" s="354" t="s">
        <v>116</v>
      </c>
      <c r="VNU93" s="354" t="s">
        <v>116</v>
      </c>
      <c r="VNV93" s="354" t="s">
        <v>116</v>
      </c>
      <c r="VNW93" s="354" t="s">
        <v>116</v>
      </c>
      <c r="VNX93" s="354" t="s">
        <v>116</v>
      </c>
      <c r="VNY93" s="354" t="s">
        <v>116</v>
      </c>
      <c r="VNZ93" s="354" t="s">
        <v>116</v>
      </c>
      <c r="VOA93" s="354" t="s">
        <v>116</v>
      </c>
      <c r="VOB93" s="354" t="s">
        <v>116</v>
      </c>
      <c r="VOC93" s="354" t="s">
        <v>116</v>
      </c>
      <c r="VOD93" s="354" t="s">
        <v>116</v>
      </c>
      <c r="VOE93" s="354" t="s">
        <v>116</v>
      </c>
      <c r="VOF93" s="354" t="s">
        <v>116</v>
      </c>
      <c r="VOG93" s="354" t="s">
        <v>116</v>
      </c>
      <c r="VOH93" s="354" t="s">
        <v>116</v>
      </c>
      <c r="VOI93" s="354" t="s">
        <v>116</v>
      </c>
      <c r="VOJ93" s="354" t="s">
        <v>116</v>
      </c>
      <c r="VOK93" s="354" t="s">
        <v>116</v>
      </c>
      <c r="VOL93" s="354" t="s">
        <v>116</v>
      </c>
      <c r="VOM93" s="354" t="s">
        <v>116</v>
      </c>
      <c r="VON93" s="354" t="s">
        <v>116</v>
      </c>
      <c r="VOO93" s="354" t="s">
        <v>116</v>
      </c>
      <c r="VOP93" s="354" t="s">
        <v>116</v>
      </c>
      <c r="VOQ93" s="354" t="s">
        <v>116</v>
      </c>
      <c r="VOR93" s="354" t="s">
        <v>116</v>
      </c>
      <c r="VOS93" s="354" t="s">
        <v>116</v>
      </c>
      <c r="VOT93" s="354" t="s">
        <v>116</v>
      </c>
      <c r="VOU93" s="354" t="s">
        <v>116</v>
      </c>
      <c r="VOV93" s="354" t="s">
        <v>116</v>
      </c>
      <c r="VOW93" s="354" t="s">
        <v>116</v>
      </c>
      <c r="VOX93" s="354" t="s">
        <v>116</v>
      </c>
      <c r="VOY93" s="354" t="s">
        <v>116</v>
      </c>
      <c r="VOZ93" s="354" t="s">
        <v>116</v>
      </c>
      <c r="VPA93" s="354" t="s">
        <v>116</v>
      </c>
      <c r="VPB93" s="354" t="s">
        <v>116</v>
      </c>
      <c r="VPC93" s="354" t="s">
        <v>116</v>
      </c>
      <c r="VPD93" s="354" t="s">
        <v>116</v>
      </c>
      <c r="VPE93" s="354" t="s">
        <v>116</v>
      </c>
      <c r="VPF93" s="354" t="s">
        <v>116</v>
      </c>
      <c r="VPG93" s="354" t="s">
        <v>116</v>
      </c>
      <c r="VPH93" s="354" t="s">
        <v>116</v>
      </c>
      <c r="VPI93" s="354" t="s">
        <v>116</v>
      </c>
      <c r="VPJ93" s="354" t="s">
        <v>116</v>
      </c>
      <c r="VPK93" s="354" t="s">
        <v>116</v>
      </c>
      <c r="VPL93" s="354" t="s">
        <v>116</v>
      </c>
      <c r="VPM93" s="354" t="s">
        <v>116</v>
      </c>
      <c r="VPN93" s="354" t="s">
        <v>116</v>
      </c>
      <c r="VPO93" s="354" t="s">
        <v>116</v>
      </c>
      <c r="VPP93" s="354" t="s">
        <v>116</v>
      </c>
      <c r="VPQ93" s="354" t="s">
        <v>116</v>
      </c>
      <c r="VPR93" s="354" t="s">
        <v>116</v>
      </c>
      <c r="VPS93" s="354" t="s">
        <v>116</v>
      </c>
      <c r="VPT93" s="354" t="s">
        <v>116</v>
      </c>
      <c r="VPU93" s="354" t="s">
        <v>116</v>
      </c>
      <c r="VPV93" s="354" t="s">
        <v>116</v>
      </c>
      <c r="VPW93" s="354" t="s">
        <v>116</v>
      </c>
      <c r="VPX93" s="354" t="s">
        <v>116</v>
      </c>
      <c r="VPY93" s="354" t="s">
        <v>116</v>
      </c>
      <c r="VPZ93" s="354" t="s">
        <v>116</v>
      </c>
      <c r="VQA93" s="354" t="s">
        <v>116</v>
      </c>
      <c r="VQB93" s="354" t="s">
        <v>116</v>
      </c>
      <c r="VQC93" s="354" t="s">
        <v>116</v>
      </c>
      <c r="VQD93" s="354" t="s">
        <v>116</v>
      </c>
      <c r="VQE93" s="354" t="s">
        <v>116</v>
      </c>
      <c r="VQF93" s="354" t="s">
        <v>116</v>
      </c>
      <c r="VQG93" s="354" t="s">
        <v>116</v>
      </c>
      <c r="VQH93" s="354" t="s">
        <v>116</v>
      </c>
      <c r="VQI93" s="354" t="s">
        <v>116</v>
      </c>
      <c r="VQJ93" s="354" t="s">
        <v>116</v>
      </c>
      <c r="VQK93" s="354" t="s">
        <v>116</v>
      </c>
      <c r="VQL93" s="354" t="s">
        <v>116</v>
      </c>
      <c r="VQM93" s="354" t="s">
        <v>116</v>
      </c>
      <c r="VQN93" s="354" t="s">
        <v>116</v>
      </c>
      <c r="VQO93" s="354" t="s">
        <v>116</v>
      </c>
      <c r="VQP93" s="354" t="s">
        <v>116</v>
      </c>
      <c r="VQQ93" s="354" t="s">
        <v>116</v>
      </c>
      <c r="VQR93" s="354" t="s">
        <v>116</v>
      </c>
      <c r="VQS93" s="354" t="s">
        <v>116</v>
      </c>
      <c r="VQT93" s="354" t="s">
        <v>116</v>
      </c>
      <c r="VQU93" s="354" t="s">
        <v>116</v>
      </c>
      <c r="VQV93" s="354" t="s">
        <v>116</v>
      </c>
      <c r="VQW93" s="354" t="s">
        <v>116</v>
      </c>
      <c r="VQX93" s="354" t="s">
        <v>116</v>
      </c>
      <c r="VQY93" s="354" t="s">
        <v>116</v>
      </c>
      <c r="VQZ93" s="354" t="s">
        <v>116</v>
      </c>
      <c r="VRA93" s="354" t="s">
        <v>116</v>
      </c>
      <c r="VRB93" s="354" t="s">
        <v>116</v>
      </c>
      <c r="VRC93" s="354" t="s">
        <v>116</v>
      </c>
      <c r="VRD93" s="354" t="s">
        <v>116</v>
      </c>
      <c r="VRE93" s="354" t="s">
        <v>116</v>
      </c>
      <c r="VRF93" s="354" t="s">
        <v>116</v>
      </c>
      <c r="VRG93" s="354" t="s">
        <v>116</v>
      </c>
      <c r="VRH93" s="354" t="s">
        <v>116</v>
      </c>
      <c r="VRI93" s="354" t="s">
        <v>116</v>
      </c>
      <c r="VRJ93" s="354" t="s">
        <v>116</v>
      </c>
      <c r="VRK93" s="354" t="s">
        <v>116</v>
      </c>
      <c r="VRL93" s="354" t="s">
        <v>116</v>
      </c>
      <c r="VRM93" s="354" t="s">
        <v>116</v>
      </c>
      <c r="VRN93" s="354" t="s">
        <v>116</v>
      </c>
      <c r="VRO93" s="354" t="s">
        <v>116</v>
      </c>
      <c r="VRP93" s="354" t="s">
        <v>116</v>
      </c>
      <c r="VRQ93" s="354" t="s">
        <v>116</v>
      </c>
      <c r="VRR93" s="354" t="s">
        <v>116</v>
      </c>
      <c r="VRS93" s="354" t="s">
        <v>116</v>
      </c>
      <c r="VRT93" s="354" t="s">
        <v>116</v>
      </c>
      <c r="VRU93" s="354" t="s">
        <v>116</v>
      </c>
      <c r="VRV93" s="354" t="s">
        <v>116</v>
      </c>
      <c r="VRW93" s="354" t="s">
        <v>116</v>
      </c>
      <c r="VRX93" s="354" t="s">
        <v>116</v>
      </c>
      <c r="VRY93" s="354" t="s">
        <v>116</v>
      </c>
      <c r="VRZ93" s="354" t="s">
        <v>116</v>
      </c>
      <c r="VSA93" s="354" t="s">
        <v>116</v>
      </c>
      <c r="VSB93" s="354" t="s">
        <v>116</v>
      </c>
      <c r="VSC93" s="354" t="s">
        <v>116</v>
      </c>
      <c r="VSD93" s="354" t="s">
        <v>116</v>
      </c>
      <c r="VSE93" s="354" t="s">
        <v>116</v>
      </c>
      <c r="VSF93" s="354" t="s">
        <v>116</v>
      </c>
      <c r="VSG93" s="354" t="s">
        <v>116</v>
      </c>
      <c r="VSH93" s="354" t="s">
        <v>116</v>
      </c>
      <c r="VSI93" s="354" t="s">
        <v>116</v>
      </c>
      <c r="VSJ93" s="354" t="s">
        <v>116</v>
      </c>
      <c r="VSK93" s="354" t="s">
        <v>116</v>
      </c>
      <c r="VSL93" s="354" t="s">
        <v>116</v>
      </c>
      <c r="VSM93" s="354" t="s">
        <v>116</v>
      </c>
      <c r="VSN93" s="354" t="s">
        <v>116</v>
      </c>
      <c r="VSO93" s="354" t="s">
        <v>116</v>
      </c>
      <c r="VSP93" s="354" t="s">
        <v>116</v>
      </c>
      <c r="VSQ93" s="354" t="s">
        <v>116</v>
      </c>
      <c r="VSR93" s="354" t="s">
        <v>116</v>
      </c>
      <c r="VSS93" s="354" t="s">
        <v>116</v>
      </c>
      <c r="VST93" s="354" t="s">
        <v>116</v>
      </c>
      <c r="VSU93" s="354" t="s">
        <v>116</v>
      </c>
      <c r="VSV93" s="354" t="s">
        <v>116</v>
      </c>
      <c r="VSW93" s="354" t="s">
        <v>116</v>
      </c>
      <c r="VSX93" s="354" t="s">
        <v>116</v>
      </c>
      <c r="VSY93" s="354" t="s">
        <v>116</v>
      </c>
      <c r="VSZ93" s="354" t="s">
        <v>116</v>
      </c>
      <c r="VTA93" s="354" t="s">
        <v>116</v>
      </c>
      <c r="VTB93" s="354" t="s">
        <v>116</v>
      </c>
      <c r="VTC93" s="354" t="s">
        <v>116</v>
      </c>
      <c r="VTD93" s="354" t="s">
        <v>116</v>
      </c>
      <c r="VTE93" s="354" t="s">
        <v>116</v>
      </c>
      <c r="VTF93" s="354" t="s">
        <v>116</v>
      </c>
      <c r="VTG93" s="354" t="s">
        <v>116</v>
      </c>
      <c r="VTH93" s="354" t="s">
        <v>116</v>
      </c>
      <c r="VTI93" s="354" t="s">
        <v>116</v>
      </c>
      <c r="VTJ93" s="354" t="s">
        <v>116</v>
      </c>
      <c r="VTK93" s="354" t="s">
        <v>116</v>
      </c>
      <c r="VTL93" s="354" t="s">
        <v>116</v>
      </c>
      <c r="VTM93" s="354" t="s">
        <v>116</v>
      </c>
      <c r="VTN93" s="354" t="s">
        <v>116</v>
      </c>
      <c r="VTO93" s="354" t="s">
        <v>116</v>
      </c>
      <c r="VTP93" s="354" t="s">
        <v>116</v>
      </c>
      <c r="VTQ93" s="354" t="s">
        <v>116</v>
      </c>
      <c r="VTR93" s="354" t="s">
        <v>116</v>
      </c>
      <c r="VTS93" s="354" t="s">
        <v>116</v>
      </c>
      <c r="VTT93" s="354" t="s">
        <v>116</v>
      </c>
      <c r="VTU93" s="354" t="s">
        <v>116</v>
      </c>
      <c r="VTV93" s="354" t="s">
        <v>116</v>
      </c>
      <c r="VTW93" s="354" t="s">
        <v>116</v>
      </c>
      <c r="VTX93" s="354" t="s">
        <v>116</v>
      </c>
      <c r="VTY93" s="354" t="s">
        <v>116</v>
      </c>
      <c r="VTZ93" s="354" t="s">
        <v>116</v>
      </c>
      <c r="VUA93" s="354" t="s">
        <v>116</v>
      </c>
      <c r="VUB93" s="354" t="s">
        <v>116</v>
      </c>
      <c r="VUC93" s="354" t="s">
        <v>116</v>
      </c>
      <c r="VUD93" s="354" t="s">
        <v>116</v>
      </c>
      <c r="VUE93" s="354" t="s">
        <v>116</v>
      </c>
      <c r="VUF93" s="354" t="s">
        <v>116</v>
      </c>
      <c r="VUG93" s="354" t="s">
        <v>116</v>
      </c>
      <c r="VUH93" s="354" t="s">
        <v>116</v>
      </c>
      <c r="VUI93" s="354" t="s">
        <v>116</v>
      </c>
      <c r="VUJ93" s="354" t="s">
        <v>116</v>
      </c>
      <c r="VUK93" s="354" t="s">
        <v>116</v>
      </c>
      <c r="VUL93" s="354" t="s">
        <v>116</v>
      </c>
      <c r="VUM93" s="354" t="s">
        <v>116</v>
      </c>
      <c r="VUN93" s="354" t="s">
        <v>116</v>
      </c>
      <c r="VUO93" s="354" t="s">
        <v>116</v>
      </c>
      <c r="VUP93" s="354" t="s">
        <v>116</v>
      </c>
      <c r="VUQ93" s="354" t="s">
        <v>116</v>
      </c>
      <c r="VUR93" s="354" t="s">
        <v>116</v>
      </c>
      <c r="VUS93" s="354" t="s">
        <v>116</v>
      </c>
      <c r="VUT93" s="354" t="s">
        <v>116</v>
      </c>
      <c r="VUU93" s="354" t="s">
        <v>116</v>
      </c>
      <c r="VUV93" s="354" t="s">
        <v>116</v>
      </c>
      <c r="VUW93" s="354" t="s">
        <v>116</v>
      </c>
      <c r="VUX93" s="354" t="s">
        <v>116</v>
      </c>
      <c r="VUY93" s="354" t="s">
        <v>116</v>
      </c>
      <c r="VUZ93" s="354" t="s">
        <v>116</v>
      </c>
      <c r="VVA93" s="354" t="s">
        <v>116</v>
      </c>
      <c r="VVB93" s="354" t="s">
        <v>116</v>
      </c>
      <c r="VVC93" s="354" t="s">
        <v>116</v>
      </c>
      <c r="VVD93" s="354" t="s">
        <v>116</v>
      </c>
      <c r="VVE93" s="354" t="s">
        <v>116</v>
      </c>
      <c r="VVF93" s="354" t="s">
        <v>116</v>
      </c>
      <c r="VVG93" s="354" t="s">
        <v>116</v>
      </c>
      <c r="VVH93" s="354" t="s">
        <v>116</v>
      </c>
      <c r="VVI93" s="354" t="s">
        <v>116</v>
      </c>
      <c r="VVJ93" s="354" t="s">
        <v>116</v>
      </c>
      <c r="VVK93" s="354" t="s">
        <v>116</v>
      </c>
      <c r="VVL93" s="354" t="s">
        <v>116</v>
      </c>
      <c r="VVM93" s="354" t="s">
        <v>116</v>
      </c>
      <c r="VVN93" s="354" t="s">
        <v>116</v>
      </c>
      <c r="VVO93" s="354" t="s">
        <v>116</v>
      </c>
      <c r="VVP93" s="354" t="s">
        <v>116</v>
      </c>
      <c r="VVQ93" s="354" t="s">
        <v>116</v>
      </c>
      <c r="VVR93" s="354" t="s">
        <v>116</v>
      </c>
      <c r="VVS93" s="354" t="s">
        <v>116</v>
      </c>
      <c r="VVT93" s="354" t="s">
        <v>116</v>
      </c>
      <c r="VVU93" s="354" t="s">
        <v>116</v>
      </c>
      <c r="VVV93" s="354" t="s">
        <v>116</v>
      </c>
      <c r="VVW93" s="354" t="s">
        <v>116</v>
      </c>
      <c r="VVX93" s="354" t="s">
        <v>116</v>
      </c>
      <c r="VVY93" s="354" t="s">
        <v>116</v>
      </c>
      <c r="VVZ93" s="354" t="s">
        <v>116</v>
      </c>
      <c r="VWA93" s="354" t="s">
        <v>116</v>
      </c>
      <c r="VWB93" s="354" t="s">
        <v>116</v>
      </c>
      <c r="VWC93" s="354" t="s">
        <v>116</v>
      </c>
      <c r="VWD93" s="354" t="s">
        <v>116</v>
      </c>
      <c r="VWE93" s="354" t="s">
        <v>116</v>
      </c>
      <c r="VWF93" s="354" t="s">
        <v>116</v>
      </c>
      <c r="VWG93" s="354" t="s">
        <v>116</v>
      </c>
      <c r="VWH93" s="354" t="s">
        <v>116</v>
      </c>
      <c r="VWI93" s="354" t="s">
        <v>116</v>
      </c>
      <c r="VWJ93" s="354" t="s">
        <v>116</v>
      </c>
      <c r="VWK93" s="354" t="s">
        <v>116</v>
      </c>
      <c r="VWL93" s="354" t="s">
        <v>116</v>
      </c>
      <c r="VWM93" s="354" t="s">
        <v>116</v>
      </c>
      <c r="VWN93" s="354" t="s">
        <v>116</v>
      </c>
      <c r="VWO93" s="354" t="s">
        <v>116</v>
      </c>
      <c r="VWP93" s="354" t="s">
        <v>116</v>
      </c>
      <c r="VWQ93" s="354" t="s">
        <v>116</v>
      </c>
      <c r="VWR93" s="354" t="s">
        <v>116</v>
      </c>
      <c r="VWS93" s="354" t="s">
        <v>116</v>
      </c>
      <c r="VWT93" s="354" t="s">
        <v>116</v>
      </c>
      <c r="VWU93" s="354" t="s">
        <v>116</v>
      </c>
      <c r="VWV93" s="354" t="s">
        <v>116</v>
      </c>
      <c r="VWW93" s="354" t="s">
        <v>116</v>
      </c>
      <c r="VWX93" s="354" t="s">
        <v>116</v>
      </c>
      <c r="VWY93" s="354" t="s">
        <v>116</v>
      </c>
      <c r="VWZ93" s="354" t="s">
        <v>116</v>
      </c>
      <c r="VXA93" s="354" t="s">
        <v>116</v>
      </c>
      <c r="VXB93" s="354" t="s">
        <v>116</v>
      </c>
      <c r="VXC93" s="354" t="s">
        <v>116</v>
      </c>
      <c r="VXD93" s="354" t="s">
        <v>116</v>
      </c>
      <c r="VXE93" s="354" t="s">
        <v>116</v>
      </c>
      <c r="VXF93" s="354" t="s">
        <v>116</v>
      </c>
      <c r="VXG93" s="354" t="s">
        <v>116</v>
      </c>
      <c r="VXH93" s="354" t="s">
        <v>116</v>
      </c>
      <c r="VXI93" s="354" t="s">
        <v>116</v>
      </c>
      <c r="VXJ93" s="354" t="s">
        <v>116</v>
      </c>
      <c r="VXK93" s="354" t="s">
        <v>116</v>
      </c>
      <c r="VXL93" s="354" t="s">
        <v>116</v>
      </c>
      <c r="VXM93" s="354" t="s">
        <v>116</v>
      </c>
      <c r="VXN93" s="354" t="s">
        <v>116</v>
      </c>
      <c r="VXO93" s="354" t="s">
        <v>116</v>
      </c>
      <c r="VXP93" s="354" t="s">
        <v>116</v>
      </c>
      <c r="VXQ93" s="354" t="s">
        <v>116</v>
      </c>
      <c r="VXR93" s="354" t="s">
        <v>116</v>
      </c>
      <c r="VXS93" s="354" t="s">
        <v>116</v>
      </c>
      <c r="VXT93" s="354" t="s">
        <v>116</v>
      </c>
      <c r="VXU93" s="354" t="s">
        <v>116</v>
      </c>
      <c r="VXV93" s="354" t="s">
        <v>116</v>
      </c>
      <c r="VXW93" s="354" t="s">
        <v>116</v>
      </c>
      <c r="VXX93" s="354" t="s">
        <v>116</v>
      </c>
      <c r="VXY93" s="354" t="s">
        <v>116</v>
      </c>
      <c r="VXZ93" s="354" t="s">
        <v>116</v>
      </c>
      <c r="VYA93" s="354" t="s">
        <v>116</v>
      </c>
      <c r="VYB93" s="354" t="s">
        <v>116</v>
      </c>
      <c r="VYC93" s="354" t="s">
        <v>116</v>
      </c>
      <c r="VYD93" s="354" t="s">
        <v>116</v>
      </c>
      <c r="VYE93" s="354" t="s">
        <v>116</v>
      </c>
      <c r="VYF93" s="354" t="s">
        <v>116</v>
      </c>
      <c r="VYG93" s="354" t="s">
        <v>116</v>
      </c>
      <c r="VYH93" s="354" t="s">
        <v>116</v>
      </c>
      <c r="VYI93" s="354" t="s">
        <v>116</v>
      </c>
      <c r="VYJ93" s="354" t="s">
        <v>116</v>
      </c>
      <c r="VYK93" s="354" t="s">
        <v>116</v>
      </c>
      <c r="VYL93" s="354" t="s">
        <v>116</v>
      </c>
      <c r="VYM93" s="354" t="s">
        <v>116</v>
      </c>
      <c r="VYN93" s="354" t="s">
        <v>116</v>
      </c>
      <c r="VYO93" s="354" t="s">
        <v>116</v>
      </c>
      <c r="VYP93" s="354" t="s">
        <v>116</v>
      </c>
      <c r="VYQ93" s="354" t="s">
        <v>116</v>
      </c>
      <c r="VYR93" s="354" t="s">
        <v>116</v>
      </c>
      <c r="VYS93" s="354" t="s">
        <v>116</v>
      </c>
      <c r="VYT93" s="354" t="s">
        <v>116</v>
      </c>
      <c r="VYU93" s="354" t="s">
        <v>116</v>
      </c>
      <c r="VYV93" s="354" t="s">
        <v>116</v>
      </c>
      <c r="VYW93" s="354" t="s">
        <v>116</v>
      </c>
      <c r="VYX93" s="354" t="s">
        <v>116</v>
      </c>
      <c r="VYY93" s="354" t="s">
        <v>116</v>
      </c>
      <c r="VYZ93" s="354" t="s">
        <v>116</v>
      </c>
      <c r="VZA93" s="354" t="s">
        <v>116</v>
      </c>
      <c r="VZB93" s="354" t="s">
        <v>116</v>
      </c>
      <c r="VZC93" s="354" t="s">
        <v>116</v>
      </c>
      <c r="VZD93" s="354" t="s">
        <v>116</v>
      </c>
      <c r="VZE93" s="354" t="s">
        <v>116</v>
      </c>
      <c r="VZF93" s="354" t="s">
        <v>116</v>
      </c>
      <c r="VZG93" s="354" t="s">
        <v>116</v>
      </c>
      <c r="VZH93" s="354" t="s">
        <v>116</v>
      </c>
      <c r="VZI93" s="354" t="s">
        <v>116</v>
      </c>
      <c r="VZJ93" s="354" t="s">
        <v>116</v>
      </c>
      <c r="VZK93" s="354" t="s">
        <v>116</v>
      </c>
      <c r="VZL93" s="354" t="s">
        <v>116</v>
      </c>
      <c r="VZM93" s="354" t="s">
        <v>116</v>
      </c>
      <c r="VZN93" s="354" t="s">
        <v>116</v>
      </c>
      <c r="VZO93" s="354" t="s">
        <v>116</v>
      </c>
      <c r="VZP93" s="354" t="s">
        <v>116</v>
      </c>
      <c r="VZQ93" s="354" t="s">
        <v>116</v>
      </c>
      <c r="VZR93" s="354" t="s">
        <v>116</v>
      </c>
      <c r="VZS93" s="354" t="s">
        <v>116</v>
      </c>
      <c r="VZT93" s="354" t="s">
        <v>116</v>
      </c>
      <c r="VZU93" s="354" t="s">
        <v>116</v>
      </c>
      <c r="VZV93" s="354" t="s">
        <v>116</v>
      </c>
      <c r="VZW93" s="354" t="s">
        <v>116</v>
      </c>
      <c r="VZX93" s="354" t="s">
        <v>116</v>
      </c>
      <c r="VZY93" s="354" t="s">
        <v>116</v>
      </c>
      <c r="VZZ93" s="354" t="s">
        <v>116</v>
      </c>
      <c r="WAA93" s="354" t="s">
        <v>116</v>
      </c>
      <c r="WAB93" s="354" t="s">
        <v>116</v>
      </c>
      <c r="WAC93" s="354" t="s">
        <v>116</v>
      </c>
      <c r="WAD93" s="354" t="s">
        <v>116</v>
      </c>
      <c r="WAE93" s="354" t="s">
        <v>116</v>
      </c>
      <c r="WAF93" s="354" t="s">
        <v>116</v>
      </c>
      <c r="WAG93" s="354" t="s">
        <v>116</v>
      </c>
      <c r="WAH93" s="354" t="s">
        <v>116</v>
      </c>
      <c r="WAI93" s="354" t="s">
        <v>116</v>
      </c>
      <c r="WAJ93" s="354" t="s">
        <v>116</v>
      </c>
      <c r="WAK93" s="354" t="s">
        <v>116</v>
      </c>
      <c r="WAL93" s="354" t="s">
        <v>116</v>
      </c>
      <c r="WAM93" s="354" t="s">
        <v>116</v>
      </c>
      <c r="WAN93" s="354" t="s">
        <v>116</v>
      </c>
      <c r="WAO93" s="354" t="s">
        <v>116</v>
      </c>
      <c r="WAP93" s="354" t="s">
        <v>116</v>
      </c>
      <c r="WAQ93" s="354" t="s">
        <v>116</v>
      </c>
      <c r="WAR93" s="354" t="s">
        <v>116</v>
      </c>
      <c r="WAS93" s="354" t="s">
        <v>116</v>
      </c>
      <c r="WAT93" s="354" t="s">
        <v>116</v>
      </c>
      <c r="WAU93" s="354" t="s">
        <v>116</v>
      </c>
      <c r="WAV93" s="354" t="s">
        <v>116</v>
      </c>
      <c r="WAW93" s="354" t="s">
        <v>116</v>
      </c>
      <c r="WAX93" s="354" t="s">
        <v>116</v>
      </c>
      <c r="WAY93" s="354" t="s">
        <v>116</v>
      </c>
      <c r="WAZ93" s="354" t="s">
        <v>116</v>
      </c>
      <c r="WBA93" s="354" t="s">
        <v>116</v>
      </c>
      <c r="WBB93" s="354" t="s">
        <v>116</v>
      </c>
      <c r="WBC93" s="354" t="s">
        <v>116</v>
      </c>
      <c r="WBD93" s="354" t="s">
        <v>116</v>
      </c>
      <c r="WBE93" s="354" t="s">
        <v>116</v>
      </c>
      <c r="WBF93" s="354" t="s">
        <v>116</v>
      </c>
      <c r="WBG93" s="354" t="s">
        <v>116</v>
      </c>
      <c r="WBH93" s="354" t="s">
        <v>116</v>
      </c>
      <c r="WBI93" s="354" t="s">
        <v>116</v>
      </c>
      <c r="WBJ93" s="354" t="s">
        <v>116</v>
      </c>
      <c r="WBK93" s="354" t="s">
        <v>116</v>
      </c>
      <c r="WBL93" s="354" t="s">
        <v>116</v>
      </c>
      <c r="WBM93" s="354" t="s">
        <v>116</v>
      </c>
      <c r="WBN93" s="354" t="s">
        <v>116</v>
      </c>
      <c r="WBO93" s="354" t="s">
        <v>116</v>
      </c>
      <c r="WBP93" s="354" t="s">
        <v>116</v>
      </c>
      <c r="WBQ93" s="354" t="s">
        <v>116</v>
      </c>
      <c r="WBR93" s="354" t="s">
        <v>116</v>
      </c>
      <c r="WBS93" s="354" t="s">
        <v>116</v>
      </c>
      <c r="WBT93" s="354" t="s">
        <v>116</v>
      </c>
      <c r="WBU93" s="354" t="s">
        <v>116</v>
      </c>
      <c r="WBV93" s="354" t="s">
        <v>116</v>
      </c>
      <c r="WBW93" s="354" t="s">
        <v>116</v>
      </c>
      <c r="WBX93" s="354" t="s">
        <v>116</v>
      </c>
      <c r="WBY93" s="354" t="s">
        <v>116</v>
      </c>
      <c r="WBZ93" s="354" t="s">
        <v>116</v>
      </c>
      <c r="WCA93" s="354" t="s">
        <v>116</v>
      </c>
      <c r="WCB93" s="354" t="s">
        <v>116</v>
      </c>
      <c r="WCC93" s="354" t="s">
        <v>116</v>
      </c>
      <c r="WCD93" s="354" t="s">
        <v>116</v>
      </c>
      <c r="WCE93" s="354" t="s">
        <v>116</v>
      </c>
      <c r="WCF93" s="354" t="s">
        <v>116</v>
      </c>
      <c r="WCG93" s="354" t="s">
        <v>116</v>
      </c>
      <c r="WCH93" s="354" t="s">
        <v>116</v>
      </c>
      <c r="WCI93" s="354" t="s">
        <v>116</v>
      </c>
      <c r="WCJ93" s="354" t="s">
        <v>116</v>
      </c>
      <c r="WCK93" s="354" t="s">
        <v>116</v>
      </c>
      <c r="WCL93" s="354" t="s">
        <v>116</v>
      </c>
      <c r="WCM93" s="354" t="s">
        <v>116</v>
      </c>
      <c r="WCN93" s="354" t="s">
        <v>116</v>
      </c>
      <c r="WCO93" s="354" t="s">
        <v>116</v>
      </c>
      <c r="WCP93" s="354" t="s">
        <v>116</v>
      </c>
      <c r="WCQ93" s="354" t="s">
        <v>116</v>
      </c>
      <c r="WCR93" s="354" t="s">
        <v>116</v>
      </c>
      <c r="WCS93" s="354" t="s">
        <v>116</v>
      </c>
      <c r="WCT93" s="354" t="s">
        <v>116</v>
      </c>
      <c r="WCU93" s="354" t="s">
        <v>116</v>
      </c>
      <c r="WCV93" s="354" t="s">
        <v>116</v>
      </c>
      <c r="WCW93" s="354" t="s">
        <v>116</v>
      </c>
      <c r="WCX93" s="354" t="s">
        <v>116</v>
      </c>
      <c r="WCY93" s="354" t="s">
        <v>116</v>
      </c>
      <c r="WCZ93" s="354" t="s">
        <v>116</v>
      </c>
      <c r="WDA93" s="354" t="s">
        <v>116</v>
      </c>
      <c r="WDB93" s="354" t="s">
        <v>116</v>
      </c>
      <c r="WDC93" s="354" t="s">
        <v>116</v>
      </c>
      <c r="WDD93" s="354" t="s">
        <v>116</v>
      </c>
      <c r="WDE93" s="354" t="s">
        <v>116</v>
      </c>
      <c r="WDF93" s="354" t="s">
        <v>116</v>
      </c>
      <c r="WDG93" s="354" t="s">
        <v>116</v>
      </c>
      <c r="WDH93" s="354" t="s">
        <v>116</v>
      </c>
      <c r="WDI93" s="354" t="s">
        <v>116</v>
      </c>
      <c r="WDJ93" s="354" t="s">
        <v>116</v>
      </c>
      <c r="WDK93" s="354" t="s">
        <v>116</v>
      </c>
      <c r="WDL93" s="354" t="s">
        <v>116</v>
      </c>
      <c r="WDM93" s="354" t="s">
        <v>116</v>
      </c>
      <c r="WDN93" s="354" t="s">
        <v>116</v>
      </c>
      <c r="WDO93" s="354" t="s">
        <v>116</v>
      </c>
      <c r="WDP93" s="354" t="s">
        <v>116</v>
      </c>
      <c r="WDQ93" s="354" t="s">
        <v>116</v>
      </c>
      <c r="WDR93" s="354" t="s">
        <v>116</v>
      </c>
      <c r="WDS93" s="354" t="s">
        <v>116</v>
      </c>
      <c r="WDT93" s="354" t="s">
        <v>116</v>
      </c>
      <c r="WDU93" s="354" t="s">
        <v>116</v>
      </c>
      <c r="WDV93" s="354" t="s">
        <v>116</v>
      </c>
      <c r="WDW93" s="354" t="s">
        <v>116</v>
      </c>
      <c r="WDX93" s="354" t="s">
        <v>116</v>
      </c>
      <c r="WDY93" s="354" t="s">
        <v>116</v>
      </c>
      <c r="WDZ93" s="354" t="s">
        <v>116</v>
      </c>
      <c r="WEA93" s="354" t="s">
        <v>116</v>
      </c>
      <c r="WEB93" s="354" t="s">
        <v>116</v>
      </c>
      <c r="WEC93" s="354" t="s">
        <v>116</v>
      </c>
      <c r="WED93" s="354" t="s">
        <v>116</v>
      </c>
      <c r="WEE93" s="354" t="s">
        <v>116</v>
      </c>
      <c r="WEF93" s="354" t="s">
        <v>116</v>
      </c>
      <c r="WEG93" s="354" t="s">
        <v>116</v>
      </c>
      <c r="WEH93" s="354" t="s">
        <v>116</v>
      </c>
      <c r="WEI93" s="354" t="s">
        <v>116</v>
      </c>
      <c r="WEJ93" s="354" t="s">
        <v>116</v>
      </c>
      <c r="WEK93" s="354" t="s">
        <v>116</v>
      </c>
      <c r="WEL93" s="354" t="s">
        <v>116</v>
      </c>
      <c r="WEM93" s="354" t="s">
        <v>116</v>
      </c>
      <c r="WEN93" s="354" t="s">
        <v>116</v>
      </c>
      <c r="WEO93" s="354" t="s">
        <v>116</v>
      </c>
      <c r="WEP93" s="354" t="s">
        <v>116</v>
      </c>
      <c r="WEQ93" s="354" t="s">
        <v>116</v>
      </c>
      <c r="WER93" s="354" t="s">
        <v>116</v>
      </c>
      <c r="WES93" s="354" t="s">
        <v>116</v>
      </c>
      <c r="WET93" s="354" t="s">
        <v>116</v>
      </c>
      <c r="WEU93" s="354" t="s">
        <v>116</v>
      </c>
      <c r="WEV93" s="354" t="s">
        <v>116</v>
      </c>
      <c r="WEW93" s="354" t="s">
        <v>116</v>
      </c>
      <c r="WEX93" s="354" t="s">
        <v>116</v>
      </c>
      <c r="WEY93" s="354" t="s">
        <v>116</v>
      </c>
      <c r="WEZ93" s="354" t="s">
        <v>116</v>
      </c>
      <c r="WFA93" s="354" t="s">
        <v>116</v>
      </c>
      <c r="WFB93" s="354" t="s">
        <v>116</v>
      </c>
      <c r="WFC93" s="354" t="s">
        <v>116</v>
      </c>
      <c r="WFD93" s="354" t="s">
        <v>116</v>
      </c>
      <c r="WFE93" s="354" t="s">
        <v>116</v>
      </c>
      <c r="WFF93" s="354" t="s">
        <v>116</v>
      </c>
      <c r="WFG93" s="354" t="s">
        <v>116</v>
      </c>
      <c r="WFH93" s="354" t="s">
        <v>116</v>
      </c>
      <c r="WFI93" s="354" t="s">
        <v>116</v>
      </c>
      <c r="WFJ93" s="354" t="s">
        <v>116</v>
      </c>
      <c r="WFK93" s="354" t="s">
        <v>116</v>
      </c>
      <c r="WFL93" s="354" t="s">
        <v>116</v>
      </c>
      <c r="WFM93" s="354" t="s">
        <v>116</v>
      </c>
      <c r="WFN93" s="354" t="s">
        <v>116</v>
      </c>
      <c r="WFO93" s="354" t="s">
        <v>116</v>
      </c>
      <c r="WFP93" s="354" t="s">
        <v>116</v>
      </c>
      <c r="WFQ93" s="354" t="s">
        <v>116</v>
      </c>
      <c r="WFR93" s="354" t="s">
        <v>116</v>
      </c>
      <c r="WFS93" s="354" t="s">
        <v>116</v>
      </c>
      <c r="WFT93" s="354" t="s">
        <v>116</v>
      </c>
      <c r="WFU93" s="354" t="s">
        <v>116</v>
      </c>
      <c r="WFV93" s="354" t="s">
        <v>116</v>
      </c>
      <c r="WFW93" s="354" t="s">
        <v>116</v>
      </c>
      <c r="WFX93" s="354" t="s">
        <v>116</v>
      </c>
      <c r="WFY93" s="354" t="s">
        <v>116</v>
      </c>
      <c r="WFZ93" s="354" t="s">
        <v>116</v>
      </c>
      <c r="WGA93" s="354" t="s">
        <v>116</v>
      </c>
      <c r="WGB93" s="354" t="s">
        <v>116</v>
      </c>
      <c r="WGC93" s="354" t="s">
        <v>116</v>
      </c>
      <c r="WGD93" s="354" t="s">
        <v>116</v>
      </c>
      <c r="WGE93" s="354" t="s">
        <v>116</v>
      </c>
      <c r="WGF93" s="354" t="s">
        <v>116</v>
      </c>
      <c r="WGG93" s="354" t="s">
        <v>116</v>
      </c>
      <c r="WGH93" s="354" t="s">
        <v>116</v>
      </c>
      <c r="WGI93" s="354" t="s">
        <v>116</v>
      </c>
      <c r="WGJ93" s="354" t="s">
        <v>116</v>
      </c>
      <c r="WGK93" s="354" t="s">
        <v>116</v>
      </c>
      <c r="WGL93" s="354" t="s">
        <v>116</v>
      </c>
      <c r="WGM93" s="354" t="s">
        <v>116</v>
      </c>
      <c r="WGN93" s="354" t="s">
        <v>116</v>
      </c>
      <c r="WGO93" s="354" t="s">
        <v>116</v>
      </c>
      <c r="WGP93" s="354" t="s">
        <v>116</v>
      </c>
      <c r="WGQ93" s="354" t="s">
        <v>116</v>
      </c>
      <c r="WGR93" s="354" t="s">
        <v>116</v>
      </c>
      <c r="WGS93" s="354" t="s">
        <v>116</v>
      </c>
      <c r="WGT93" s="354" t="s">
        <v>116</v>
      </c>
      <c r="WGU93" s="354" t="s">
        <v>116</v>
      </c>
      <c r="WGV93" s="354" t="s">
        <v>116</v>
      </c>
      <c r="WGW93" s="354" t="s">
        <v>116</v>
      </c>
      <c r="WGX93" s="354" t="s">
        <v>116</v>
      </c>
      <c r="WGY93" s="354" t="s">
        <v>116</v>
      </c>
      <c r="WGZ93" s="354" t="s">
        <v>116</v>
      </c>
      <c r="WHA93" s="354" t="s">
        <v>116</v>
      </c>
      <c r="WHB93" s="354" t="s">
        <v>116</v>
      </c>
      <c r="WHC93" s="354" t="s">
        <v>116</v>
      </c>
      <c r="WHD93" s="354" t="s">
        <v>116</v>
      </c>
      <c r="WHE93" s="354" t="s">
        <v>116</v>
      </c>
      <c r="WHF93" s="354" t="s">
        <v>116</v>
      </c>
      <c r="WHG93" s="354" t="s">
        <v>116</v>
      </c>
      <c r="WHH93" s="354" t="s">
        <v>116</v>
      </c>
      <c r="WHI93" s="354" t="s">
        <v>116</v>
      </c>
      <c r="WHJ93" s="354" t="s">
        <v>116</v>
      </c>
      <c r="WHK93" s="354" t="s">
        <v>116</v>
      </c>
      <c r="WHL93" s="354" t="s">
        <v>116</v>
      </c>
      <c r="WHM93" s="354" t="s">
        <v>116</v>
      </c>
      <c r="WHN93" s="354" t="s">
        <v>116</v>
      </c>
      <c r="WHO93" s="354" t="s">
        <v>116</v>
      </c>
      <c r="WHP93" s="354" t="s">
        <v>116</v>
      </c>
      <c r="WHQ93" s="354" t="s">
        <v>116</v>
      </c>
      <c r="WHR93" s="354" t="s">
        <v>116</v>
      </c>
      <c r="WHS93" s="354" t="s">
        <v>116</v>
      </c>
      <c r="WHT93" s="354" t="s">
        <v>116</v>
      </c>
      <c r="WHU93" s="354" t="s">
        <v>116</v>
      </c>
      <c r="WHV93" s="354" t="s">
        <v>116</v>
      </c>
      <c r="WHW93" s="354" t="s">
        <v>116</v>
      </c>
      <c r="WHX93" s="354" t="s">
        <v>116</v>
      </c>
      <c r="WHY93" s="354" t="s">
        <v>116</v>
      </c>
      <c r="WHZ93" s="354" t="s">
        <v>116</v>
      </c>
      <c r="WIA93" s="354" t="s">
        <v>116</v>
      </c>
      <c r="WIB93" s="354" t="s">
        <v>116</v>
      </c>
      <c r="WIC93" s="354" t="s">
        <v>116</v>
      </c>
      <c r="WID93" s="354" t="s">
        <v>116</v>
      </c>
      <c r="WIE93" s="354" t="s">
        <v>116</v>
      </c>
      <c r="WIF93" s="354" t="s">
        <v>116</v>
      </c>
      <c r="WIG93" s="354" t="s">
        <v>116</v>
      </c>
      <c r="WIH93" s="354" t="s">
        <v>116</v>
      </c>
      <c r="WII93" s="354" t="s">
        <v>116</v>
      </c>
      <c r="WIJ93" s="354" t="s">
        <v>116</v>
      </c>
      <c r="WIK93" s="354" t="s">
        <v>116</v>
      </c>
      <c r="WIL93" s="354" t="s">
        <v>116</v>
      </c>
      <c r="WIM93" s="354" t="s">
        <v>116</v>
      </c>
      <c r="WIN93" s="354" t="s">
        <v>116</v>
      </c>
      <c r="WIO93" s="354" t="s">
        <v>116</v>
      </c>
      <c r="WIP93" s="354" t="s">
        <v>116</v>
      </c>
      <c r="WIQ93" s="354" t="s">
        <v>116</v>
      </c>
      <c r="WIR93" s="354" t="s">
        <v>116</v>
      </c>
      <c r="WIS93" s="354" t="s">
        <v>116</v>
      </c>
      <c r="WIT93" s="354" t="s">
        <v>116</v>
      </c>
      <c r="WIU93" s="354" t="s">
        <v>116</v>
      </c>
      <c r="WIV93" s="354" t="s">
        <v>116</v>
      </c>
      <c r="WIW93" s="354" t="s">
        <v>116</v>
      </c>
      <c r="WIX93" s="354" t="s">
        <v>116</v>
      </c>
      <c r="WIY93" s="354" t="s">
        <v>116</v>
      </c>
      <c r="WIZ93" s="354" t="s">
        <v>116</v>
      </c>
      <c r="WJA93" s="354" t="s">
        <v>116</v>
      </c>
      <c r="WJB93" s="354" t="s">
        <v>116</v>
      </c>
      <c r="WJC93" s="354" t="s">
        <v>116</v>
      </c>
      <c r="WJD93" s="354" t="s">
        <v>116</v>
      </c>
      <c r="WJE93" s="354" t="s">
        <v>116</v>
      </c>
      <c r="WJF93" s="354" t="s">
        <v>116</v>
      </c>
      <c r="WJG93" s="354" t="s">
        <v>116</v>
      </c>
      <c r="WJH93" s="354" t="s">
        <v>116</v>
      </c>
      <c r="WJI93" s="354" t="s">
        <v>116</v>
      </c>
      <c r="WJJ93" s="354" t="s">
        <v>116</v>
      </c>
      <c r="WJK93" s="354" t="s">
        <v>116</v>
      </c>
      <c r="WJL93" s="354" t="s">
        <v>116</v>
      </c>
      <c r="WJM93" s="354" t="s">
        <v>116</v>
      </c>
      <c r="WJN93" s="354" t="s">
        <v>116</v>
      </c>
      <c r="WJO93" s="354" t="s">
        <v>116</v>
      </c>
      <c r="WJP93" s="354" t="s">
        <v>116</v>
      </c>
      <c r="WJQ93" s="354" t="s">
        <v>116</v>
      </c>
      <c r="WJR93" s="354" t="s">
        <v>116</v>
      </c>
      <c r="WJS93" s="354" t="s">
        <v>116</v>
      </c>
      <c r="WJT93" s="354" t="s">
        <v>116</v>
      </c>
      <c r="WJU93" s="354" t="s">
        <v>116</v>
      </c>
      <c r="WJV93" s="354" t="s">
        <v>116</v>
      </c>
      <c r="WJW93" s="354" t="s">
        <v>116</v>
      </c>
      <c r="WJX93" s="354" t="s">
        <v>116</v>
      </c>
      <c r="WJY93" s="354" t="s">
        <v>116</v>
      </c>
      <c r="WJZ93" s="354" t="s">
        <v>116</v>
      </c>
      <c r="WKA93" s="354" t="s">
        <v>116</v>
      </c>
      <c r="WKB93" s="354" t="s">
        <v>116</v>
      </c>
      <c r="WKC93" s="354" t="s">
        <v>116</v>
      </c>
      <c r="WKD93" s="354" t="s">
        <v>116</v>
      </c>
      <c r="WKE93" s="354" t="s">
        <v>116</v>
      </c>
      <c r="WKF93" s="354" t="s">
        <v>116</v>
      </c>
      <c r="WKG93" s="354" t="s">
        <v>116</v>
      </c>
      <c r="WKH93" s="354" t="s">
        <v>116</v>
      </c>
      <c r="WKI93" s="354" t="s">
        <v>116</v>
      </c>
      <c r="WKJ93" s="354" t="s">
        <v>116</v>
      </c>
      <c r="WKK93" s="354" t="s">
        <v>116</v>
      </c>
      <c r="WKL93" s="354" t="s">
        <v>116</v>
      </c>
      <c r="WKM93" s="354" t="s">
        <v>116</v>
      </c>
      <c r="WKN93" s="354" t="s">
        <v>116</v>
      </c>
      <c r="WKO93" s="354" t="s">
        <v>116</v>
      </c>
      <c r="WKP93" s="354" t="s">
        <v>116</v>
      </c>
      <c r="WKQ93" s="354" t="s">
        <v>116</v>
      </c>
      <c r="WKR93" s="354" t="s">
        <v>116</v>
      </c>
      <c r="WKS93" s="354" t="s">
        <v>116</v>
      </c>
      <c r="WKT93" s="354" t="s">
        <v>116</v>
      </c>
      <c r="WKU93" s="354" t="s">
        <v>116</v>
      </c>
      <c r="WKV93" s="354" t="s">
        <v>116</v>
      </c>
      <c r="WKW93" s="354" t="s">
        <v>116</v>
      </c>
      <c r="WKX93" s="354" t="s">
        <v>116</v>
      </c>
      <c r="WKY93" s="354" t="s">
        <v>116</v>
      </c>
      <c r="WKZ93" s="354" t="s">
        <v>116</v>
      </c>
      <c r="WLA93" s="354" t="s">
        <v>116</v>
      </c>
      <c r="WLB93" s="354" t="s">
        <v>116</v>
      </c>
      <c r="WLC93" s="354" t="s">
        <v>116</v>
      </c>
      <c r="WLD93" s="354" t="s">
        <v>116</v>
      </c>
      <c r="WLE93" s="354" t="s">
        <v>116</v>
      </c>
      <c r="WLF93" s="354" t="s">
        <v>116</v>
      </c>
      <c r="WLG93" s="354" t="s">
        <v>116</v>
      </c>
      <c r="WLH93" s="354" t="s">
        <v>116</v>
      </c>
      <c r="WLI93" s="354" t="s">
        <v>116</v>
      </c>
      <c r="WLJ93" s="354" t="s">
        <v>116</v>
      </c>
      <c r="WLK93" s="354" t="s">
        <v>116</v>
      </c>
      <c r="WLL93" s="354" t="s">
        <v>116</v>
      </c>
      <c r="WLM93" s="354" t="s">
        <v>116</v>
      </c>
      <c r="WLN93" s="354" t="s">
        <v>116</v>
      </c>
      <c r="WLO93" s="354" t="s">
        <v>116</v>
      </c>
      <c r="WLP93" s="354" t="s">
        <v>116</v>
      </c>
      <c r="WLQ93" s="354" t="s">
        <v>116</v>
      </c>
      <c r="WLR93" s="354" t="s">
        <v>116</v>
      </c>
      <c r="WLS93" s="354" t="s">
        <v>116</v>
      </c>
      <c r="WLT93" s="354" t="s">
        <v>116</v>
      </c>
      <c r="WLU93" s="354" t="s">
        <v>116</v>
      </c>
      <c r="WLV93" s="354" t="s">
        <v>116</v>
      </c>
      <c r="WLW93" s="354" t="s">
        <v>116</v>
      </c>
      <c r="WLX93" s="354" t="s">
        <v>116</v>
      </c>
      <c r="WLY93" s="354" t="s">
        <v>116</v>
      </c>
      <c r="WLZ93" s="354" t="s">
        <v>116</v>
      </c>
      <c r="WMA93" s="354" t="s">
        <v>116</v>
      </c>
      <c r="WMB93" s="354" t="s">
        <v>116</v>
      </c>
      <c r="WMC93" s="354" t="s">
        <v>116</v>
      </c>
      <c r="WMD93" s="354" t="s">
        <v>116</v>
      </c>
      <c r="WME93" s="354" t="s">
        <v>116</v>
      </c>
      <c r="WMF93" s="354" t="s">
        <v>116</v>
      </c>
      <c r="WMG93" s="354" t="s">
        <v>116</v>
      </c>
      <c r="WMH93" s="354" t="s">
        <v>116</v>
      </c>
      <c r="WMI93" s="354" t="s">
        <v>116</v>
      </c>
      <c r="WMJ93" s="354" t="s">
        <v>116</v>
      </c>
      <c r="WMK93" s="354" t="s">
        <v>116</v>
      </c>
      <c r="WML93" s="354" t="s">
        <v>116</v>
      </c>
      <c r="WMM93" s="354" t="s">
        <v>116</v>
      </c>
      <c r="WMN93" s="354" t="s">
        <v>116</v>
      </c>
      <c r="WMO93" s="354" t="s">
        <v>116</v>
      </c>
      <c r="WMP93" s="354" t="s">
        <v>116</v>
      </c>
      <c r="WMQ93" s="354" t="s">
        <v>116</v>
      </c>
      <c r="WMR93" s="354" t="s">
        <v>116</v>
      </c>
      <c r="WMS93" s="354" t="s">
        <v>116</v>
      </c>
      <c r="WMT93" s="354" t="s">
        <v>116</v>
      </c>
      <c r="WMU93" s="354" t="s">
        <v>116</v>
      </c>
      <c r="WMV93" s="354" t="s">
        <v>116</v>
      </c>
      <c r="WMW93" s="354" t="s">
        <v>116</v>
      </c>
      <c r="WMX93" s="354" t="s">
        <v>116</v>
      </c>
      <c r="WMY93" s="354" t="s">
        <v>116</v>
      </c>
      <c r="WMZ93" s="354" t="s">
        <v>116</v>
      </c>
      <c r="WNA93" s="354" t="s">
        <v>116</v>
      </c>
      <c r="WNB93" s="354" t="s">
        <v>116</v>
      </c>
      <c r="WNC93" s="354" t="s">
        <v>116</v>
      </c>
      <c r="WND93" s="354" t="s">
        <v>116</v>
      </c>
      <c r="WNE93" s="354" t="s">
        <v>116</v>
      </c>
      <c r="WNF93" s="354" t="s">
        <v>116</v>
      </c>
      <c r="WNG93" s="354" t="s">
        <v>116</v>
      </c>
      <c r="WNH93" s="354" t="s">
        <v>116</v>
      </c>
      <c r="WNI93" s="354" t="s">
        <v>116</v>
      </c>
      <c r="WNJ93" s="354" t="s">
        <v>116</v>
      </c>
      <c r="WNK93" s="354" t="s">
        <v>116</v>
      </c>
      <c r="WNL93" s="354" t="s">
        <v>116</v>
      </c>
      <c r="WNM93" s="354" t="s">
        <v>116</v>
      </c>
      <c r="WNN93" s="354" t="s">
        <v>116</v>
      </c>
      <c r="WNO93" s="354" t="s">
        <v>116</v>
      </c>
      <c r="WNP93" s="354" t="s">
        <v>116</v>
      </c>
      <c r="WNQ93" s="354" t="s">
        <v>116</v>
      </c>
      <c r="WNR93" s="354" t="s">
        <v>116</v>
      </c>
      <c r="WNS93" s="354" t="s">
        <v>116</v>
      </c>
      <c r="WNT93" s="354" t="s">
        <v>116</v>
      </c>
      <c r="WNU93" s="354" t="s">
        <v>116</v>
      </c>
      <c r="WNV93" s="354" t="s">
        <v>116</v>
      </c>
      <c r="WNW93" s="354" t="s">
        <v>116</v>
      </c>
      <c r="WNX93" s="354" t="s">
        <v>116</v>
      </c>
      <c r="WNY93" s="354" t="s">
        <v>116</v>
      </c>
      <c r="WNZ93" s="354" t="s">
        <v>116</v>
      </c>
      <c r="WOA93" s="354" t="s">
        <v>116</v>
      </c>
      <c r="WOB93" s="354" t="s">
        <v>116</v>
      </c>
      <c r="WOC93" s="354" t="s">
        <v>116</v>
      </c>
      <c r="WOD93" s="354" t="s">
        <v>116</v>
      </c>
      <c r="WOE93" s="354" t="s">
        <v>116</v>
      </c>
      <c r="WOF93" s="354" t="s">
        <v>116</v>
      </c>
      <c r="WOG93" s="354" t="s">
        <v>116</v>
      </c>
      <c r="WOH93" s="354" t="s">
        <v>116</v>
      </c>
      <c r="WOI93" s="354" t="s">
        <v>116</v>
      </c>
      <c r="WOJ93" s="354" t="s">
        <v>116</v>
      </c>
      <c r="WOK93" s="354" t="s">
        <v>116</v>
      </c>
      <c r="WOL93" s="354" t="s">
        <v>116</v>
      </c>
      <c r="WOM93" s="354" t="s">
        <v>116</v>
      </c>
      <c r="WON93" s="354" t="s">
        <v>116</v>
      </c>
      <c r="WOO93" s="354" t="s">
        <v>116</v>
      </c>
      <c r="WOP93" s="354" t="s">
        <v>116</v>
      </c>
      <c r="WOQ93" s="354" t="s">
        <v>116</v>
      </c>
      <c r="WOR93" s="354" t="s">
        <v>116</v>
      </c>
      <c r="WOS93" s="354" t="s">
        <v>116</v>
      </c>
      <c r="WOT93" s="354" t="s">
        <v>116</v>
      </c>
      <c r="WOU93" s="354" t="s">
        <v>116</v>
      </c>
      <c r="WOV93" s="354" t="s">
        <v>116</v>
      </c>
      <c r="WOW93" s="354" t="s">
        <v>116</v>
      </c>
      <c r="WOX93" s="354" t="s">
        <v>116</v>
      </c>
      <c r="WOY93" s="354" t="s">
        <v>116</v>
      </c>
      <c r="WOZ93" s="354" t="s">
        <v>116</v>
      </c>
      <c r="WPA93" s="354" t="s">
        <v>116</v>
      </c>
      <c r="WPB93" s="354" t="s">
        <v>116</v>
      </c>
      <c r="WPC93" s="354" t="s">
        <v>116</v>
      </c>
      <c r="WPD93" s="354" t="s">
        <v>116</v>
      </c>
      <c r="WPE93" s="354" t="s">
        <v>116</v>
      </c>
      <c r="WPF93" s="354" t="s">
        <v>116</v>
      </c>
      <c r="WPG93" s="354" t="s">
        <v>116</v>
      </c>
      <c r="WPH93" s="354" t="s">
        <v>116</v>
      </c>
      <c r="WPI93" s="354" t="s">
        <v>116</v>
      </c>
      <c r="WPJ93" s="354" t="s">
        <v>116</v>
      </c>
      <c r="WPK93" s="354" t="s">
        <v>116</v>
      </c>
      <c r="WPL93" s="354" t="s">
        <v>116</v>
      </c>
      <c r="WPM93" s="354" t="s">
        <v>116</v>
      </c>
      <c r="WPN93" s="354" t="s">
        <v>116</v>
      </c>
      <c r="WPO93" s="354" t="s">
        <v>116</v>
      </c>
      <c r="WPP93" s="354" t="s">
        <v>116</v>
      </c>
      <c r="WPQ93" s="354" t="s">
        <v>116</v>
      </c>
      <c r="WPR93" s="354" t="s">
        <v>116</v>
      </c>
      <c r="WPS93" s="354" t="s">
        <v>116</v>
      </c>
      <c r="WPT93" s="354" t="s">
        <v>116</v>
      </c>
      <c r="WPU93" s="354" t="s">
        <v>116</v>
      </c>
      <c r="WPV93" s="354" t="s">
        <v>116</v>
      </c>
      <c r="WPW93" s="354" t="s">
        <v>116</v>
      </c>
      <c r="WPX93" s="354" t="s">
        <v>116</v>
      </c>
      <c r="WPY93" s="354" t="s">
        <v>116</v>
      </c>
      <c r="WPZ93" s="354" t="s">
        <v>116</v>
      </c>
      <c r="WQA93" s="354" t="s">
        <v>116</v>
      </c>
      <c r="WQB93" s="354" t="s">
        <v>116</v>
      </c>
      <c r="WQC93" s="354" t="s">
        <v>116</v>
      </c>
      <c r="WQD93" s="354" t="s">
        <v>116</v>
      </c>
      <c r="WQE93" s="354" t="s">
        <v>116</v>
      </c>
      <c r="WQF93" s="354" t="s">
        <v>116</v>
      </c>
      <c r="WQG93" s="354" t="s">
        <v>116</v>
      </c>
      <c r="WQH93" s="354" t="s">
        <v>116</v>
      </c>
      <c r="WQI93" s="354" t="s">
        <v>116</v>
      </c>
      <c r="WQJ93" s="354" t="s">
        <v>116</v>
      </c>
      <c r="WQK93" s="354" t="s">
        <v>116</v>
      </c>
      <c r="WQL93" s="354" t="s">
        <v>116</v>
      </c>
      <c r="WQM93" s="354" t="s">
        <v>116</v>
      </c>
      <c r="WQN93" s="354" t="s">
        <v>116</v>
      </c>
      <c r="WQO93" s="354" t="s">
        <v>116</v>
      </c>
      <c r="WQP93" s="354" t="s">
        <v>116</v>
      </c>
      <c r="WQQ93" s="354" t="s">
        <v>116</v>
      </c>
      <c r="WQR93" s="354" t="s">
        <v>116</v>
      </c>
      <c r="WQS93" s="354" t="s">
        <v>116</v>
      </c>
      <c r="WQT93" s="354" t="s">
        <v>116</v>
      </c>
      <c r="WQU93" s="354" t="s">
        <v>116</v>
      </c>
      <c r="WQV93" s="354" t="s">
        <v>116</v>
      </c>
      <c r="WQW93" s="354" t="s">
        <v>116</v>
      </c>
      <c r="WQX93" s="354" t="s">
        <v>116</v>
      </c>
      <c r="WQY93" s="354" t="s">
        <v>116</v>
      </c>
      <c r="WQZ93" s="354" t="s">
        <v>116</v>
      </c>
      <c r="WRA93" s="354" t="s">
        <v>116</v>
      </c>
      <c r="WRB93" s="354" t="s">
        <v>116</v>
      </c>
      <c r="WRC93" s="354" t="s">
        <v>116</v>
      </c>
      <c r="WRD93" s="354" t="s">
        <v>116</v>
      </c>
      <c r="WRE93" s="354" t="s">
        <v>116</v>
      </c>
      <c r="WRF93" s="354" t="s">
        <v>116</v>
      </c>
      <c r="WRG93" s="354" t="s">
        <v>116</v>
      </c>
      <c r="WRH93" s="354" t="s">
        <v>116</v>
      </c>
      <c r="WRI93" s="354" t="s">
        <v>116</v>
      </c>
      <c r="WRJ93" s="354" t="s">
        <v>116</v>
      </c>
      <c r="WRK93" s="354" t="s">
        <v>116</v>
      </c>
      <c r="WRL93" s="354" t="s">
        <v>116</v>
      </c>
      <c r="WRM93" s="354" t="s">
        <v>116</v>
      </c>
      <c r="WRN93" s="354" t="s">
        <v>116</v>
      </c>
      <c r="WRO93" s="354" t="s">
        <v>116</v>
      </c>
      <c r="WRP93" s="354" t="s">
        <v>116</v>
      </c>
      <c r="WRQ93" s="354" t="s">
        <v>116</v>
      </c>
      <c r="WRR93" s="354" t="s">
        <v>116</v>
      </c>
      <c r="WRS93" s="354" t="s">
        <v>116</v>
      </c>
      <c r="WRT93" s="354" t="s">
        <v>116</v>
      </c>
      <c r="WRU93" s="354" t="s">
        <v>116</v>
      </c>
      <c r="WRV93" s="354" t="s">
        <v>116</v>
      </c>
      <c r="WRW93" s="354" t="s">
        <v>116</v>
      </c>
      <c r="WRX93" s="354" t="s">
        <v>116</v>
      </c>
      <c r="WRY93" s="354" t="s">
        <v>116</v>
      </c>
      <c r="WRZ93" s="354" t="s">
        <v>116</v>
      </c>
      <c r="WSA93" s="354" t="s">
        <v>116</v>
      </c>
      <c r="WSB93" s="354" t="s">
        <v>116</v>
      </c>
      <c r="WSC93" s="354" t="s">
        <v>116</v>
      </c>
      <c r="WSD93" s="354" t="s">
        <v>116</v>
      </c>
      <c r="WSE93" s="354" t="s">
        <v>116</v>
      </c>
      <c r="WSF93" s="354" t="s">
        <v>116</v>
      </c>
      <c r="WSG93" s="354" t="s">
        <v>116</v>
      </c>
      <c r="WSH93" s="354" t="s">
        <v>116</v>
      </c>
      <c r="WSI93" s="354" t="s">
        <v>116</v>
      </c>
      <c r="WSJ93" s="354" t="s">
        <v>116</v>
      </c>
      <c r="WSK93" s="354" t="s">
        <v>116</v>
      </c>
      <c r="WSL93" s="354" t="s">
        <v>116</v>
      </c>
      <c r="WSM93" s="354" t="s">
        <v>116</v>
      </c>
      <c r="WSN93" s="354" t="s">
        <v>116</v>
      </c>
      <c r="WSO93" s="354" t="s">
        <v>116</v>
      </c>
      <c r="WSP93" s="354" t="s">
        <v>116</v>
      </c>
      <c r="WSQ93" s="354" t="s">
        <v>116</v>
      </c>
      <c r="WSR93" s="354" t="s">
        <v>116</v>
      </c>
      <c r="WSS93" s="354" t="s">
        <v>116</v>
      </c>
      <c r="WST93" s="354" t="s">
        <v>116</v>
      </c>
      <c r="WSU93" s="354" t="s">
        <v>116</v>
      </c>
      <c r="WSV93" s="354" t="s">
        <v>116</v>
      </c>
      <c r="WSW93" s="354" t="s">
        <v>116</v>
      </c>
      <c r="WSX93" s="354" t="s">
        <v>116</v>
      </c>
      <c r="WSY93" s="354" t="s">
        <v>116</v>
      </c>
      <c r="WSZ93" s="354" t="s">
        <v>116</v>
      </c>
      <c r="WTA93" s="354" t="s">
        <v>116</v>
      </c>
      <c r="WTB93" s="354" t="s">
        <v>116</v>
      </c>
      <c r="WTC93" s="354" t="s">
        <v>116</v>
      </c>
      <c r="WTD93" s="354" t="s">
        <v>116</v>
      </c>
      <c r="WTE93" s="354" t="s">
        <v>116</v>
      </c>
      <c r="WTF93" s="354" t="s">
        <v>116</v>
      </c>
      <c r="WTG93" s="354" t="s">
        <v>116</v>
      </c>
      <c r="WTH93" s="354" t="s">
        <v>116</v>
      </c>
      <c r="WTI93" s="354" t="s">
        <v>116</v>
      </c>
      <c r="WTJ93" s="354" t="s">
        <v>116</v>
      </c>
      <c r="WTK93" s="354" t="s">
        <v>116</v>
      </c>
      <c r="WTL93" s="354" t="s">
        <v>116</v>
      </c>
      <c r="WTM93" s="354" t="s">
        <v>116</v>
      </c>
      <c r="WTN93" s="354" t="s">
        <v>116</v>
      </c>
      <c r="WTO93" s="354" t="s">
        <v>116</v>
      </c>
      <c r="WTP93" s="354" t="s">
        <v>116</v>
      </c>
      <c r="WTQ93" s="354" t="s">
        <v>116</v>
      </c>
      <c r="WTR93" s="354" t="s">
        <v>116</v>
      </c>
      <c r="WTS93" s="354" t="s">
        <v>116</v>
      </c>
      <c r="WTT93" s="354" t="s">
        <v>116</v>
      </c>
      <c r="WTU93" s="354" t="s">
        <v>116</v>
      </c>
      <c r="WTV93" s="354" t="s">
        <v>116</v>
      </c>
      <c r="WTW93" s="354" t="s">
        <v>116</v>
      </c>
      <c r="WTX93" s="354" t="s">
        <v>116</v>
      </c>
      <c r="WTY93" s="354" t="s">
        <v>116</v>
      </c>
      <c r="WTZ93" s="354" t="s">
        <v>116</v>
      </c>
      <c r="WUA93" s="354" t="s">
        <v>116</v>
      </c>
      <c r="WUB93" s="354" t="s">
        <v>116</v>
      </c>
      <c r="WUC93" s="354" t="s">
        <v>116</v>
      </c>
      <c r="WUD93" s="354" t="s">
        <v>116</v>
      </c>
      <c r="WUE93" s="354" t="s">
        <v>116</v>
      </c>
      <c r="WUF93" s="354" t="s">
        <v>116</v>
      </c>
      <c r="WUG93" s="354" t="s">
        <v>116</v>
      </c>
      <c r="WUH93" s="354" t="s">
        <v>116</v>
      </c>
      <c r="WUI93" s="354" t="s">
        <v>116</v>
      </c>
      <c r="WUJ93" s="354" t="s">
        <v>116</v>
      </c>
      <c r="WUK93" s="354" t="s">
        <v>116</v>
      </c>
      <c r="WUL93" s="354" t="s">
        <v>116</v>
      </c>
      <c r="WUM93" s="354" t="s">
        <v>116</v>
      </c>
      <c r="WUN93" s="354" t="s">
        <v>116</v>
      </c>
      <c r="WUO93" s="354" t="s">
        <v>116</v>
      </c>
      <c r="WUP93" s="354" t="s">
        <v>116</v>
      </c>
      <c r="WUQ93" s="354" t="s">
        <v>116</v>
      </c>
      <c r="WUR93" s="354" t="s">
        <v>116</v>
      </c>
      <c r="WUS93" s="354" t="s">
        <v>116</v>
      </c>
      <c r="WUT93" s="354" t="s">
        <v>116</v>
      </c>
      <c r="WUU93" s="354" t="s">
        <v>116</v>
      </c>
      <c r="WUV93" s="354" t="s">
        <v>116</v>
      </c>
      <c r="WUW93" s="354" t="s">
        <v>116</v>
      </c>
      <c r="WUX93" s="354" t="s">
        <v>116</v>
      </c>
      <c r="WUY93" s="354" t="s">
        <v>116</v>
      </c>
      <c r="WUZ93" s="354" t="s">
        <v>116</v>
      </c>
      <c r="WVA93" s="354" t="s">
        <v>116</v>
      </c>
      <c r="WVB93" s="354" t="s">
        <v>116</v>
      </c>
      <c r="WVC93" s="354" t="s">
        <v>116</v>
      </c>
      <c r="WVD93" s="354" t="s">
        <v>116</v>
      </c>
      <c r="WVE93" s="354" t="s">
        <v>116</v>
      </c>
      <c r="WVF93" s="354" t="s">
        <v>116</v>
      </c>
      <c r="WVG93" s="354" t="s">
        <v>116</v>
      </c>
      <c r="WVH93" s="354" t="s">
        <v>116</v>
      </c>
      <c r="WVI93" s="354" t="s">
        <v>116</v>
      </c>
      <c r="WVJ93" s="354" t="s">
        <v>116</v>
      </c>
      <c r="WVK93" s="354" t="s">
        <v>116</v>
      </c>
      <c r="WVL93" s="354" t="s">
        <v>116</v>
      </c>
      <c r="WVM93" s="354" t="s">
        <v>116</v>
      </c>
      <c r="WVN93" s="354" t="s">
        <v>116</v>
      </c>
      <c r="WVO93" s="354" t="s">
        <v>116</v>
      </c>
      <c r="WVP93" s="354" t="s">
        <v>116</v>
      </c>
      <c r="WVQ93" s="354" t="s">
        <v>116</v>
      </c>
      <c r="WVR93" s="354" t="s">
        <v>116</v>
      </c>
      <c r="WVS93" s="354" t="s">
        <v>116</v>
      </c>
      <c r="WVT93" s="354" t="s">
        <v>116</v>
      </c>
      <c r="WVU93" s="354" t="s">
        <v>116</v>
      </c>
      <c r="WVV93" s="354" t="s">
        <v>116</v>
      </c>
      <c r="WVW93" s="354" t="s">
        <v>116</v>
      </c>
      <c r="WVX93" s="354" t="s">
        <v>116</v>
      </c>
      <c r="WVY93" s="354" t="s">
        <v>116</v>
      </c>
      <c r="WVZ93" s="354" t="s">
        <v>116</v>
      </c>
      <c r="WWA93" s="354" t="s">
        <v>116</v>
      </c>
      <c r="WWB93" s="354" t="s">
        <v>116</v>
      </c>
      <c r="WWC93" s="354" t="s">
        <v>116</v>
      </c>
      <c r="WWD93" s="354" t="s">
        <v>116</v>
      </c>
      <c r="WWE93" s="354" t="s">
        <v>116</v>
      </c>
      <c r="WWF93" s="354" t="s">
        <v>116</v>
      </c>
      <c r="WWG93" s="354" t="s">
        <v>116</v>
      </c>
      <c r="WWH93" s="354" t="s">
        <v>116</v>
      </c>
      <c r="WWI93" s="354" t="s">
        <v>116</v>
      </c>
      <c r="WWJ93" s="354" t="s">
        <v>116</v>
      </c>
      <c r="WWK93" s="354" t="s">
        <v>116</v>
      </c>
      <c r="WWL93" s="354" t="s">
        <v>116</v>
      </c>
      <c r="WWM93" s="354" t="s">
        <v>116</v>
      </c>
      <c r="WWN93" s="354" t="s">
        <v>116</v>
      </c>
      <c r="WWO93" s="354" t="s">
        <v>116</v>
      </c>
      <c r="WWP93" s="354" t="s">
        <v>116</v>
      </c>
      <c r="WWQ93" s="354" t="s">
        <v>116</v>
      </c>
      <c r="WWR93" s="354" t="s">
        <v>116</v>
      </c>
      <c r="WWS93" s="354" t="s">
        <v>116</v>
      </c>
      <c r="WWT93" s="354" t="s">
        <v>116</v>
      </c>
      <c r="WWU93" s="354" t="s">
        <v>116</v>
      </c>
      <c r="WWV93" s="354" t="s">
        <v>116</v>
      </c>
      <c r="WWW93" s="354" t="s">
        <v>116</v>
      </c>
      <c r="WWX93" s="354" t="s">
        <v>116</v>
      </c>
      <c r="WWY93" s="354" t="s">
        <v>116</v>
      </c>
      <c r="WWZ93" s="354" t="s">
        <v>116</v>
      </c>
      <c r="WXA93" s="354" t="s">
        <v>116</v>
      </c>
      <c r="WXB93" s="354" t="s">
        <v>116</v>
      </c>
      <c r="WXC93" s="354" t="s">
        <v>116</v>
      </c>
      <c r="WXD93" s="354" t="s">
        <v>116</v>
      </c>
      <c r="WXE93" s="354" t="s">
        <v>116</v>
      </c>
      <c r="WXF93" s="354" t="s">
        <v>116</v>
      </c>
      <c r="WXG93" s="354" t="s">
        <v>116</v>
      </c>
      <c r="WXH93" s="354" t="s">
        <v>116</v>
      </c>
      <c r="WXI93" s="354" t="s">
        <v>116</v>
      </c>
      <c r="WXJ93" s="354" t="s">
        <v>116</v>
      </c>
      <c r="WXK93" s="354" t="s">
        <v>116</v>
      </c>
      <c r="WXL93" s="354" t="s">
        <v>116</v>
      </c>
      <c r="WXM93" s="354" t="s">
        <v>116</v>
      </c>
      <c r="WXN93" s="354" t="s">
        <v>116</v>
      </c>
      <c r="WXO93" s="354" t="s">
        <v>116</v>
      </c>
      <c r="WXP93" s="354" t="s">
        <v>116</v>
      </c>
      <c r="WXQ93" s="354" t="s">
        <v>116</v>
      </c>
      <c r="WXR93" s="354" t="s">
        <v>116</v>
      </c>
      <c r="WXS93" s="354" t="s">
        <v>116</v>
      </c>
      <c r="WXT93" s="354" t="s">
        <v>116</v>
      </c>
      <c r="WXU93" s="354" t="s">
        <v>116</v>
      </c>
      <c r="WXV93" s="354" t="s">
        <v>116</v>
      </c>
      <c r="WXW93" s="354" t="s">
        <v>116</v>
      </c>
      <c r="WXX93" s="354" t="s">
        <v>116</v>
      </c>
      <c r="WXY93" s="354" t="s">
        <v>116</v>
      </c>
      <c r="WXZ93" s="354" t="s">
        <v>116</v>
      </c>
      <c r="WYA93" s="354" t="s">
        <v>116</v>
      </c>
      <c r="WYB93" s="354" t="s">
        <v>116</v>
      </c>
      <c r="WYC93" s="354" t="s">
        <v>116</v>
      </c>
      <c r="WYD93" s="354" t="s">
        <v>116</v>
      </c>
      <c r="WYE93" s="354" t="s">
        <v>116</v>
      </c>
      <c r="WYF93" s="354" t="s">
        <v>116</v>
      </c>
      <c r="WYG93" s="354" t="s">
        <v>116</v>
      </c>
      <c r="WYH93" s="354" t="s">
        <v>116</v>
      </c>
      <c r="WYI93" s="354" t="s">
        <v>116</v>
      </c>
      <c r="WYJ93" s="354" t="s">
        <v>116</v>
      </c>
      <c r="WYK93" s="354" t="s">
        <v>116</v>
      </c>
      <c r="WYL93" s="354" t="s">
        <v>116</v>
      </c>
      <c r="WYM93" s="354" t="s">
        <v>116</v>
      </c>
      <c r="WYN93" s="354" t="s">
        <v>116</v>
      </c>
      <c r="WYO93" s="354" t="s">
        <v>116</v>
      </c>
      <c r="WYP93" s="354" t="s">
        <v>116</v>
      </c>
      <c r="WYQ93" s="354" t="s">
        <v>116</v>
      </c>
      <c r="WYR93" s="354" t="s">
        <v>116</v>
      </c>
      <c r="WYS93" s="354" t="s">
        <v>116</v>
      </c>
      <c r="WYT93" s="354" t="s">
        <v>116</v>
      </c>
      <c r="WYU93" s="354" t="s">
        <v>116</v>
      </c>
      <c r="WYV93" s="354" t="s">
        <v>116</v>
      </c>
      <c r="WYW93" s="354" t="s">
        <v>116</v>
      </c>
      <c r="WYX93" s="354" t="s">
        <v>116</v>
      </c>
      <c r="WYY93" s="354" t="s">
        <v>116</v>
      </c>
      <c r="WYZ93" s="354" t="s">
        <v>116</v>
      </c>
      <c r="WZA93" s="354" t="s">
        <v>116</v>
      </c>
      <c r="WZB93" s="354" t="s">
        <v>116</v>
      </c>
      <c r="WZC93" s="354" t="s">
        <v>116</v>
      </c>
      <c r="WZD93" s="354" t="s">
        <v>116</v>
      </c>
      <c r="WZE93" s="354" t="s">
        <v>116</v>
      </c>
      <c r="WZF93" s="354" t="s">
        <v>116</v>
      </c>
      <c r="WZG93" s="354" t="s">
        <v>116</v>
      </c>
      <c r="WZH93" s="354" t="s">
        <v>116</v>
      </c>
      <c r="WZI93" s="354" t="s">
        <v>116</v>
      </c>
      <c r="WZJ93" s="354" t="s">
        <v>116</v>
      </c>
      <c r="WZK93" s="354" t="s">
        <v>116</v>
      </c>
      <c r="WZL93" s="354" t="s">
        <v>116</v>
      </c>
      <c r="WZM93" s="354" t="s">
        <v>116</v>
      </c>
      <c r="WZN93" s="354" t="s">
        <v>116</v>
      </c>
      <c r="WZO93" s="354" t="s">
        <v>116</v>
      </c>
      <c r="WZP93" s="354" t="s">
        <v>116</v>
      </c>
      <c r="WZQ93" s="354" t="s">
        <v>116</v>
      </c>
      <c r="WZR93" s="354" t="s">
        <v>116</v>
      </c>
      <c r="WZS93" s="354" t="s">
        <v>116</v>
      </c>
      <c r="WZT93" s="354" t="s">
        <v>116</v>
      </c>
      <c r="WZU93" s="354" t="s">
        <v>116</v>
      </c>
      <c r="WZV93" s="354" t="s">
        <v>116</v>
      </c>
      <c r="WZW93" s="354" t="s">
        <v>116</v>
      </c>
      <c r="WZX93" s="354" t="s">
        <v>116</v>
      </c>
      <c r="WZY93" s="354" t="s">
        <v>116</v>
      </c>
      <c r="WZZ93" s="354" t="s">
        <v>116</v>
      </c>
      <c r="XAA93" s="354" t="s">
        <v>116</v>
      </c>
      <c r="XAB93" s="354" t="s">
        <v>116</v>
      </c>
      <c r="XAC93" s="354" t="s">
        <v>116</v>
      </c>
      <c r="XAD93" s="354" t="s">
        <v>116</v>
      </c>
      <c r="XAE93" s="354" t="s">
        <v>116</v>
      </c>
      <c r="XAF93" s="354" t="s">
        <v>116</v>
      </c>
      <c r="XAG93" s="354" t="s">
        <v>116</v>
      </c>
      <c r="XAH93" s="354" t="s">
        <v>116</v>
      </c>
      <c r="XAI93" s="354" t="s">
        <v>116</v>
      </c>
      <c r="XAJ93" s="354" t="s">
        <v>116</v>
      </c>
      <c r="XAK93" s="354" t="s">
        <v>116</v>
      </c>
      <c r="XAL93" s="354" t="s">
        <v>116</v>
      </c>
      <c r="XAM93" s="354" t="s">
        <v>116</v>
      </c>
      <c r="XAN93" s="354" t="s">
        <v>116</v>
      </c>
      <c r="XAO93" s="354" t="s">
        <v>116</v>
      </c>
      <c r="XAP93" s="354" t="s">
        <v>116</v>
      </c>
      <c r="XAQ93" s="354" t="s">
        <v>116</v>
      </c>
      <c r="XAR93" s="354" t="s">
        <v>116</v>
      </c>
      <c r="XAS93" s="354" t="s">
        <v>116</v>
      </c>
      <c r="XAT93" s="354" t="s">
        <v>116</v>
      </c>
      <c r="XAU93" s="354" t="s">
        <v>116</v>
      </c>
      <c r="XAV93" s="354" t="s">
        <v>116</v>
      </c>
      <c r="XAW93" s="354" t="s">
        <v>116</v>
      </c>
      <c r="XAX93" s="354" t="s">
        <v>116</v>
      </c>
      <c r="XAY93" s="354" t="s">
        <v>116</v>
      </c>
      <c r="XAZ93" s="354" t="s">
        <v>116</v>
      </c>
      <c r="XBA93" s="354" t="s">
        <v>116</v>
      </c>
      <c r="XBB93" s="354" t="s">
        <v>116</v>
      </c>
      <c r="XBC93" s="354" t="s">
        <v>116</v>
      </c>
      <c r="XBD93" s="354" t="s">
        <v>116</v>
      </c>
      <c r="XBE93" s="354" t="s">
        <v>116</v>
      </c>
      <c r="XBF93" s="354" t="s">
        <v>116</v>
      </c>
      <c r="XBG93" s="354" t="s">
        <v>116</v>
      </c>
      <c r="XBH93" s="354" t="s">
        <v>116</v>
      </c>
      <c r="XBI93" s="354" t="s">
        <v>116</v>
      </c>
      <c r="XBJ93" s="354" t="s">
        <v>116</v>
      </c>
      <c r="XBK93" s="354" t="s">
        <v>116</v>
      </c>
      <c r="XBL93" s="354" t="s">
        <v>116</v>
      </c>
      <c r="XBM93" s="354" t="s">
        <v>116</v>
      </c>
      <c r="XBN93" s="354" t="s">
        <v>116</v>
      </c>
      <c r="XBO93" s="354" t="s">
        <v>116</v>
      </c>
      <c r="XBP93" s="354" t="s">
        <v>116</v>
      </c>
      <c r="XBQ93" s="354" t="s">
        <v>116</v>
      </c>
      <c r="XBR93" s="354" t="s">
        <v>116</v>
      </c>
      <c r="XBS93" s="354" t="s">
        <v>116</v>
      </c>
      <c r="XBT93" s="354" t="s">
        <v>116</v>
      </c>
      <c r="XBU93" s="354" t="s">
        <v>116</v>
      </c>
      <c r="XBV93" s="354" t="s">
        <v>116</v>
      </c>
      <c r="XBW93" s="354" t="s">
        <v>116</v>
      </c>
      <c r="XBX93" s="354" t="s">
        <v>116</v>
      </c>
      <c r="XBY93" s="354" t="s">
        <v>116</v>
      </c>
      <c r="XBZ93" s="354" t="s">
        <v>116</v>
      </c>
      <c r="XCA93" s="354" t="s">
        <v>116</v>
      </c>
      <c r="XCB93" s="354" t="s">
        <v>116</v>
      </c>
      <c r="XCC93" s="354" t="s">
        <v>116</v>
      </c>
      <c r="XCD93" s="354" t="s">
        <v>116</v>
      </c>
      <c r="XCE93" s="354" t="s">
        <v>116</v>
      </c>
      <c r="XCF93" s="354" t="s">
        <v>116</v>
      </c>
      <c r="XCG93" s="354" t="s">
        <v>116</v>
      </c>
      <c r="XCH93" s="354" t="s">
        <v>116</v>
      </c>
      <c r="XCI93" s="354" t="s">
        <v>116</v>
      </c>
      <c r="XCJ93" s="354" t="s">
        <v>116</v>
      </c>
      <c r="XCK93" s="354" t="s">
        <v>116</v>
      </c>
      <c r="XCL93" s="354" t="s">
        <v>116</v>
      </c>
      <c r="XCM93" s="354" t="s">
        <v>116</v>
      </c>
      <c r="XCN93" s="354" t="s">
        <v>116</v>
      </c>
      <c r="XCO93" s="354" t="s">
        <v>116</v>
      </c>
      <c r="XCP93" s="354" t="s">
        <v>116</v>
      </c>
      <c r="XCQ93" s="354" t="s">
        <v>116</v>
      </c>
      <c r="XCR93" s="354" t="s">
        <v>116</v>
      </c>
      <c r="XCS93" s="354" t="s">
        <v>116</v>
      </c>
      <c r="XCT93" s="354" t="s">
        <v>116</v>
      </c>
      <c r="XCU93" s="354" t="s">
        <v>116</v>
      </c>
      <c r="XCV93" s="354" t="s">
        <v>116</v>
      </c>
      <c r="XCW93" s="354" t="s">
        <v>116</v>
      </c>
      <c r="XCX93" s="354" t="s">
        <v>116</v>
      </c>
      <c r="XCY93" s="354" t="s">
        <v>116</v>
      </c>
      <c r="XCZ93" s="354" t="s">
        <v>116</v>
      </c>
      <c r="XDA93" s="354" t="s">
        <v>116</v>
      </c>
      <c r="XDB93" s="354" t="s">
        <v>116</v>
      </c>
      <c r="XDC93" s="354" t="s">
        <v>116</v>
      </c>
      <c r="XDD93" s="354" t="s">
        <v>116</v>
      </c>
      <c r="XDE93" s="354" t="s">
        <v>116</v>
      </c>
      <c r="XDF93" s="354" t="s">
        <v>116</v>
      </c>
      <c r="XDG93" s="354" t="s">
        <v>116</v>
      </c>
      <c r="XDH93" s="354" t="s">
        <v>116</v>
      </c>
      <c r="XDI93" s="354" t="s">
        <v>116</v>
      </c>
      <c r="XDJ93" s="354" t="s">
        <v>116</v>
      </c>
      <c r="XDK93" s="354" t="s">
        <v>116</v>
      </c>
      <c r="XDL93" s="354" t="s">
        <v>116</v>
      </c>
      <c r="XDM93" s="354" t="s">
        <v>116</v>
      </c>
      <c r="XDN93" s="354" t="s">
        <v>116</v>
      </c>
      <c r="XDO93" s="354" t="s">
        <v>116</v>
      </c>
      <c r="XDP93" s="354" t="s">
        <v>116</v>
      </c>
      <c r="XDQ93" s="354" t="s">
        <v>116</v>
      </c>
      <c r="XDR93" s="354" t="s">
        <v>116</v>
      </c>
      <c r="XDS93" s="354" t="s">
        <v>116</v>
      </c>
      <c r="XDT93" s="354" t="s">
        <v>116</v>
      </c>
      <c r="XDU93" s="354" t="s">
        <v>116</v>
      </c>
      <c r="XDV93" s="354" t="s">
        <v>116</v>
      </c>
      <c r="XDW93" s="354" t="s">
        <v>116</v>
      </c>
      <c r="XDX93" s="354" t="s">
        <v>116</v>
      </c>
      <c r="XDY93" s="354" t="s">
        <v>116</v>
      </c>
      <c r="XDZ93" s="354" t="s">
        <v>116</v>
      </c>
      <c r="XEA93" s="354" t="s">
        <v>116</v>
      </c>
      <c r="XEB93" s="354" t="s">
        <v>116</v>
      </c>
      <c r="XEC93" s="354" t="s">
        <v>116</v>
      </c>
      <c r="XED93" s="354" t="s">
        <v>116</v>
      </c>
      <c r="XEE93" s="354" t="s">
        <v>116</v>
      </c>
      <c r="XEF93" s="354" t="s">
        <v>116</v>
      </c>
      <c r="XEG93" s="354" t="s">
        <v>116</v>
      </c>
      <c r="XEH93" s="354" t="s">
        <v>116</v>
      </c>
      <c r="XEI93" s="354" t="s">
        <v>116</v>
      </c>
      <c r="XEJ93" s="354" t="s">
        <v>116</v>
      </c>
      <c r="XEK93" s="354" t="s">
        <v>116</v>
      </c>
      <c r="XEL93" s="354" t="s">
        <v>116</v>
      </c>
      <c r="XEM93" s="354" t="s">
        <v>116</v>
      </c>
      <c r="XEN93" s="354" t="s">
        <v>116</v>
      </c>
      <c r="XEO93" s="354" t="s">
        <v>116</v>
      </c>
      <c r="XEP93" s="354" t="s">
        <v>116</v>
      </c>
      <c r="XEQ93" s="354" t="s">
        <v>116</v>
      </c>
      <c r="XER93" s="354" t="s">
        <v>116</v>
      </c>
      <c r="XES93" s="354" t="s">
        <v>116</v>
      </c>
      <c r="XET93" s="354" t="s">
        <v>116</v>
      </c>
      <c r="XEU93" s="354" t="s">
        <v>116</v>
      </c>
      <c r="XEV93" s="354" t="s">
        <v>116</v>
      </c>
      <c r="XEW93" s="354" t="s">
        <v>116</v>
      </c>
      <c r="XEX93" s="354" t="s">
        <v>116</v>
      </c>
      <c r="XEY93" s="354" t="s">
        <v>116</v>
      </c>
      <c r="XEZ93" s="354" t="s">
        <v>116</v>
      </c>
      <c r="XFA93" s="354" t="s">
        <v>116</v>
      </c>
      <c r="XFB93" s="354" t="s">
        <v>116</v>
      </c>
      <c r="XFC93" s="354" t="s">
        <v>116</v>
      </c>
      <c r="XFD93" s="354" t="s">
        <v>116</v>
      </c>
    </row>
    <row r="94" spans="1:16384">
      <c r="A94" s="352" t="s">
        <v>121</v>
      </c>
    </row>
    <row r="95" spans="1:16384">
      <c r="A95" s="352" t="s">
        <v>122</v>
      </c>
    </row>
    <row r="96" spans="1:16384">
      <c r="A96" s="352" t="s">
        <v>123</v>
      </c>
    </row>
    <row r="97" spans="1:1">
      <c r="A97" s="352" t="s">
        <v>124</v>
      </c>
    </row>
    <row r="98" spans="1:1">
      <c r="A98" s="352" t="s">
        <v>125</v>
      </c>
    </row>
    <row r="99" spans="1:1">
      <c r="A99" s="352" t="s">
        <v>126</v>
      </c>
    </row>
    <row r="100" spans="1:1">
      <c r="A100" s="352" t="s">
        <v>127</v>
      </c>
    </row>
    <row r="101" spans="1:1">
      <c r="A101" s="352" t="s">
        <v>128</v>
      </c>
    </row>
    <row r="102" spans="1:1">
      <c r="A102" s="352" t="s">
        <v>129</v>
      </c>
    </row>
    <row r="103" spans="1:1" ht="12" customHeight="1">
      <c r="A103" s="352" t="s">
        <v>130</v>
      </c>
    </row>
    <row r="104" spans="1:1">
      <c r="A104" s="354"/>
    </row>
    <row r="105" spans="1:1">
      <c r="A105" s="351" t="s">
        <v>131</v>
      </c>
    </row>
    <row r="106" spans="1:1" ht="4.5" customHeight="1">
      <c r="A106" s="351"/>
    </row>
    <row r="107" spans="1:1">
      <c r="A107" s="352" t="s">
        <v>132</v>
      </c>
    </row>
    <row r="108" spans="1:1">
      <c r="A108" s="352" t="s">
        <v>133</v>
      </c>
    </row>
    <row r="109" spans="1:1">
      <c r="A109" s="352" t="s">
        <v>134</v>
      </c>
    </row>
    <row r="110" spans="1:1">
      <c r="A110" s="352" t="s">
        <v>135</v>
      </c>
    </row>
    <row r="111" spans="1:1">
      <c r="A111" s="352" t="s">
        <v>136</v>
      </c>
    </row>
    <row r="112" spans="1:1">
      <c r="A112" s="352" t="s">
        <v>137</v>
      </c>
    </row>
    <row r="113" spans="1:1">
      <c r="A113" s="352" t="s">
        <v>138</v>
      </c>
    </row>
    <row r="114" spans="1:1">
      <c r="A114" s="352" t="s">
        <v>139</v>
      </c>
    </row>
    <row r="115" spans="1:1">
      <c r="A115" s="352" t="s">
        <v>140</v>
      </c>
    </row>
    <row r="116" spans="1:1" ht="16.5" customHeight="1">
      <c r="A116" s="354"/>
    </row>
    <row r="117" spans="1:1">
      <c r="A117" s="351" t="s">
        <v>141</v>
      </c>
    </row>
    <row r="118" spans="1:1" ht="4.5" customHeight="1">
      <c r="A118" s="351"/>
    </row>
    <row r="119" spans="1:1">
      <c r="A119" s="352" t="s">
        <v>142</v>
      </c>
    </row>
    <row r="120" spans="1:1">
      <c r="A120" s="352" t="s">
        <v>143</v>
      </c>
    </row>
    <row r="121" spans="1:1" ht="13.5" customHeight="1">
      <c r="A121" s="352" t="s">
        <v>144</v>
      </c>
    </row>
    <row r="123" spans="1:1">
      <c r="A123" s="349" t="s">
        <v>145</v>
      </c>
    </row>
    <row r="124" spans="1:1" ht="9.75" customHeight="1">
      <c r="A124" s="349"/>
    </row>
    <row r="125" spans="1:1">
      <c r="A125" s="357" t="s">
        <v>146</v>
      </c>
    </row>
    <row r="126" spans="1:1" ht="6" customHeight="1">
      <c r="A126" s="357"/>
    </row>
    <row r="127" spans="1:1">
      <c r="A127" s="352" t="s">
        <v>147</v>
      </c>
    </row>
    <row r="128" spans="1:1">
      <c r="A128" s="352" t="s">
        <v>148</v>
      </c>
    </row>
    <row r="129" spans="1:1">
      <c r="A129" s="352" t="s">
        <v>149</v>
      </c>
    </row>
    <row r="130" spans="1:1">
      <c r="A130" s="352" t="s">
        <v>150</v>
      </c>
    </row>
    <row r="131" spans="1:1" ht="8.25" customHeight="1">
      <c r="A131" s="354"/>
    </row>
    <row r="132" spans="1:1">
      <c r="A132" s="357" t="s">
        <v>151</v>
      </c>
    </row>
    <row r="133" spans="1:1" ht="4.5" customHeight="1">
      <c r="A133" s="354"/>
    </row>
    <row r="134" spans="1:1">
      <c r="A134" s="352" t="s">
        <v>152</v>
      </c>
    </row>
    <row r="135" spans="1:1">
      <c r="A135" s="352" t="s">
        <v>153</v>
      </c>
    </row>
    <row r="136" spans="1:1">
      <c r="A136" s="352" t="s">
        <v>154</v>
      </c>
    </row>
    <row r="137" spans="1:1">
      <c r="A137" s="352" t="s">
        <v>155</v>
      </c>
    </row>
    <row r="138" spans="1:1">
      <c r="A138" s="352" t="s">
        <v>156</v>
      </c>
    </row>
    <row r="139" spans="1:1" ht="10.5" customHeight="1"/>
    <row r="140" spans="1:1" ht="14.25" customHeight="1">
      <c r="A140" s="358" t="s">
        <v>157</v>
      </c>
    </row>
    <row r="141" spans="1:1" ht="21.75" customHeight="1">
      <c r="A141" s="352" t="s">
        <v>158</v>
      </c>
    </row>
    <row r="142" spans="1:1">
      <c r="A142" s="352" t="s">
        <v>159</v>
      </c>
    </row>
    <row r="143" spans="1:1">
      <c r="A143" s="352" t="s">
        <v>160</v>
      </c>
    </row>
    <row r="144" spans="1:1">
      <c r="A144" s="352" t="s">
        <v>161</v>
      </c>
    </row>
    <row r="145" spans="1:1">
      <c r="A145" s="352" t="s">
        <v>162</v>
      </c>
    </row>
    <row r="146" spans="1:1">
      <c r="A146" s="352" t="s">
        <v>163</v>
      </c>
    </row>
    <row r="147" spans="1:1">
      <c r="A147" s="352" t="s">
        <v>164</v>
      </c>
    </row>
    <row r="148" spans="1:1">
      <c r="A148" s="352" t="s">
        <v>165</v>
      </c>
    </row>
    <row r="149" spans="1:1">
      <c r="A149" s="352" t="s">
        <v>166</v>
      </c>
    </row>
    <row r="150" spans="1:1" ht="7.5" customHeight="1">
      <c r="A150" s="356"/>
    </row>
    <row r="151" spans="1:1">
      <c r="A151" s="349" t="s">
        <v>167</v>
      </c>
    </row>
    <row r="152" spans="1:1" ht="10.5" customHeight="1"/>
    <row r="153" spans="1:1" ht="12" customHeight="1">
      <c r="A153" s="352" t="s">
        <v>168</v>
      </c>
    </row>
    <row r="154" spans="1:1" ht="12" customHeight="1">
      <c r="A154" s="352" t="s">
        <v>169</v>
      </c>
    </row>
    <row r="155" spans="1:1">
      <c r="A155" s="352" t="s">
        <v>170</v>
      </c>
    </row>
    <row r="156" spans="1:1" ht="9" customHeight="1"/>
    <row r="158" spans="1:1">
      <c r="A158" s="346" t="s">
        <v>1</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3" location="'IV.2.1 AnálisisIng.Egr.Seg'!A1" display="IV.2.1  Análisis de Ingresos y Egresos por Seguros" xr:uid="{00000000-0004-0000-0300-00003A000000}"/>
    <hyperlink ref="A94" location="'IV.2.2. Pagos SFS A'!A1" display="IV.2.2  Fondos Pagados Anualmente por Cuentas al SFS del RC" xr:uid="{00000000-0004-0000-0300-00003B000000}"/>
    <hyperlink ref="A95" location="'IV.2.3.Pagos_SFS M'!A1" display="IV.2.3  Fondos Pagados Mensualmente por Cuentas al SFS del RC" xr:uid="{00000000-0004-0000-0300-00003C000000}"/>
    <hyperlink ref="A96" location="'IV.2.4.Pagos x ARS 2'!A1" display="IV.2.4  Fondos Pagados a las ARS del SFS del RC" xr:uid="{00000000-0004-0000-0300-00003D000000}"/>
    <hyperlink ref="A97" location="'IV.2.5.Pagos x ARS'!A1" display="IV.2.5  Fondos Pagados del RC a las ARS del SFS" xr:uid="{00000000-0004-0000-0300-00003E000000}"/>
    <hyperlink ref="A98" location="'IV.2.6.INV_SFS x Entidad'!A1" display="IV.2.6 Distribución de las Inversiones de la Cuenta de la Salud por Instrumento" xr:uid="{00000000-0004-0000-0300-00003F000000}"/>
    <hyperlink ref="A99" location="'IV.2.6.INV_SFS x Entidad'!A1" display="IV.2.7 Distribución de las Inversiones del SFS del RC" xr:uid="{00000000-0004-0000-0300-000040000000}"/>
    <hyperlink ref="A100" location="'IV.2.8.Aport. GOB. y Pagos RS'!A1" display="IV.2.8 Aportes del Gobierno Central y Pago a SENASA" xr:uid="{00000000-0004-0000-0300-000041000000}"/>
    <hyperlink ref="A101" location="'IV.2.9.Saldos RS mensual'!A1" display="IV.2.9 Aportes y Pagos Mensual del SFS en el RS" xr:uid="{00000000-0004-0000-0300-000042000000}"/>
    <hyperlink ref="A102" location="'IV.2.10 Pagos.SFS Pens.'!A1" display="IV.2.10 Pagos Anuales del SFSP Ley 1896-379" xr:uid="{00000000-0004-0000-0300-000043000000}"/>
    <hyperlink ref="A103" location="'IV.2.11.Pagos.SFS Pens.Mens.'!A1" display="IV.2.11 Pagos Mensuales del SFSP por ARS" xr:uid="{00000000-0004-0000-0300-000044000000}"/>
    <hyperlink ref="A107" location="IV.3.1.AnálisisIng.Eg.SVDS!A1" display="IV.3.1  Análisis de Ingresos y Egresos del SVDS" xr:uid="{00000000-0004-0000-0300-000045000000}"/>
    <hyperlink ref="A108" location="'IV.3.2.Pagos_ SVDS'!A1" display="IV.3.2 Dispersión Histórica del SVDS" xr:uid="{00000000-0004-0000-0300-000046000000}"/>
    <hyperlink ref="A109" location="'IV.3.3.Pagos anuales x cuentas'!A1" display="IV.3.3  Pago Anual al SVDS por Cuentas del SVDS" xr:uid="{00000000-0004-0000-0300-000047000000}"/>
    <hyperlink ref="A110" location="'IV.3.4.Pago Entidades'!A1" display="IV.3.4  Pagos a Entidades del Seguro de Vejez, Discapacidad y Sobrevivencia" xr:uid="{00000000-0004-0000-0300-000048000000}"/>
    <hyperlink ref="A111" location="'IV.3.5.Patrim. fp anual'!A1" display="IV.3.5  Patrimonio de los Fondos de Pensiones por Año" xr:uid="{00000000-0004-0000-0300-000049000000}"/>
    <hyperlink ref="A112" location="'IV.3.6.Cartera de inv fp'!A1" display="IV.3.6 Composición de la Cartera Total de Inversión de los Fondos de Pensiones por Tipo de Emisor" xr:uid="{00000000-0004-0000-0300-00004A000000}"/>
    <hyperlink ref="A113" location="'IV.3.7. Comp. Cartera'!A1" display="IV.3.7 Composición de la Cartera Total de Inversión de los Fondos de Pensiones por Instrumento" xr:uid="{00000000-0004-0000-0300-00004B000000}"/>
    <hyperlink ref="A114" location="'IV.3.8. Rent. nom. de los FP'!A1" display="IV.3.8  Rentabilidad Nominal Promedio de los Fondos de Pensiones" xr:uid="{00000000-0004-0000-0300-00004C000000}"/>
    <hyperlink ref="A115" location="IV.3.9.Rentab.Real!A1" display="IV.3.9 Rentabilidad Promedio de los Fondos de Pensiones" xr:uid="{00000000-0004-0000-0300-00004D000000}"/>
    <hyperlink ref="A119" location="'IV.4.1. Analisis '!A1" display="IV.4.1  Análisis del SRL" xr:uid="{00000000-0004-0000-0300-00004E000000}"/>
    <hyperlink ref="A120" location="'IV.4.2.Pagos ARL A'!A1" display="IV.4.2 Pagos Anuales al ARL por Cuentas" xr:uid="{00000000-0004-0000-0300-00004F000000}"/>
    <hyperlink ref="A121" location="'IV.4.3.Pagos_ARL M'!A1" display="IV.4.3 Pagos Mensuales por Cuentas al Seguro de Riesgo Laborales" xr:uid="{00000000-0004-0000-0300-000050000000}"/>
    <hyperlink ref="A127" location="'V.2.1.SUBSIDIO_SFS Def.'!A1" display="V.2.1  Definiciones Subsidios" xr:uid="{00000000-0004-0000-0300-000051000000}"/>
    <hyperlink ref="A128" location="V.2.2.Análisis!A1" display="V.2.2 Análisis de Subsidio de Matenidad, Lactancia y Enfermedad Común" xr:uid="{00000000-0004-0000-0300-000052000000}"/>
    <hyperlink ref="A129" location="' V.2.3.Benef. subsid '!A1" display="V.2.3 Afiliados Beneficiarios por Subsidios de Maternidad, Lactancia y Enfermedad Común" xr:uid="{00000000-0004-0000-0300-000053000000}"/>
    <hyperlink ref="A130" location="'V.2.4. Monto subsid (2)'!A1" display="V.2.4 Montos Aprobados en Millones de RD$ por Concepto de Subsidios por Maternidad, Lactancia y Enfermedad Común" xr:uid="{00000000-0004-0000-0300-000054000000}"/>
    <hyperlink ref="A134" location="'V.3.1. Def-Análisis pens.'!A1" display="V.3.1  Definiciones Subsidios SVDS" xr:uid="{00000000-0004-0000-0300-000055000000}"/>
    <hyperlink ref="A135" location="'V.3.1. Def-Análisis pens.'!A1" display="V.3.2 Análisis de Subsidio de SVDS" xr:uid="{00000000-0004-0000-0300-000056000000}"/>
    <hyperlink ref="A136" location="'V.3.2 Pensiones por año'!A1" display="V.3.3 Pensiones Otorgadas por Año del SVDS" xr:uid="{00000000-0004-0000-0300-000057000000}"/>
    <hyperlink ref="A137" location="'V.3.3.Pens.Disc. AFP'!A1" display="V.3.4 Monto de Pensión Promedio por Tipo de Discapacidad Según AFP" xr:uid="{00000000-0004-0000-0300-000058000000}"/>
    <hyperlink ref="A138" location="'V.3.4.Pensiones Sob.Disc'!A1" display="V.3.5 Pensión Promedio de Sobrevivencia y Discapacidad (RD$) del SVDS" xr:uid="{00000000-0004-0000-0300-000059000000}"/>
    <hyperlink ref="A141" location="'V.4.1.Def-Analisis   '!A1" display="V.4.1 Análisis de Beneficios de la Administradora de Riesgos Laborales" xr:uid="{00000000-0004-0000-0300-00005A000000}"/>
    <hyperlink ref="A142" location="'V.4.2.NA. Reportes ARL'!A1" display="V.4.2 Reporte de Accidente Laborales y Enfermedades Profesionales" xr:uid="{00000000-0004-0000-0300-00005B000000}"/>
    <hyperlink ref="A143" location="'V.4.3. NA.Cant. accid x región'!A1" display="V.4.3  Reporte de Accidente Laborales y Enfermedades Profesionales por Región" xr:uid="{00000000-0004-0000-0300-00005C000000}"/>
    <hyperlink ref="A144" location="'V.4.4.NA.Cant. accid x Prov.)'!A1" display="V.4.4 Reporte de Accidentes Laborales y Enfermedades Profesionales por Provincia" xr:uid="{00000000-0004-0000-0300-00005D000000}"/>
    <hyperlink ref="A145" location="'V.4.5.NA.Cant. accid x Proced.'!A1" display="V.4.5 Reporte de Accidentes Laborales y Enfermedades Profesionales por Zona de Procedencia" xr:uid="{00000000-0004-0000-0300-00005E000000}"/>
    <hyperlink ref="A146" location="'V.4.6. NA.Cant. accid x sector'!A1" display="V.4.6 Reporte de Accidente Laborales y Enfermedades Profesionales por Tipo Sector" xr:uid="{00000000-0004-0000-0300-00005F000000}"/>
    <hyperlink ref="A147" location="'V.4.7. Accid x sexo'!A1" display="V.4.7 Reporte de Accidentes Laborales y Enfermedades Profesionales por Sexo" xr:uid="{00000000-0004-0000-0300-000060000000}"/>
    <hyperlink ref="A148" location="'V.4.8. Accid x rango de edad'!A1" display="V.4.8 Reporte de Accidentes Laborales y Enfermedades Profesionales por Rango de Edad" xr:uid="{00000000-0004-0000-0300-000061000000}"/>
    <hyperlink ref="A149" location="'V.4.9.Accid x Escolaridad'!A1" display="V.4.9 Reporte de Accidentes Laborales y Enfermedades Profesionales por Nivel de Escolaridad" xr:uid="{00000000-0004-0000-0300-000062000000}"/>
    <hyperlink ref="A153" location="'VII.1. Analisis CBSS'!Área_de_impresión" display="VII.1 Analisis del Convenio Bilateral" xr:uid="{00000000-0004-0000-0300-000063000000}"/>
    <hyperlink ref="A154" location="'VII.2.CBSS Tram.'!Área_de_impresión" display="VII.2 Cantidad de Solicitudes por año y tipo de trámite" xr:uid="{00000000-0004-0000-0300-000064000000}"/>
    <hyperlink ref="A155" location="'VII.3.CBSS-Benef'!Área_de_impresión" display="VII.3 Cantidad de Solicitantes por Año y Tipo de Beneficio" xr:uid="{00000000-0004-0000-0300-000065000000}"/>
    <hyperlink ref="A151" location="VII.CBSS!Área_de_impresión" display="VII. Estadísticas del Convenio Bilateral de Seguridad Social entre España y la República Dominicana" xr:uid="{00000000-0004-0000-0300-000066000000}"/>
    <hyperlink ref="A1" location="'VIII.1 Ocup. formal'!Área_de_impresión" display="'VIII.1 Ocup. formal'!Área_de_impresión" xr:uid="{00000000-0004-0000-0300-000067000000}"/>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4" man="1"/>
    <brk id="10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63">
    <tabColor rgb="FF0070C0"/>
    <pageSetUpPr fitToPage="1"/>
  </sheetPr>
  <dimension ref="A1:Q37"/>
  <sheetViews>
    <sheetView showGridLines="0" view="pageBreakPreview" zoomScale="85" zoomScaleNormal="40" zoomScaleSheetLayoutView="85" workbookViewId="0">
      <pane xSplit="1" ySplit="4" topLeftCell="B14" activePane="bottomRight" state="frozen"/>
      <selection pane="bottomRight" activeCell="M21" sqref="M21"/>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12" customFormat="1" ht="57" customHeight="1">
      <c r="A1" s="1387" t="s">
        <v>636</v>
      </c>
      <c r="B1" s="1387"/>
      <c r="C1" s="1387"/>
      <c r="D1" s="1387"/>
      <c r="E1" s="1387"/>
      <c r="F1" s="1387"/>
      <c r="G1" s="1387"/>
      <c r="H1" s="1387"/>
      <c r="I1" s="1387"/>
      <c r="J1" s="1387"/>
      <c r="K1" s="1387"/>
      <c r="L1" s="1387"/>
      <c r="M1" s="1387"/>
      <c r="N1" s="1387"/>
      <c r="O1" s="1387"/>
    </row>
    <row r="2" spans="1:17" s="412" customFormat="1" ht="30" customHeight="1">
      <c r="A2" s="1338" t="str">
        <f>+'III.5.9.Trasp. recibidos'!A2:O2</f>
        <v>Período:  Diciembre 2010 - Julio 2025</v>
      </c>
      <c r="B2" s="1338"/>
      <c r="C2" s="1338"/>
      <c r="D2" s="1338"/>
      <c r="E2" s="1338"/>
      <c r="F2" s="1338"/>
      <c r="G2" s="1338"/>
      <c r="H2" s="1338"/>
      <c r="I2" s="1338"/>
      <c r="J2" s="1338"/>
      <c r="K2" s="1338"/>
      <c r="L2" s="1338"/>
      <c r="M2" s="1338"/>
      <c r="N2" s="1338"/>
      <c r="O2" s="1338"/>
      <c r="Q2"/>
    </row>
    <row r="3" spans="1:17" ht="30" customHeight="1">
      <c r="A3" s="1388" t="s">
        <v>637</v>
      </c>
      <c r="B3" s="1389"/>
      <c r="C3" s="1389"/>
      <c r="D3" s="1389"/>
      <c r="E3" s="1389"/>
      <c r="F3" s="1389"/>
      <c r="G3" s="1389"/>
      <c r="H3" s="1389"/>
      <c r="I3" s="1389"/>
      <c r="J3" s="1389"/>
      <c r="K3" s="1389"/>
      <c r="L3" s="1389"/>
      <c r="M3" s="1389"/>
      <c r="N3" s="1389"/>
      <c r="O3" s="1390"/>
    </row>
    <row r="4" spans="1:17" s="415" customFormat="1" ht="47.25" customHeight="1">
      <c r="A4" s="451" t="s">
        <v>192</v>
      </c>
      <c r="B4" s="658" t="s">
        <v>619</v>
      </c>
      <c r="C4" s="658" t="s">
        <v>620</v>
      </c>
      <c r="D4" s="436" t="s">
        <v>621</v>
      </c>
      <c r="E4" s="436" t="s">
        <v>622</v>
      </c>
      <c r="F4" s="436" t="s">
        <v>369</v>
      </c>
      <c r="G4" s="444" t="s">
        <v>623</v>
      </c>
      <c r="H4" s="436" t="s">
        <v>624</v>
      </c>
      <c r="I4" s="436" t="s">
        <v>638</v>
      </c>
      <c r="J4" s="436" t="s">
        <v>639</v>
      </c>
      <c r="K4" s="444" t="s">
        <v>640</v>
      </c>
      <c r="L4" s="436" t="s">
        <v>382</v>
      </c>
      <c r="M4" s="444" t="s">
        <v>344</v>
      </c>
      <c r="N4" s="444" t="s">
        <v>628</v>
      </c>
      <c r="O4" s="445" t="s">
        <v>629</v>
      </c>
    </row>
    <row r="5" spans="1:17" s="446" customFormat="1" ht="15" customHeight="1">
      <c r="A5" s="652" t="s">
        <v>446</v>
      </c>
      <c r="B5" s="653">
        <v>0</v>
      </c>
      <c r="C5" s="653">
        <v>2869</v>
      </c>
      <c r="D5" s="653">
        <v>0</v>
      </c>
      <c r="E5" s="653">
        <v>2345</v>
      </c>
      <c r="F5" s="653">
        <v>3608</v>
      </c>
      <c r="G5" s="653">
        <v>22</v>
      </c>
      <c r="H5" s="653">
        <v>1752</v>
      </c>
      <c r="I5" s="654">
        <f t="shared" ref="I5:I20" si="0">SUM(B5:H5)</f>
        <v>10596</v>
      </c>
      <c r="J5" s="655">
        <v>0</v>
      </c>
      <c r="K5" s="655">
        <v>5</v>
      </c>
      <c r="L5" s="655">
        <v>43</v>
      </c>
      <c r="M5" s="655">
        <v>0</v>
      </c>
      <c r="N5" s="656">
        <f t="shared" ref="N5:N20" si="1">SUM(J5:M5)</f>
        <v>48</v>
      </c>
      <c r="O5" s="657">
        <f t="shared" ref="O5:O20" si="2">I5+N5</f>
        <v>10644</v>
      </c>
    </row>
    <row r="6" spans="1:17" s="446" customFormat="1" ht="15" customHeight="1">
      <c r="A6" s="652" t="s">
        <v>447</v>
      </c>
      <c r="B6" s="653">
        <v>0</v>
      </c>
      <c r="C6" s="653">
        <v>2173</v>
      </c>
      <c r="D6" s="653">
        <v>0</v>
      </c>
      <c r="E6" s="653">
        <v>1603</v>
      </c>
      <c r="F6" s="653">
        <v>1068</v>
      </c>
      <c r="G6" s="653">
        <v>23</v>
      </c>
      <c r="H6" s="653">
        <v>1337</v>
      </c>
      <c r="I6" s="654">
        <f t="shared" si="0"/>
        <v>6204</v>
      </c>
      <c r="J6" s="655">
        <v>0</v>
      </c>
      <c r="K6" s="655">
        <v>23</v>
      </c>
      <c r="L6" s="655">
        <v>41</v>
      </c>
      <c r="M6" s="655">
        <v>0</v>
      </c>
      <c r="N6" s="656">
        <f t="shared" si="1"/>
        <v>64</v>
      </c>
      <c r="O6" s="657">
        <f t="shared" si="2"/>
        <v>6268</v>
      </c>
    </row>
    <row r="7" spans="1:17" s="446" customFormat="1" ht="15" customHeight="1">
      <c r="A7" s="652" t="s">
        <v>448</v>
      </c>
      <c r="B7" s="653">
        <v>0</v>
      </c>
      <c r="C7" s="653">
        <v>3381</v>
      </c>
      <c r="D7" s="653">
        <v>0</v>
      </c>
      <c r="E7" s="653">
        <v>2631</v>
      </c>
      <c r="F7" s="653">
        <v>1755</v>
      </c>
      <c r="G7" s="653">
        <v>39</v>
      </c>
      <c r="H7" s="653">
        <v>2221</v>
      </c>
      <c r="I7" s="654">
        <f t="shared" si="0"/>
        <v>10027</v>
      </c>
      <c r="J7" s="655">
        <v>0</v>
      </c>
      <c r="K7" s="655">
        <v>3</v>
      </c>
      <c r="L7" s="655">
        <v>16</v>
      </c>
      <c r="M7" s="655">
        <v>0</v>
      </c>
      <c r="N7" s="656">
        <f t="shared" si="1"/>
        <v>19</v>
      </c>
      <c r="O7" s="657">
        <f t="shared" si="2"/>
        <v>10046</v>
      </c>
    </row>
    <row r="8" spans="1:17" s="446" customFormat="1" ht="15" customHeight="1">
      <c r="A8" s="652" t="s">
        <v>449</v>
      </c>
      <c r="B8" s="653">
        <v>0</v>
      </c>
      <c r="C8" s="653">
        <v>5417</v>
      </c>
      <c r="D8" s="653">
        <v>0</v>
      </c>
      <c r="E8" s="653">
        <v>3642</v>
      </c>
      <c r="F8" s="653">
        <v>3099</v>
      </c>
      <c r="G8" s="653">
        <v>33</v>
      </c>
      <c r="H8" s="653">
        <v>3510</v>
      </c>
      <c r="I8" s="654">
        <f t="shared" si="0"/>
        <v>15701</v>
      </c>
      <c r="J8" s="655">
        <v>0</v>
      </c>
      <c r="K8" s="655">
        <v>7</v>
      </c>
      <c r="L8" s="655">
        <v>32</v>
      </c>
      <c r="M8" s="655">
        <v>0</v>
      </c>
      <c r="N8" s="656">
        <f t="shared" si="1"/>
        <v>39</v>
      </c>
      <c r="O8" s="657">
        <f t="shared" si="2"/>
        <v>15740</v>
      </c>
    </row>
    <row r="9" spans="1:17" s="446" customFormat="1" ht="15" customHeight="1">
      <c r="A9" s="652" t="s">
        <v>450</v>
      </c>
      <c r="B9" s="653">
        <v>0</v>
      </c>
      <c r="C9" s="653">
        <v>11143</v>
      </c>
      <c r="D9" s="653">
        <v>0</v>
      </c>
      <c r="E9" s="653">
        <v>7753</v>
      </c>
      <c r="F9" s="653">
        <v>7468</v>
      </c>
      <c r="G9" s="653">
        <v>107</v>
      </c>
      <c r="H9" s="653">
        <v>5850</v>
      </c>
      <c r="I9" s="654">
        <f t="shared" si="0"/>
        <v>32321</v>
      </c>
      <c r="J9" s="655">
        <v>7</v>
      </c>
      <c r="K9" s="655">
        <v>5</v>
      </c>
      <c r="L9" s="655">
        <v>32</v>
      </c>
      <c r="M9" s="655">
        <v>0</v>
      </c>
      <c r="N9" s="656">
        <f t="shared" si="1"/>
        <v>44</v>
      </c>
      <c r="O9" s="657">
        <f t="shared" si="2"/>
        <v>32365</v>
      </c>
    </row>
    <row r="10" spans="1:17" s="446" customFormat="1" ht="15" customHeight="1">
      <c r="A10" s="652" t="s">
        <v>451</v>
      </c>
      <c r="B10" s="653">
        <v>0</v>
      </c>
      <c r="C10" s="653">
        <v>14572</v>
      </c>
      <c r="D10" s="653">
        <v>0</v>
      </c>
      <c r="E10" s="653">
        <v>10453</v>
      </c>
      <c r="F10" s="653">
        <v>8284</v>
      </c>
      <c r="G10" s="653">
        <v>192</v>
      </c>
      <c r="H10" s="653">
        <v>8960</v>
      </c>
      <c r="I10" s="654">
        <f t="shared" si="0"/>
        <v>42461</v>
      </c>
      <c r="J10" s="655">
        <v>90</v>
      </c>
      <c r="K10" s="655">
        <v>2</v>
      </c>
      <c r="L10" s="655">
        <v>37</v>
      </c>
      <c r="M10" s="655">
        <v>0</v>
      </c>
      <c r="N10" s="656">
        <f t="shared" si="1"/>
        <v>129</v>
      </c>
      <c r="O10" s="657">
        <f t="shared" si="2"/>
        <v>42590</v>
      </c>
    </row>
    <row r="11" spans="1:17" s="446" customFormat="1" ht="15" customHeight="1">
      <c r="A11" s="652" t="s">
        <v>452</v>
      </c>
      <c r="B11" s="653">
        <v>1</v>
      </c>
      <c r="C11" s="653">
        <v>25447</v>
      </c>
      <c r="D11" s="653">
        <v>0</v>
      </c>
      <c r="E11" s="653">
        <v>17688</v>
      </c>
      <c r="F11" s="653">
        <v>7993</v>
      </c>
      <c r="G11" s="653">
        <v>430</v>
      </c>
      <c r="H11" s="653">
        <v>13415</v>
      </c>
      <c r="I11" s="654">
        <f t="shared" si="0"/>
        <v>64974</v>
      </c>
      <c r="J11" s="655">
        <v>96</v>
      </c>
      <c r="K11" s="655">
        <v>0</v>
      </c>
      <c r="L11" s="655">
        <v>7</v>
      </c>
      <c r="M11" s="655">
        <v>0</v>
      </c>
      <c r="N11" s="656">
        <f t="shared" si="1"/>
        <v>103</v>
      </c>
      <c r="O11" s="657">
        <f t="shared" si="2"/>
        <v>65077</v>
      </c>
    </row>
    <row r="12" spans="1:17" s="446" customFormat="1" ht="15" customHeight="1">
      <c r="A12" s="652" t="s">
        <v>453</v>
      </c>
      <c r="B12" s="653">
        <v>1141</v>
      </c>
      <c r="C12" s="653">
        <v>31376</v>
      </c>
      <c r="D12" s="653">
        <v>0</v>
      </c>
      <c r="E12" s="653">
        <v>20913</v>
      </c>
      <c r="F12" s="653">
        <v>9213</v>
      </c>
      <c r="G12" s="653">
        <v>257</v>
      </c>
      <c r="H12" s="653">
        <v>17231</v>
      </c>
      <c r="I12" s="654">
        <f t="shared" si="0"/>
        <v>80131</v>
      </c>
      <c r="J12" s="655">
        <v>104</v>
      </c>
      <c r="K12" s="655">
        <v>4</v>
      </c>
      <c r="L12" s="655">
        <v>11</v>
      </c>
      <c r="M12" s="655">
        <v>267</v>
      </c>
      <c r="N12" s="656">
        <f t="shared" si="1"/>
        <v>386</v>
      </c>
      <c r="O12" s="657">
        <f t="shared" si="2"/>
        <v>80517</v>
      </c>
    </row>
    <row r="13" spans="1:17" s="446" customFormat="1" ht="15" customHeight="1">
      <c r="A13" s="652" t="s">
        <v>573</v>
      </c>
      <c r="B13" s="653">
        <v>4086</v>
      </c>
      <c r="C13" s="653">
        <v>31118</v>
      </c>
      <c r="D13" s="653">
        <v>6</v>
      </c>
      <c r="E13" s="653">
        <v>19850</v>
      </c>
      <c r="F13" s="653">
        <v>8259</v>
      </c>
      <c r="G13" s="653">
        <v>195</v>
      </c>
      <c r="H13" s="653">
        <v>18879</v>
      </c>
      <c r="I13" s="654">
        <f t="shared" si="0"/>
        <v>82393</v>
      </c>
      <c r="J13" s="655">
        <v>120</v>
      </c>
      <c r="K13" s="655">
        <v>50</v>
      </c>
      <c r="L13" s="655">
        <v>5</v>
      </c>
      <c r="M13" s="655">
        <v>144</v>
      </c>
      <c r="N13" s="656">
        <f t="shared" si="1"/>
        <v>319</v>
      </c>
      <c r="O13" s="657">
        <f t="shared" si="2"/>
        <v>82712</v>
      </c>
    </row>
    <row r="14" spans="1:17" s="446" customFormat="1" ht="15" customHeight="1">
      <c r="A14" s="652" t="s">
        <v>574</v>
      </c>
      <c r="B14" s="653">
        <v>4144</v>
      </c>
      <c r="C14" s="653">
        <v>28073</v>
      </c>
      <c r="D14" s="653">
        <v>152</v>
      </c>
      <c r="E14" s="653">
        <v>23841</v>
      </c>
      <c r="F14" s="653">
        <v>10417</v>
      </c>
      <c r="G14" s="653">
        <v>212</v>
      </c>
      <c r="H14" s="653">
        <v>20749</v>
      </c>
      <c r="I14" s="654">
        <f t="shared" si="0"/>
        <v>87588</v>
      </c>
      <c r="J14" s="655">
        <v>18</v>
      </c>
      <c r="K14" s="655">
        <v>9</v>
      </c>
      <c r="L14" s="655">
        <v>302</v>
      </c>
      <c r="M14" s="655">
        <v>108</v>
      </c>
      <c r="N14" s="656">
        <f t="shared" si="1"/>
        <v>437</v>
      </c>
      <c r="O14" s="657">
        <f t="shared" si="2"/>
        <v>88025</v>
      </c>
    </row>
    <row r="15" spans="1:17" s="446" customFormat="1" ht="15" customHeight="1">
      <c r="A15" s="652" t="s">
        <v>503</v>
      </c>
      <c r="B15" s="653">
        <v>2517</v>
      </c>
      <c r="C15" s="653">
        <v>5967</v>
      </c>
      <c r="D15" s="653">
        <v>160</v>
      </c>
      <c r="E15" s="653">
        <v>5615</v>
      </c>
      <c r="F15" s="653">
        <v>3890</v>
      </c>
      <c r="G15" s="653">
        <v>84</v>
      </c>
      <c r="H15" s="653">
        <v>4984</v>
      </c>
      <c r="I15" s="654">
        <f t="shared" si="0"/>
        <v>23217</v>
      </c>
      <c r="J15" s="655">
        <v>15</v>
      </c>
      <c r="K15" s="655">
        <v>5</v>
      </c>
      <c r="L15" s="655">
        <v>208</v>
      </c>
      <c r="M15" s="655">
        <v>38</v>
      </c>
      <c r="N15" s="656">
        <f t="shared" si="1"/>
        <v>266</v>
      </c>
      <c r="O15" s="657">
        <f t="shared" si="2"/>
        <v>23483</v>
      </c>
    </row>
    <row r="16" spans="1:17" s="446" customFormat="1" ht="15" customHeight="1">
      <c r="A16" s="875" t="s">
        <v>630</v>
      </c>
      <c r="B16" s="876">
        <v>2856</v>
      </c>
      <c r="C16" s="876">
        <v>10077</v>
      </c>
      <c r="D16" s="876">
        <v>412</v>
      </c>
      <c r="E16" s="876">
        <v>9305</v>
      </c>
      <c r="F16" s="876">
        <v>5337</v>
      </c>
      <c r="G16" s="876">
        <v>141</v>
      </c>
      <c r="H16" s="876">
        <v>6784</v>
      </c>
      <c r="I16" s="654">
        <f t="shared" si="0"/>
        <v>34912</v>
      </c>
      <c r="J16" s="877">
        <v>4</v>
      </c>
      <c r="K16" s="877">
        <v>23</v>
      </c>
      <c r="L16" s="877">
        <v>314</v>
      </c>
      <c r="M16" s="877">
        <v>54</v>
      </c>
      <c r="N16" s="656">
        <f t="shared" si="1"/>
        <v>395</v>
      </c>
      <c r="O16" s="657">
        <f t="shared" si="2"/>
        <v>35307</v>
      </c>
    </row>
    <row r="17" spans="1:15" s="446" customFormat="1" ht="15" customHeight="1">
      <c r="A17" s="875" t="s">
        <v>527</v>
      </c>
      <c r="B17" s="876">
        <v>3210</v>
      </c>
      <c r="C17" s="876">
        <v>17694</v>
      </c>
      <c r="D17" s="876">
        <v>903</v>
      </c>
      <c r="E17" s="876">
        <v>18230</v>
      </c>
      <c r="F17" s="876">
        <v>9583</v>
      </c>
      <c r="G17" s="876">
        <v>192</v>
      </c>
      <c r="H17" s="876">
        <v>12249</v>
      </c>
      <c r="I17" s="978">
        <f t="shared" si="0"/>
        <v>62061</v>
      </c>
      <c r="J17" s="877">
        <v>5</v>
      </c>
      <c r="K17" s="877">
        <v>15</v>
      </c>
      <c r="L17" s="877">
        <v>217</v>
      </c>
      <c r="M17" s="877">
        <v>91</v>
      </c>
      <c r="N17" s="979">
        <f t="shared" si="1"/>
        <v>328</v>
      </c>
      <c r="O17" s="980">
        <f t="shared" si="2"/>
        <v>62389</v>
      </c>
    </row>
    <row r="18" spans="1:15" s="446" customFormat="1" ht="15" customHeight="1">
      <c r="A18" s="875" t="s">
        <v>528</v>
      </c>
      <c r="B18" s="876">
        <v>5005</v>
      </c>
      <c r="C18" s="876">
        <v>23793</v>
      </c>
      <c r="D18" s="876">
        <v>2712</v>
      </c>
      <c r="E18" s="876">
        <v>23171</v>
      </c>
      <c r="F18" s="876">
        <v>9605</v>
      </c>
      <c r="G18" s="876">
        <v>183</v>
      </c>
      <c r="H18" s="876">
        <v>16780</v>
      </c>
      <c r="I18" s="978">
        <f t="shared" si="0"/>
        <v>81249</v>
      </c>
      <c r="J18" s="877">
        <v>10</v>
      </c>
      <c r="K18" s="877">
        <v>8</v>
      </c>
      <c r="L18" s="877">
        <v>308</v>
      </c>
      <c r="M18" s="877">
        <v>61</v>
      </c>
      <c r="N18" s="979">
        <f t="shared" si="1"/>
        <v>387</v>
      </c>
      <c r="O18" s="980">
        <f t="shared" si="2"/>
        <v>81636</v>
      </c>
    </row>
    <row r="19" spans="1:15" s="446" customFormat="1" ht="15" customHeight="1">
      <c r="A19" s="893" t="s">
        <v>460</v>
      </c>
      <c r="B19" s="876">
        <v>6403</v>
      </c>
      <c r="C19" s="876">
        <v>24488</v>
      </c>
      <c r="D19" s="876">
        <v>2721</v>
      </c>
      <c r="E19" s="876">
        <v>26385</v>
      </c>
      <c r="F19" s="876">
        <v>11866</v>
      </c>
      <c r="G19" s="876">
        <v>235</v>
      </c>
      <c r="H19" s="876">
        <v>18542</v>
      </c>
      <c r="I19" s="978">
        <v>90640</v>
      </c>
      <c r="J19" s="877">
        <v>1</v>
      </c>
      <c r="K19" s="877">
        <v>8</v>
      </c>
      <c r="L19" s="877">
        <v>325</v>
      </c>
      <c r="M19" s="877">
        <v>40</v>
      </c>
      <c r="N19" s="979">
        <v>374</v>
      </c>
      <c r="O19" s="980">
        <v>91014</v>
      </c>
    </row>
    <row r="20" spans="1:15" s="448" customFormat="1" ht="15" customHeight="1">
      <c r="A20" s="893" t="str">
        <f>+'III.5.8.Traspasos anual'!A22</f>
        <v>Jul.2025</v>
      </c>
      <c r="B20" s="876">
        <v>1800</v>
      </c>
      <c r="C20" s="876">
        <v>17688</v>
      </c>
      <c r="D20" s="876">
        <v>1832</v>
      </c>
      <c r="E20" s="876">
        <v>18025</v>
      </c>
      <c r="F20" s="876">
        <v>6896</v>
      </c>
      <c r="G20" s="876">
        <v>153</v>
      </c>
      <c r="H20" s="876">
        <v>10385</v>
      </c>
      <c r="I20" s="978">
        <f t="shared" si="0"/>
        <v>56779</v>
      </c>
      <c r="J20" s="877">
        <v>0</v>
      </c>
      <c r="K20" s="877">
        <v>9</v>
      </c>
      <c r="L20" s="877">
        <v>214</v>
      </c>
      <c r="M20" s="877">
        <v>15</v>
      </c>
      <c r="N20" s="979">
        <f t="shared" si="1"/>
        <v>238</v>
      </c>
      <c r="O20" s="980">
        <f t="shared" si="2"/>
        <v>57017</v>
      </c>
    </row>
    <row r="21" spans="1:15" s="18" customFormat="1" ht="15.75">
      <c r="A21" s="1101" t="s">
        <v>185</v>
      </c>
      <c r="B21" s="1102">
        <f t="shared" ref="B21:O21" si="3">SUM(B5:B20)</f>
        <v>31163</v>
      </c>
      <c r="C21" s="1102">
        <f t="shared" si="3"/>
        <v>255276</v>
      </c>
      <c r="D21" s="1102">
        <f t="shared" si="3"/>
        <v>8898</v>
      </c>
      <c r="E21" s="1102">
        <f t="shared" si="3"/>
        <v>211450</v>
      </c>
      <c r="F21" s="1102">
        <f t="shared" si="3"/>
        <v>108341</v>
      </c>
      <c r="G21" s="1102">
        <f t="shared" si="3"/>
        <v>2498</v>
      </c>
      <c r="H21" s="1102">
        <f t="shared" si="3"/>
        <v>163628</v>
      </c>
      <c r="I21" s="1102">
        <f t="shared" si="3"/>
        <v>781254</v>
      </c>
      <c r="J21" s="1102">
        <f t="shared" si="3"/>
        <v>470</v>
      </c>
      <c r="K21" s="1102">
        <f t="shared" si="3"/>
        <v>176</v>
      </c>
      <c r="L21" s="1102">
        <f t="shared" si="3"/>
        <v>2112</v>
      </c>
      <c r="M21" s="1102">
        <f t="shared" si="3"/>
        <v>818</v>
      </c>
      <c r="N21" s="1102">
        <f t="shared" si="3"/>
        <v>3576</v>
      </c>
      <c r="O21" s="1102">
        <f t="shared" si="3"/>
        <v>784830</v>
      </c>
    </row>
    <row r="22" spans="1:15" s="18" customFormat="1">
      <c r="A22" s="1061" t="s">
        <v>592</v>
      </c>
    </row>
    <row r="23" spans="1:15" s="18" customFormat="1">
      <c r="A23"/>
      <c r="B23"/>
      <c r="C23"/>
      <c r="D23"/>
      <c r="E23"/>
      <c r="F23"/>
      <c r="G23"/>
      <c r="H23"/>
      <c r="I23"/>
      <c r="J23"/>
      <c r="K23"/>
      <c r="L23"/>
      <c r="M23"/>
      <c r="N23"/>
      <c r="O23"/>
    </row>
    <row r="24" spans="1:15" ht="19.5" customHeight="1"/>
    <row r="25" spans="1:15" ht="18" customHeight="1"/>
    <row r="35" spans="4:4">
      <c r="D35" s="927"/>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65">
    <tabColor rgb="FF0070C0"/>
    <pageSetUpPr fitToPage="1"/>
  </sheetPr>
  <dimension ref="A1:R40"/>
  <sheetViews>
    <sheetView showGridLines="0" view="pageBreakPreview" zoomScale="55" zoomScaleNormal="70" zoomScaleSheetLayoutView="55" workbookViewId="0">
      <pane xSplit="1" ySplit="3" topLeftCell="B4" activePane="bottomRight" state="frozen"/>
      <selection pane="bottomRight" activeCell="T19" sqref="T19"/>
      <selection pane="bottomLeft" activeCell="G9" sqref="G9"/>
      <selection pane="topRight" activeCell="G9" sqref="G9"/>
    </sheetView>
  </sheetViews>
  <sheetFormatPr defaultColWidth="11.42578125" defaultRowHeight="15"/>
  <cols>
    <col min="1" max="1" width="27.5703125" style="219" customWidth="1"/>
    <col min="2" max="2" width="24.85546875" style="219" customWidth="1"/>
    <col min="3" max="3" width="22" style="219" customWidth="1"/>
    <col min="4" max="4" width="23.7109375" style="219" bestFit="1" customWidth="1"/>
    <col min="5" max="9" width="19.85546875" style="219" customWidth="1"/>
    <col min="10" max="10" width="23.28515625" style="219" customWidth="1"/>
    <col min="11" max="11" width="26.140625" style="219" customWidth="1"/>
    <col min="12" max="12" width="25" style="219" customWidth="1"/>
    <col min="13" max="13" width="23.85546875" style="219" customWidth="1"/>
    <col min="14" max="14" width="26.5703125" style="219" customWidth="1"/>
    <col min="15" max="15" width="13.28515625" style="150" bestFit="1" customWidth="1"/>
    <col min="16" max="16" width="20.7109375" customWidth="1"/>
  </cols>
  <sheetData>
    <row r="1" spans="1:17" s="412" customFormat="1" ht="69.75" customHeight="1">
      <c r="A1" s="1391" t="s">
        <v>641</v>
      </c>
      <c r="B1" s="1391"/>
      <c r="C1" s="1391"/>
      <c r="D1" s="1391"/>
      <c r="E1" s="1391"/>
      <c r="F1" s="1391"/>
      <c r="G1" s="1391"/>
      <c r="H1" s="1391"/>
      <c r="I1" s="1391"/>
      <c r="J1" s="1391"/>
      <c r="K1" s="1391"/>
      <c r="L1" s="1391"/>
      <c r="M1" s="1391"/>
      <c r="N1" s="1391"/>
      <c r="O1" s="1391"/>
      <c r="P1" s="1391"/>
    </row>
    <row r="2" spans="1:17" s="412" customFormat="1" ht="29.25" customHeight="1">
      <c r="A2" s="1391" t="str">
        <f>+'III.5.10.Trasp. cedidos'!A2:O2</f>
        <v>Período:  Diciembre 2010 - Julio 2025</v>
      </c>
      <c r="B2" s="1391"/>
      <c r="C2" s="1391"/>
      <c r="D2" s="1391"/>
      <c r="E2" s="1391"/>
      <c r="F2" s="1391"/>
      <c r="G2" s="1391"/>
      <c r="H2" s="1391"/>
      <c r="I2" s="1391"/>
      <c r="J2" s="1391"/>
      <c r="K2" s="1391"/>
      <c r="L2" s="1391"/>
      <c r="M2" s="1391"/>
      <c r="N2" s="1391"/>
      <c r="O2" s="1391"/>
      <c r="P2" s="1391"/>
    </row>
    <row r="3" spans="1:17" ht="10.5" customHeight="1">
      <c r="A3" s="1392"/>
      <c r="B3" s="1392"/>
      <c r="C3" s="1392"/>
      <c r="D3" s="1392"/>
      <c r="E3" s="1392"/>
      <c r="F3" s="1392"/>
      <c r="G3" s="1392"/>
      <c r="H3" s="1392"/>
      <c r="I3" s="1392"/>
      <c r="J3" s="1392"/>
      <c r="K3" s="1392"/>
      <c r="L3" s="1392"/>
      <c r="M3" s="1392"/>
      <c r="N3" s="1392"/>
      <c r="O3" s="1392"/>
      <c r="P3" s="1392"/>
    </row>
    <row r="4" spans="1:17" s="18" customFormat="1" ht="38.25" customHeight="1">
      <c r="A4" s="1393" t="s">
        <v>642</v>
      </c>
      <c r="B4" s="1394"/>
      <c r="C4" s="1394"/>
      <c r="D4" s="1394"/>
      <c r="E4" s="1394"/>
      <c r="F4" s="1394"/>
      <c r="G4" s="1394"/>
      <c r="H4" s="1394"/>
      <c r="I4" s="1394"/>
      <c r="J4" s="1394"/>
      <c r="K4" s="1394"/>
      <c r="L4" s="1394"/>
      <c r="M4" s="1394"/>
      <c r="N4" s="1395"/>
      <c r="O4" s="150"/>
      <c r="P4"/>
      <c r="Q4" s="122"/>
    </row>
    <row r="5" spans="1:17" s="664" customFormat="1" ht="63.75" customHeight="1">
      <c r="A5" s="659" t="s">
        <v>415</v>
      </c>
      <c r="B5" s="659" t="s">
        <v>619</v>
      </c>
      <c r="C5" s="659" t="s">
        <v>620</v>
      </c>
      <c r="D5" s="659" t="s">
        <v>621</v>
      </c>
      <c r="E5" s="659" t="s">
        <v>622</v>
      </c>
      <c r="F5" s="659" t="s">
        <v>369</v>
      </c>
      <c r="G5" s="660" t="s">
        <v>623</v>
      </c>
      <c r="H5" s="659" t="s">
        <v>624</v>
      </c>
      <c r="I5" s="659" t="s">
        <v>185</v>
      </c>
      <c r="J5" s="660" t="s">
        <v>344</v>
      </c>
      <c r="K5" s="660" t="s">
        <v>625</v>
      </c>
      <c r="L5" s="660" t="s">
        <v>626</v>
      </c>
      <c r="M5" s="660" t="s">
        <v>627</v>
      </c>
      <c r="N5" s="660" t="s">
        <v>629</v>
      </c>
      <c r="O5" s="661"/>
      <c r="P5" s="662"/>
      <c r="Q5" s="663"/>
    </row>
    <row r="6" spans="1:17" s="671" customFormat="1" ht="25.5" customHeight="1">
      <c r="A6" s="665" t="s">
        <v>446</v>
      </c>
      <c r="B6" s="666">
        <f>+Tabla18[[#This Row],[Atlántico]]-'III.5.10.Trasp. cedidos'!B5</f>
        <v>0</v>
      </c>
      <c r="C6" s="666">
        <f>+Tabla18[[#This Row],[Crecer]]-'III.5.10.Trasp. cedidos'!C5</f>
        <v>-2753</v>
      </c>
      <c r="D6" s="666">
        <f>+Tabla18[[#This Row],[JMMB-BDI]]-'III.5.10.Trasp. cedidos'!D5</f>
        <v>0</v>
      </c>
      <c r="E6" s="666">
        <f>+Tabla18[[#This Row],[Popular]]-'III.5.10.Trasp. cedidos'!E5</f>
        <v>-1840</v>
      </c>
      <c r="F6" s="666">
        <f>+Tabla18[[#This Row],[Reservas]]-'III.5.10.Trasp. cedidos'!F5</f>
        <v>-1137</v>
      </c>
      <c r="G6" s="666">
        <f>+Tabla18[[#This Row],[Romana]]-'III.5.10.Trasp. cedidos'!G5</f>
        <v>-20</v>
      </c>
      <c r="H6" s="666">
        <f>+Tabla18[[#This Row],[Siembra]]-'III.5.10.Trasp. cedidos'!H5</f>
        <v>-1627</v>
      </c>
      <c r="I6" s="667">
        <f t="shared" ref="I6:I21" si="0">SUM(B6:H6)</f>
        <v>-7377</v>
      </c>
      <c r="J6" s="668">
        <f>+Tabla18[[#This Row],[Ministerio de Hacienda]]-'III.5.10.Trasp. cedidos'!M5</f>
        <v>4114</v>
      </c>
      <c r="K6" s="668">
        <f>+Tabla18[[#This Row],[Plan  Sustitutivo del Banco Central]]-'III.5.10.Trasp. cedidos'!J5</f>
        <v>0</v>
      </c>
      <c r="L6" s="668">
        <f>+Tabla18[[#This Row],[Plan  Sustitutivo del Banco de Reservas]]-'III.5.10.Trasp. cedidos'!K5</f>
        <v>-4</v>
      </c>
      <c r="M6" s="668">
        <f>+Tabla18[[#This Row],[Plan Sustitutivo INABIMA]]-'III.5.10.Trasp. cedidos'!L5</f>
        <v>3267</v>
      </c>
      <c r="N6" s="667">
        <f t="shared" ref="N6:N21" si="1">SUM(J6:M6)</f>
        <v>7377</v>
      </c>
      <c r="O6" s="669"/>
      <c r="P6" s="61"/>
      <c r="Q6" s="670"/>
    </row>
    <row r="7" spans="1:17" s="671" customFormat="1" ht="25.5" customHeight="1">
      <c r="A7" s="665" t="s">
        <v>447</v>
      </c>
      <c r="B7" s="666">
        <f>+Tabla18[[#This Row],[Atlántico]]-'III.5.10.Trasp. cedidos'!B6</f>
        <v>0</v>
      </c>
      <c r="C7" s="666">
        <f>+Tabla18[[#This Row],[Crecer]]-'III.5.10.Trasp. cedidos'!C6</f>
        <v>-1867</v>
      </c>
      <c r="D7" s="666">
        <f>+Tabla18[[#This Row],[JMMB-BDI]]-'III.5.10.Trasp. cedidos'!D6</f>
        <v>0</v>
      </c>
      <c r="E7" s="666">
        <f>+Tabla18[[#This Row],[Popular]]-'III.5.10.Trasp. cedidos'!E6</f>
        <v>-1031</v>
      </c>
      <c r="F7" s="666">
        <f>+Tabla18[[#This Row],[Reservas]]-'III.5.10.Trasp. cedidos'!F6</f>
        <v>2090</v>
      </c>
      <c r="G7" s="666">
        <f>+Tabla18[[#This Row],[Romana]]-'III.5.10.Trasp. cedidos'!G6</f>
        <v>-15</v>
      </c>
      <c r="H7" s="666">
        <f>+Tabla18[[#This Row],[Siembra]]-'III.5.10.Trasp. cedidos'!H6</f>
        <v>-1090</v>
      </c>
      <c r="I7" s="667">
        <f t="shared" si="0"/>
        <v>-1913</v>
      </c>
      <c r="J7" s="668">
        <f>+Tabla18[[#This Row],[Ministerio de Hacienda]]-'III.5.10.Trasp. cedidos'!M6</f>
        <v>199</v>
      </c>
      <c r="K7" s="668">
        <f>+Tabla18[[#This Row],[Plan  Sustitutivo del Banco Central]]-'III.5.10.Trasp. cedidos'!J6</f>
        <v>0</v>
      </c>
      <c r="L7" s="668">
        <f>+Tabla18[[#This Row],[Plan  Sustitutivo del Banco de Reservas]]-'III.5.10.Trasp. cedidos'!K6</f>
        <v>-23</v>
      </c>
      <c r="M7" s="668">
        <f>+Tabla18[[#This Row],[Plan Sustitutivo INABIMA]]-'III.5.10.Trasp. cedidos'!L6</f>
        <v>1737</v>
      </c>
      <c r="N7" s="667">
        <f t="shared" si="1"/>
        <v>1913</v>
      </c>
      <c r="O7" s="669"/>
      <c r="P7" s="61"/>
      <c r="Q7" s="670"/>
    </row>
    <row r="8" spans="1:17" s="671" customFormat="1" ht="25.5" customHeight="1">
      <c r="A8" s="665" t="s">
        <v>448</v>
      </c>
      <c r="B8" s="666">
        <f>+Tabla18[[#This Row],[Atlántico]]-'III.5.10.Trasp. cedidos'!B7</f>
        <v>0</v>
      </c>
      <c r="C8" s="666">
        <f>+Tabla18[[#This Row],[Crecer]]-'III.5.10.Trasp. cedidos'!C7</f>
        <v>-2359</v>
      </c>
      <c r="D8" s="666">
        <f>+Tabla18[[#This Row],[JMMB-BDI]]-'III.5.10.Trasp. cedidos'!D7</f>
        <v>0</v>
      </c>
      <c r="E8" s="666">
        <f>+Tabla18[[#This Row],[Popular]]-'III.5.10.Trasp. cedidos'!E7</f>
        <v>-1617</v>
      </c>
      <c r="F8" s="666">
        <f>+Tabla18[[#This Row],[Reservas]]-'III.5.10.Trasp. cedidos'!F7</f>
        <v>1986</v>
      </c>
      <c r="G8" s="666">
        <f>+Tabla18[[#This Row],[Romana]]-'III.5.10.Trasp. cedidos'!G7</f>
        <v>-28</v>
      </c>
      <c r="H8" s="666">
        <f>+Tabla18[[#This Row],[Siembra]]-'III.5.10.Trasp. cedidos'!H7</f>
        <v>-1438</v>
      </c>
      <c r="I8" s="667">
        <f t="shared" si="0"/>
        <v>-3456</v>
      </c>
      <c r="J8" s="668">
        <f>+Tabla18[[#This Row],[Ministerio de Hacienda]]-'III.5.10.Trasp. cedidos'!M7</f>
        <v>17</v>
      </c>
      <c r="K8" s="668">
        <f>+Tabla18[[#This Row],[Plan  Sustitutivo del Banco Central]]-'III.5.10.Trasp. cedidos'!J7</f>
        <v>0</v>
      </c>
      <c r="L8" s="668">
        <f>+Tabla18[[#This Row],[Plan  Sustitutivo del Banco de Reservas]]-'III.5.10.Trasp. cedidos'!K7</f>
        <v>-2</v>
      </c>
      <c r="M8" s="668">
        <f>+Tabla18[[#This Row],[Plan Sustitutivo INABIMA]]-'III.5.10.Trasp. cedidos'!L7</f>
        <v>3441</v>
      </c>
      <c r="N8" s="667">
        <f t="shared" si="1"/>
        <v>3456</v>
      </c>
      <c r="O8" s="669"/>
      <c r="P8" s="61"/>
      <c r="Q8" s="670"/>
    </row>
    <row r="9" spans="1:17" s="671" customFormat="1" ht="25.5" customHeight="1">
      <c r="A9" s="665" t="s">
        <v>449</v>
      </c>
      <c r="B9" s="666">
        <f>+Tabla18[[#This Row],[Atlántico]]-'III.5.10.Trasp. cedidos'!B8</f>
        <v>0</v>
      </c>
      <c r="C9" s="666">
        <f>+Tabla18[[#This Row],[Crecer]]-'III.5.10.Trasp. cedidos'!C8</f>
        <v>-3839</v>
      </c>
      <c r="D9" s="666">
        <f>+Tabla18[[#This Row],[JMMB-BDI]]-'III.5.10.Trasp. cedidos'!D8</f>
        <v>0</v>
      </c>
      <c r="E9" s="666">
        <f>+Tabla18[[#This Row],[Popular]]-'III.5.10.Trasp. cedidos'!E8</f>
        <v>-2160</v>
      </c>
      <c r="F9" s="666">
        <f>+Tabla18[[#This Row],[Reservas]]-'III.5.10.Trasp. cedidos'!F8</f>
        <v>4515</v>
      </c>
      <c r="G9" s="666">
        <f>+Tabla18[[#This Row],[Romana]]-'III.5.10.Trasp. cedidos'!G8</f>
        <v>-26</v>
      </c>
      <c r="H9" s="666">
        <f>+Tabla18[[#This Row],[Siembra]]-'III.5.10.Trasp. cedidos'!H8</f>
        <v>-2232</v>
      </c>
      <c r="I9" s="667">
        <f t="shared" si="0"/>
        <v>-3742</v>
      </c>
      <c r="J9" s="668">
        <f>+Tabla18[[#This Row],[Ministerio de Hacienda]]-'III.5.10.Trasp. cedidos'!M8</f>
        <v>1532</v>
      </c>
      <c r="K9" s="668">
        <f>+Tabla18[[#This Row],[Plan  Sustitutivo del Banco Central]]-'III.5.10.Trasp. cedidos'!J8</f>
        <v>0</v>
      </c>
      <c r="L9" s="668">
        <f>+Tabla18[[#This Row],[Plan  Sustitutivo del Banco de Reservas]]-'III.5.10.Trasp. cedidos'!K8</f>
        <v>-7</v>
      </c>
      <c r="M9" s="668">
        <f>+Tabla18[[#This Row],[Plan Sustitutivo INABIMA]]-'III.5.10.Trasp. cedidos'!L8</f>
        <v>2217</v>
      </c>
      <c r="N9" s="667">
        <f t="shared" si="1"/>
        <v>3742</v>
      </c>
      <c r="O9" s="669"/>
      <c r="P9" s="61"/>
      <c r="Q9" s="670"/>
    </row>
    <row r="10" spans="1:17" s="671" customFormat="1" ht="25.5" customHeight="1">
      <c r="A10" s="665" t="s">
        <v>450</v>
      </c>
      <c r="B10" s="666">
        <f>+Tabla18[[#This Row],[Atlántico]]-'III.5.10.Trasp. cedidos'!B9</f>
        <v>0</v>
      </c>
      <c r="C10" s="666">
        <f>+Tabla18[[#This Row],[Crecer]]-'III.5.10.Trasp. cedidos'!C9</f>
        <v>-6830</v>
      </c>
      <c r="D10" s="666">
        <f>+Tabla18[[#This Row],[JMMB-BDI]]-'III.5.10.Trasp. cedidos'!D9</f>
        <v>0</v>
      </c>
      <c r="E10" s="666">
        <f>+Tabla18[[#This Row],[Popular]]-'III.5.10.Trasp. cedidos'!E9</f>
        <v>-5285</v>
      </c>
      <c r="F10" s="666">
        <f>+Tabla18[[#This Row],[Reservas]]-'III.5.10.Trasp. cedidos'!F9</f>
        <v>7338</v>
      </c>
      <c r="G10" s="666">
        <f>+Tabla18[[#This Row],[Romana]]-'III.5.10.Trasp. cedidos'!G9</f>
        <v>661</v>
      </c>
      <c r="H10" s="666">
        <f>+Tabla18[[#This Row],[Siembra]]-'III.5.10.Trasp. cedidos'!H9</f>
        <v>-3337</v>
      </c>
      <c r="I10" s="667">
        <f t="shared" si="0"/>
        <v>-7453</v>
      </c>
      <c r="J10" s="668">
        <f>+Tabla18[[#This Row],[Ministerio de Hacienda]]-'III.5.10.Trasp. cedidos'!M9</f>
        <v>462</v>
      </c>
      <c r="K10" s="668">
        <f>+Tabla18[[#This Row],[Plan  Sustitutivo del Banco Central]]-'III.5.10.Trasp. cedidos'!J9</f>
        <v>-7</v>
      </c>
      <c r="L10" s="668">
        <f>+Tabla18[[#This Row],[Plan  Sustitutivo del Banco de Reservas]]-'III.5.10.Trasp. cedidos'!K9</f>
        <v>-5</v>
      </c>
      <c r="M10" s="668">
        <f>+Tabla18[[#This Row],[Plan Sustitutivo INABIMA]]-'III.5.10.Trasp. cedidos'!L9</f>
        <v>7003</v>
      </c>
      <c r="N10" s="667">
        <f t="shared" si="1"/>
        <v>7453</v>
      </c>
      <c r="O10" s="669"/>
      <c r="P10" s="61"/>
      <c r="Q10" s="670"/>
    </row>
    <row r="11" spans="1:17" s="671" customFormat="1" ht="25.5" customHeight="1">
      <c r="A11" s="665" t="s">
        <v>451</v>
      </c>
      <c r="B11" s="666">
        <f>+Tabla18[[#This Row],[Atlántico]]-'III.5.10.Trasp. cedidos'!B10</f>
        <v>0</v>
      </c>
      <c r="C11" s="666">
        <f>+Tabla18[[#This Row],[Crecer]]-'III.5.10.Trasp. cedidos'!C10</f>
        <v>-8701</v>
      </c>
      <c r="D11" s="666">
        <f>+Tabla18[[#This Row],[JMMB-BDI]]-'III.5.10.Trasp. cedidos'!D10</f>
        <v>0</v>
      </c>
      <c r="E11" s="666">
        <f>+Tabla18[[#This Row],[Popular]]-'III.5.10.Trasp. cedidos'!E10</f>
        <v>-5475</v>
      </c>
      <c r="F11" s="666">
        <f>+Tabla18[[#This Row],[Reservas]]-'III.5.10.Trasp. cedidos'!F10</f>
        <v>12142</v>
      </c>
      <c r="G11" s="666">
        <f>+Tabla18[[#This Row],[Romana]]-'III.5.10.Trasp. cedidos'!G10</f>
        <v>850</v>
      </c>
      <c r="H11" s="666">
        <f>+Tabla18[[#This Row],[Siembra]]-'III.5.10.Trasp. cedidos'!H10</f>
        <v>-4673</v>
      </c>
      <c r="I11" s="667">
        <f t="shared" si="0"/>
        <v>-5857</v>
      </c>
      <c r="J11" s="668">
        <f>+Tabla18[[#This Row],[Ministerio de Hacienda]]-'III.5.10.Trasp. cedidos'!M10</f>
        <v>426</v>
      </c>
      <c r="K11" s="668">
        <f>+Tabla18[[#This Row],[Plan  Sustitutivo del Banco Central]]-'III.5.10.Trasp. cedidos'!J10</f>
        <v>-90</v>
      </c>
      <c r="L11" s="668">
        <f>+Tabla18[[#This Row],[Plan  Sustitutivo del Banco de Reservas]]-'III.5.10.Trasp. cedidos'!K10</f>
        <v>9</v>
      </c>
      <c r="M11" s="668">
        <f>+Tabla18[[#This Row],[Plan Sustitutivo INABIMA]]-'III.5.10.Trasp. cedidos'!L10</f>
        <v>5512</v>
      </c>
      <c r="N11" s="667">
        <f t="shared" si="1"/>
        <v>5857</v>
      </c>
      <c r="O11" s="669"/>
      <c r="P11" s="61"/>
      <c r="Q11" s="670"/>
    </row>
    <row r="12" spans="1:17" s="671" customFormat="1" ht="25.5" customHeight="1">
      <c r="A12" s="665" t="s">
        <v>452</v>
      </c>
      <c r="B12" s="666">
        <f>+Tabla18[[#This Row],[Atlántico]]-'III.5.10.Trasp. cedidos'!B11</f>
        <v>11382</v>
      </c>
      <c r="C12" s="666">
        <f>+Tabla18[[#This Row],[Crecer]]-'III.5.10.Trasp. cedidos'!C11</f>
        <v>-15432</v>
      </c>
      <c r="D12" s="666">
        <f>+Tabla18[[#This Row],[JMMB-BDI]]-'III.5.10.Trasp. cedidos'!D11</f>
        <v>0</v>
      </c>
      <c r="E12" s="666">
        <f>+Tabla18[[#This Row],[Popular]]-'III.5.10.Trasp. cedidos'!E11</f>
        <v>-7636</v>
      </c>
      <c r="F12" s="666">
        <f>+Tabla18[[#This Row],[Reservas]]-'III.5.10.Trasp. cedidos'!F11</f>
        <v>14268</v>
      </c>
      <c r="G12" s="666">
        <f>+Tabla18[[#This Row],[Romana]]-'III.5.10.Trasp. cedidos'!G11</f>
        <v>310</v>
      </c>
      <c r="H12" s="666">
        <f>+Tabla18[[#This Row],[Siembra]]-'III.5.10.Trasp. cedidos'!H11</f>
        <v>-5670</v>
      </c>
      <c r="I12" s="667">
        <f t="shared" si="0"/>
        <v>-2778</v>
      </c>
      <c r="J12" s="668">
        <f>+Tabla18[[#This Row],[Ministerio de Hacienda]]-'III.5.10.Trasp. cedidos'!M11</f>
        <v>725</v>
      </c>
      <c r="K12" s="668">
        <f>+Tabla18[[#This Row],[Plan  Sustitutivo del Banco Central]]-'III.5.10.Trasp. cedidos'!J11</f>
        <v>-96</v>
      </c>
      <c r="L12" s="668">
        <f>+Tabla18[[#This Row],[Plan  Sustitutivo del Banco de Reservas]]-'III.5.10.Trasp. cedidos'!K11</f>
        <v>0</v>
      </c>
      <c r="M12" s="668">
        <f>+Tabla18[[#This Row],[Plan Sustitutivo INABIMA]]-'III.5.10.Trasp. cedidos'!L11</f>
        <v>2149</v>
      </c>
      <c r="N12" s="667">
        <f t="shared" si="1"/>
        <v>2778</v>
      </c>
      <c r="O12" s="669"/>
      <c r="P12" s="61"/>
      <c r="Q12" s="670"/>
    </row>
    <row r="13" spans="1:17" s="671" customFormat="1" ht="25.5" customHeight="1">
      <c r="A13" s="665" t="s">
        <v>453</v>
      </c>
      <c r="B13" s="666">
        <f>+Tabla18[[#This Row],[Atlántico]]-'III.5.10.Trasp. cedidos'!B12</f>
        <v>12537</v>
      </c>
      <c r="C13" s="666">
        <f>+Tabla18[[#This Row],[Crecer]]-'III.5.10.Trasp. cedidos'!C12</f>
        <v>-21288</v>
      </c>
      <c r="D13" s="666">
        <f>+Tabla18[[#This Row],[JMMB-BDI]]-'III.5.10.Trasp. cedidos'!D12</f>
        <v>287</v>
      </c>
      <c r="E13" s="666">
        <f>+Tabla18[[#This Row],[Popular]]-'III.5.10.Trasp. cedidos'!E12</f>
        <v>-2211</v>
      </c>
      <c r="F13" s="666">
        <f>+Tabla18[[#This Row],[Reservas]]-'III.5.10.Trasp. cedidos'!F12</f>
        <v>10167</v>
      </c>
      <c r="G13" s="666">
        <f>+Tabla18[[#This Row],[Romana]]-'III.5.10.Trasp. cedidos'!G12</f>
        <v>796</v>
      </c>
      <c r="H13" s="666">
        <f>+Tabla18[[#This Row],[Siembra]]-'III.5.10.Trasp. cedidos'!H12</f>
        <v>-6496</v>
      </c>
      <c r="I13" s="667">
        <f t="shared" si="0"/>
        <v>-6208</v>
      </c>
      <c r="J13" s="668">
        <f>+Tabla18[[#This Row],[Ministerio de Hacienda]]-'III.5.10.Trasp. cedidos'!M12</f>
        <v>605</v>
      </c>
      <c r="K13" s="668">
        <f>+Tabla18[[#This Row],[Plan  Sustitutivo del Banco Central]]-'III.5.10.Trasp. cedidos'!J12</f>
        <v>-104</v>
      </c>
      <c r="L13" s="668">
        <f>+Tabla18[[#This Row],[Plan  Sustitutivo del Banco de Reservas]]-'III.5.10.Trasp. cedidos'!K12</f>
        <v>-4</v>
      </c>
      <c r="M13" s="668">
        <f>+Tabla18[[#This Row],[Plan Sustitutivo INABIMA]]-'III.5.10.Trasp. cedidos'!L12</f>
        <v>5711</v>
      </c>
      <c r="N13" s="667">
        <f t="shared" si="1"/>
        <v>6208</v>
      </c>
      <c r="O13" s="669"/>
      <c r="P13" s="61"/>
    </row>
    <row r="14" spans="1:17" s="671" customFormat="1" ht="25.5" customHeight="1">
      <c r="A14" s="665" t="s">
        <v>454</v>
      </c>
      <c r="B14" s="666">
        <f>+Tabla18[[#This Row],[Atlántico]]-'III.5.10.Trasp. cedidos'!B13</f>
        <v>578</v>
      </c>
      <c r="C14" s="666">
        <f>+Tabla18[[#This Row],[Crecer]]-'III.5.10.Trasp. cedidos'!C13</f>
        <v>-16631</v>
      </c>
      <c r="D14" s="666">
        <f>+Tabla18[[#This Row],[JMMB-BDI]]-'III.5.10.Trasp. cedidos'!D13</f>
        <v>2541</v>
      </c>
      <c r="E14" s="666">
        <f>+Tabla18[[#This Row],[Popular]]-'III.5.10.Trasp. cedidos'!E13</f>
        <v>6599</v>
      </c>
      <c r="F14" s="666">
        <f>+Tabla18[[#This Row],[Reservas]]-'III.5.10.Trasp. cedidos'!F13</f>
        <v>13594</v>
      </c>
      <c r="G14" s="666">
        <f>+Tabla18[[#This Row],[Romana]]-'III.5.10.Trasp. cedidos'!G13</f>
        <v>470</v>
      </c>
      <c r="H14" s="666">
        <f>+Tabla18[[#This Row],[Siembra]]-'III.5.10.Trasp. cedidos'!H13</f>
        <v>-8894</v>
      </c>
      <c r="I14" s="667">
        <f t="shared" si="0"/>
        <v>-1743</v>
      </c>
      <c r="J14" s="668">
        <f>+Tabla18[[#This Row],[Ministerio de Hacienda]]-'III.5.10.Trasp. cedidos'!M13</f>
        <v>60</v>
      </c>
      <c r="K14" s="668">
        <f>+Tabla18[[#This Row],[Plan  Sustitutivo del Banco Central]]-'III.5.10.Trasp. cedidos'!J13</f>
        <v>-120</v>
      </c>
      <c r="L14" s="668">
        <f>+Tabla18[[#This Row],[Plan  Sustitutivo del Banco de Reservas]]-'III.5.10.Trasp. cedidos'!K13</f>
        <v>-50</v>
      </c>
      <c r="M14" s="668">
        <f>+Tabla18[[#This Row],[Plan Sustitutivo INABIMA]]-'III.5.10.Trasp. cedidos'!L13</f>
        <v>1853</v>
      </c>
      <c r="N14" s="667">
        <f t="shared" si="1"/>
        <v>1743</v>
      </c>
      <c r="O14" s="669"/>
      <c r="P14" s="61"/>
      <c r="Q14" s="670"/>
    </row>
    <row r="15" spans="1:17" s="671" customFormat="1" ht="25.5" customHeight="1">
      <c r="A15" s="665" t="s">
        <v>455</v>
      </c>
      <c r="B15" s="666">
        <f>+Tabla18[[#This Row],[Atlántico]]-'III.5.10.Trasp. cedidos'!B14</f>
        <v>1650</v>
      </c>
      <c r="C15" s="666">
        <f>+Tabla18[[#This Row],[Crecer]]-'III.5.10.Trasp. cedidos'!C14</f>
        <v>-3737</v>
      </c>
      <c r="D15" s="666">
        <f>+Tabla18[[#This Row],[JMMB-BDI]]-'III.5.10.Trasp. cedidos'!D14</f>
        <v>3097</v>
      </c>
      <c r="E15" s="666">
        <f>+Tabla18[[#This Row],[Popular]]-'III.5.10.Trasp. cedidos'!E14</f>
        <v>-4949</v>
      </c>
      <c r="F15" s="666">
        <f>+Tabla18[[#This Row],[Reservas]]-'III.5.10.Trasp. cedidos'!F14</f>
        <v>9404</v>
      </c>
      <c r="G15" s="666">
        <f>+Tabla18[[#This Row],[Romana]]-'III.5.10.Trasp. cedidos'!G14</f>
        <v>184</v>
      </c>
      <c r="H15" s="666">
        <f>+Tabla18[[#This Row],[Siembra]]-'III.5.10.Trasp. cedidos'!H14</f>
        <v>-10163</v>
      </c>
      <c r="I15" s="667">
        <f t="shared" si="0"/>
        <v>-4514</v>
      </c>
      <c r="J15" s="668">
        <f>+Tabla18[[#This Row],[Ministerio de Hacienda]]-'III.5.10.Trasp. cedidos'!M14</f>
        <v>208</v>
      </c>
      <c r="K15" s="668">
        <f>+Tabla18[[#This Row],[Plan  Sustitutivo del Banco Central]]-'III.5.10.Trasp. cedidos'!J14</f>
        <v>-18</v>
      </c>
      <c r="L15" s="668">
        <f>+Tabla18[[#This Row],[Plan  Sustitutivo del Banco de Reservas]]-'III.5.10.Trasp. cedidos'!K14</f>
        <v>-9</v>
      </c>
      <c r="M15" s="668">
        <f>+Tabla18[[#This Row],[Plan Sustitutivo INABIMA]]-'III.5.10.Trasp. cedidos'!L14</f>
        <v>4333</v>
      </c>
      <c r="N15" s="667">
        <f t="shared" si="1"/>
        <v>4514</v>
      </c>
      <c r="O15" s="669"/>
      <c r="P15" s="61"/>
      <c r="Q15" s="670"/>
    </row>
    <row r="16" spans="1:17" s="128" customFormat="1" ht="25.5" customHeight="1">
      <c r="A16" s="665" t="s">
        <v>456</v>
      </c>
      <c r="B16" s="666">
        <f>+Tabla18[[#This Row],[Atlántico]]-'III.5.10.Trasp. cedidos'!B15</f>
        <v>1785</v>
      </c>
      <c r="C16" s="666">
        <f>+Tabla18[[#This Row],[Crecer]]-'III.5.10.Trasp. cedidos'!C15</f>
        <v>456</v>
      </c>
      <c r="D16" s="666">
        <f>+Tabla18[[#This Row],[JMMB-BDI]]-'III.5.10.Trasp. cedidos'!D15</f>
        <v>617</v>
      </c>
      <c r="E16" s="666">
        <f>+Tabla18[[#This Row],[Popular]]-'III.5.10.Trasp. cedidos'!E15</f>
        <v>-2569</v>
      </c>
      <c r="F16" s="981">
        <f>+Tabla18[[#This Row],[Reservas]]-'III.5.10.Trasp. cedidos'!F15</f>
        <v>2844</v>
      </c>
      <c r="G16" s="981">
        <f>+Tabla18[[#This Row],[Romana]]-'III.5.10.Trasp. cedidos'!G15</f>
        <v>13</v>
      </c>
      <c r="H16" s="981">
        <f>+Tabla18[[#This Row],[Siembra]]-'III.5.10.Trasp. cedidos'!H15</f>
        <v>-3431</v>
      </c>
      <c r="I16" s="982">
        <f t="shared" si="0"/>
        <v>-285</v>
      </c>
      <c r="J16" s="668">
        <f>+Tabla18[[#This Row],[Ministerio de Hacienda]]-'III.5.10.Trasp. cedidos'!M15</f>
        <v>423</v>
      </c>
      <c r="K16" s="668">
        <f>+Tabla18[[#This Row],[Plan  Sustitutivo del Banco Central]]-'III.5.10.Trasp. cedidos'!J15</f>
        <v>-15</v>
      </c>
      <c r="L16" s="668">
        <f>+Tabla18[[#This Row],[Plan  Sustitutivo del Banco de Reservas]]-'III.5.10.Trasp. cedidos'!K15</f>
        <v>-5</v>
      </c>
      <c r="M16" s="668">
        <f>+Tabla18[[#This Row],[Plan Sustitutivo INABIMA]]-'III.5.10.Trasp. cedidos'!L15</f>
        <v>-118</v>
      </c>
      <c r="N16" s="667">
        <f t="shared" si="1"/>
        <v>285</v>
      </c>
      <c r="O16" s="669"/>
      <c r="P16" s="61"/>
      <c r="Q16" s="672"/>
    </row>
    <row r="17" spans="1:18" s="61" customFormat="1" ht="25.5" customHeight="1">
      <c r="A17" s="665" t="s">
        <v>457</v>
      </c>
      <c r="B17" s="666">
        <f>+Tabla18[[#This Row],[Atlántico]]-'III.5.10.Trasp. cedidos'!B16</f>
        <v>1312</v>
      </c>
      <c r="C17" s="666">
        <f>+Tabla18[[#This Row],[Crecer]]-'III.5.10.Trasp. cedidos'!C16</f>
        <v>-921</v>
      </c>
      <c r="D17" s="666">
        <f>+Tabla18[[#This Row],[JMMB-BDI]]-'III.5.10.Trasp. cedidos'!D16</f>
        <v>1256</v>
      </c>
      <c r="E17" s="666">
        <f>+Tabla18[[#This Row],[Popular]]-'III.5.10.Trasp. cedidos'!E16</f>
        <v>-3592</v>
      </c>
      <c r="F17" s="981">
        <f>+Tabla18[[#This Row],[Reservas]]-'III.5.10.Trasp. cedidos'!F16</f>
        <v>2885</v>
      </c>
      <c r="G17" s="981">
        <f>+Tabla18[[#This Row],[Romana]]-'III.5.10.Trasp. cedidos'!G16</f>
        <v>436</v>
      </c>
      <c r="H17" s="981">
        <f>+Tabla18[[#This Row],[Siembra]]-'III.5.10.Trasp. cedidos'!H16</f>
        <v>-2145</v>
      </c>
      <c r="I17" s="982">
        <f t="shared" si="0"/>
        <v>-769</v>
      </c>
      <c r="J17" s="668">
        <f>+Tabla18[[#This Row],[Ministerio de Hacienda]]-'III.5.10.Trasp. cedidos'!M16</f>
        <v>888</v>
      </c>
      <c r="K17" s="668">
        <f>+Tabla18[[#This Row],[Plan  Sustitutivo del Banco Central]]-'III.5.10.Trasp. cedidos'!J16</f>
        <v>-4</v>
      </c>
      <c r="L17" s="668">
        <f>+Tabla18[[#This Row],[Plan  Sustitutivo del Banco de Reservas]]-'III.5.10.Trasp. cedidos'!K16</f>
        <v>-23</v>
      </c>
      <c r="M17" s="668">
        <f>+Tabla18[[#This Row],[Plan Sustitutivo INABIMA]]-'III.5.10.Trasp. cedidos'!L16</f>
        <v>-82</v>
      </c>
      <c r="N17" s="667">
        <f t="shared" si="1"/>
        <v>779</v>
      </c>
      <c r="O17" s="669"/>
      <c r="Q17" s="673"/>
    </row>
    <row r="18" spans="1:18" s="61" customFormat="1" ht="25.5" customHeight="1">
      <c r="A18" s="665" t="s">
        <v>527</v>
      </c>
      <c r="B18" s="666">
        <f>+Tabla18[[#This Row],[Atlántico]]-'III.5.10.Trasp. cedidos'!B17</f>
        <v>1132</v>
      </c>
      <c r="C18" s="666">
        <f>+Tabla18[[#This Row],[Crecer]]-'III.5.10.Trasp. cedidos'!C17</f>
        <v>-6745</v>
      </c>
      <c r="D18" s="666">
        <f>+Tabla18[[#This Row],[JMMB-BDI]]-'III.5.10.Trasp. cedidos'!D17</f>
        <v>1539</v>
      </c>
      <c r="E18" s="666">
        <f>+Tabla18[[#This Row],[Popular]]-'III.5.10.Trasp. cedidos'!E17</f>
        <v>-10418</v>
      </c>
      <c r="F18" s="981">
        <f>+Tabla18[[#This Row],[Reservas]]-'III.5.10.Trasp. cedidos'!F17</f>
        <v>-2220</v>
      </c>
      <c r="G18" s="981">
        <f>+Tabla18[[#This Row],[Romana]]-'III.5.10.Trasp. cedidos'!G17</f>
        <v>128</v>
      </c>
      <c r="H18" s="981">
        <f>+Tabla18[[#This Row],[Siembra]]-'III.5.10.Trasp. cedidos'!H17</f>
        <v>-5574</v>
      </c>
      <c r="I18" s="982">
        <f t="shared" si="0"/>
        <v>-22158</v>
      </c>
      <c r="J18" s="668">
        <f>+Tabla18[[#This Row],[Ministerio de Hacienda]]-'III.5.10.Trasp. cedidos'!M17</f>
        <v>1066</v>
      </c>
      <c r="K18" s="668">
        <f>+Tabla18[[#This Row],[Plan  Sustitutivo del Banco Central]]-'III.5.10.Trasp. cedidos'!J17</f>
        <v>-5</v>
      </c>
      <c r="L18" s="668">
        <f>+Tabla18[[#This Row],[Plan  Sustitutivo del Banco de Reservas]]-'III.5.10.Trasp. cedidos'!K17</f>
        <v>-15</v>
      </c>
      <c r="M18" s="668">
        <f>+Tabla18[[#This Row],[Plan Sustitutivo INABIMA]]-'III.5.10.Trasp. cedidos'!L17</f>
        <v>21112</v>
      </c>
      <c r="N18" s="667">
        <f t="shared" si="1"/>
        <v>22158</v>
      </c>
      <c r="O18" s="669"/>
      <c r="Q18" s="673"/>
    </row>
    <row r="19" spans="1:18" s="61" customFormat="1" ht="25.5" customHeight="1">
      <c r="A19" s="665" t="s">
        <v>528</v>
      </c>
      <c r="B19" s="666">
        <f>+Tabla18[[#This Row],[Atlántico]]-'III.5.10.Trasp. cedidos'!B18</f>
        <v>2903</v>
      </c>
      <c r="C19" s="666">
        <f>+Tabla18[[#This Row],[Crecer]]-'III.5.10.Trasp. cedidos'!C18</f>
        <v>-8465</v>
      </c>
      <c r="D19" s="666">
        <f>+Tabla18[[#This Row],[JMMB-BDI]]-'III.5.10.Trasp. cedidos'!D18</f>
        <v>1063</v>
      </c>
      <c r="E19" s="666">
        <f>+Tabla18[[#This Row],[Popular]]-'III.5.10.Trasp. cedidos'!E18</f>
        <v>-5510</v>
      </c>
      <c r="F19" s="981">
        <f>+Tabla18[[#This Row],[Reservas]]-'III.5.10.Trasp. cedidos'!F18</f>
        <v>4408</v>
      </c>
      <c r="G19" s="981">
        <f>+Tabla18[[#This Row],[Romana]]-'III.5.10.Trasp. cedidos'!G18</f>
        <v>58</v>
      </c>
      <c r="H19" s="981">
        <f>+Tabla18[[#This Row],[Siembra]]-'III.5.10.Trasp. cedidos'!H18</f>
        <v>-4855</v>
      </c>
      <c r="I19" s="982">
        <f t="shared" si="0"/>
        <v>-10398</v>
      </c>
      <c r="J19" s="668">
        <f>+Tabla18[[#This Row],[Ministerio de Hacienda]]-'III.5.10.Trasp. cedidos'!M18</f>
        <v>795</v>
      </c>
      <c r="K19" s="668">
        <f>+Tabla18[[#This Row],[Plan  Sustitutivo del Banco Central]]-'III.5.10.Trasp. cedidos'!J18</f>
        <v>-10</v>
      </c>
      <c r="L19" s="668">
        <f>+Tabla18[[#This Row],[Plan  Sustitutivo del Banco de Reservas]]-'III.5.10.Trasp. cedidos'!K18</f>
        <v>-7</v>
      </c>
      <c r="M19" s="668">
        <f>+Tabla18[[#This Row],[Plan Sustitutivo INABIMA]]-'III.5.10.Trasp. cedidos'!L18</f>
        <v>9620</v>
      </c>
      <c r="N19" s="667">
        <f t="shared" si="1"/>
        <v>10398</v>
      </c>
      <c r="O19" s="669"/>
      <c r="Q19" s="673"/>
    </row>
    <row r="20" spans="1:18" s="61" customFormat="1" ht="25.5" customHeight="1">
      <c r="A20" s="983" t="str">
        <f>+'III.5.8.Traspasos anual'!A21</f>
        <v>Dic. 2024</v>
      </c>
      <c r="B20" s="666">
        <f>+Tabla18[[#This Row],[Atlántico]]-'III.5.10.Trasp. cedidos'!B19</f>
        <v>2186</v>
      </c>
      <c r="C20" s="666">
        <f>+Tabla18[[#This Row],[Crecer]]-'III.5.10.Trasp. cedidos'!C19</f>
        <v>-4588</v>
      </c>
      <c r="D20" s="666">
        <f>+Tabla18[[#This Row],[JMMB-BDI]]-'III.5.10.Trasp. cedidos'!D19</f>
        <v>-225</v>
      </c>
      <c r="E20" s="666">
        <f>+Tabla18[[#This Row],[Popular]]-'III.5.10.Trasp. cedidos'!E19</f>
        <v>-13730</v>
      </c>
      <c r="F20" s="981">
        <f>+Tabla18[[#This Row],[Reservas]]-'III.5.10.Trasp. cedidos'!F19</f>
        <v>10406</v>
      </c>
      <c r="G20" s="981">
        <f>+Tabla18[[#This Row],[Romana]]-'III.5.10.Trasp. cedidos'!G19</f>
        <v>48</v>
      </c>
      <c r="H20" s="981">
        <f>+Tabla18[[#This Row],[Siembra]]-'III.5.10.Trasp. cedidos'!H19</f>
        <v>-3633</v>
      </c>
      <c r="I20" s="982">
        <f t="shared" ref="I20" si="2">SUM(B20:H20)</f>
        <v>-9536</v>
      </c>
      <c r="J20" s="668">
        <f>+Tabla18[[#This Row],[Ministerio de Hacienda]]-'III.5.10.Trasp. cedidos'!M19</f>
        <v>2436</v>
      </c>
      <c r="K20" s="668">
        <f>+Tabla18[[#This Row],[Plan  Sustitutivo del Banco Central]]-'III.5.10.Trasp. cedidos'!J19</f>
        <v>-1</v>
      </c>
      <c r="L20" s="668">
        <f>+Tabla18[[#This Row],[Plan  Sustitutivo del Banco de Reservas]]-'III.5.10.Trasp. cedidos'!K19</f>
        <v>-8</v>
      </c>
      <c r="M20" s="668">
        <f>+Tabla18[[#This Row],[Plan Sustitutivo INABIMA]]-'III.5.10.Trasp. cedidos'!L19</f>
        <v>7109</v>
      </c>
      <c r="N20" s="667">
        <f t="shared" ref="N20" si="3">SUM(J20:M20)</f>
        <v>9536</v>
      </c>
      <c r="O20" s="669"/>
      <c r="Q20" s="673"/>
    </row>
    <row r="21" spans="1:18" s="61" customFormat="1" ht="25.5" customHeight="1">
      <c r="A21" s="983" t="str">
        <f>+'III.5.8.Traspasos anual'!A22</f>
        <v>Jul.2025</v>
      </c>
      <c r="B21" s="666">
        <f>+Tabla18[[#This Row],[Atlántico]]-'III.5.10.Trasp. cedidos'!B20</f>
        <v>1393</v>
      </c>
      <c r="C21" s="666">
        <f>+Tabla18[[#This Row],[Crecer]]-'III.5.10.Trasp. cedidos'!C20</f>
        <v>-4582</v>
      </c>
      <c r="D21" s="666">
        <f>+Tabla18[[#This Row],[JMMB-BDI]]-'III.5.10.Trasp. cedidos'!D20</f>
        <v>1714</v>
      </c>
      <c r="E21" s="666">
        <f>+Tabla18[[#This Row],[Popular]]-'III.5.10.Trasp. cedidos'!E20</f>
        <v>-8562</v>
      </c>
      <c r="F21" s="981">
        <f>+Tabla18[[#This Row],[Reservas]]-'III.5.10.Trasp. cedidos'!F20</f>
        <v>8586</v>
      </c>
      <c r="G21" s="981">
        <f>+Tabla18[[#This Row],[Romana]]-'III.5.10.Trasp. cedidos'!G20</f>
        <v>-59</v>
      </c>
      <c r="H21" s="981">
        <f>+Tabla18[[#This Row],[Siembra]]-'III.5.10.Trasp. cedidos'!H20</f>
        <v>-777</v>
      </c>
      <c r="I21" s="982">
        <f t="shared" si="0"/>
        <v>-2287</v>
      </c>
      <c r="J21" s="668">
        <f>+Tabla18[[#This Row],[Ministerio de Hacienda]]-'III.5.10.Trasp. cedidos'!M20</f>
        <v>1091</v>
      </c>
      <c r="K21" s="668">
        <f>+Tabla18[[#This Row],[Plan  Sustitutivo del Banco Central]]-'III.5.10.Trasp. cedidos'!J20</f>
        <v>0</v>
      </c>
      <c r="L21" s="668">
        <f>+Tabla18[[#This Row],[Plan  Sustitutivo del Banco de Reservas]]-'III.5.10.Trasp. cedidos'!K20</f>
        <v>-9</v>
      </c>
      <c r="M21" s="668">
        <f>+Tabla18[[#This Row],[Plan Sustitutivo INABIMA]]-'III.5.10.Trasp. cedidos'!L20</f>
        <v>1205</v>
      </c>
      <c r="N21" s="667">
        <f t="shared" si="1"/>
        <v>2287</v>
      </c>
      <c r="O21" s="669"/>
      <c r="Q21" s="673"/>
    </row>
    <row r="22" spans="1:18" s="92" customFormat="1" ht="25.5" customHeight="1">
      <c r="A22" s="665" t="s">
        <v>185</v>
      </c>
      <c r="B22" s="674">
        <f>SUM(B6:B21)</f>
        <v>36858</v>
      </c>
      <c r="C22" s="674">
        <f t="shared" ref="C22:N22" si="4">SUM(C6:C21)</f>
        <v>-108282</v>
      </c>
      <c r="D22" s="674">
        <f t="shared" si="4"/>
        <v>11889</v>
      </c>
      <c r="E22" s="674">
        <f t="shared" si="4"/>
        <v>-69986</v>
      </c>
      <c r="F22" s="674">
        <f t="shared" si="4"/>
        <v>101276</v>
      </c>
      <c r="G22" s="674">
        <f t="shared" si="4"/>
        <v>3806</v>
      </c>
      <c r="H22" s="674">
        <f t="shared" si="4"/>
        <v>-66035</v>
      </c>
      <c r="I22" s="674">
        <f t="shared" si="4"/>
        <v>-90474</v>
      </c>
      <c r="J22" s="674">
        <f t="shared" si="4"/>
        <v>15047</v>
      </c>
      <c r="K22" s="674">
        <f t="shared" si="4"/>
        <v>-470</v>
      </c>
      <c r="L22" s="674">
        <f t="shared" si="4"/>
        <v>-162</v>
      </c>
      <c r="M22" s="674">
        <f t="shared" si="4"/>
        <v>76069</v>
      </c>
      <c r="N22" s="674">
        <f t="shared" si="4"/>
        <v>90484</v>
      </c>
      <c r="O22" s="919"/>
      <c r="P22" s="61"/>
      <c r="Q22" s="920"/>
      <c r="R22" s="92" t="s">
        <v>567</v>
      </c>
    </row>
    <row r="23" spans="1:18">
      <c r="A23" s="219" t="str">
        <f>+'III.5.10.Trasp. cedidos'!A22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47" customWidth="1"/>
    <col min="5" max="5" width="22.140625" style="247" customWidth="1"/>
    <col min="6" max="6" width="21.28515625" style="247" customWidth="1"/>
    <col min="7" max="8" width="10.7109375" style="247" customWidth="1"/>
    <col min="9" max="9" width="27.28515625" style="247" customWidth="1"/>
    <col min="10" max="10" width="20.28515625" style="247" customWidth="1"/>
    <col min="11" max="11" width="26.7109375" style="247" customWidth="1"/>
    <col min="12" max="13" width="20.28515625" style="247" customWidth="1"/>
    <col min="14" max="14" width="31.42578125" style="247" customWidth="1"/>
    <col min="15" max="15" width="29.140625" style="247" customWidth="1"/>
    <col min="16" max="16" width="16.140625" style="247" customWidth="1"/>
    <col min="17" max="16384" width="11.42578125" style="247"/>
  </cols>
  <sheetData>
    <row r="5" spans="1:16" ht="54" customHeight="1"/>
    <row r="6" spans="1:16" ht="20.25" customHeight="1"/>
    <row r="7" spans="1:16" ht="14.25" customHeight="1">
      <c r="A7" s="1396" t="s">
        <v>643</v>
      </c>
      <c r="B7" s="1396"/>
      <c r="C7" s="1396"/>
      <c r="D7" s="1396"/>
      <c r="E7" s="1396"/>
      <c r="F7" s="1396"/>
      <c r="G7" s="1396"/>
      <c r="H7" s="1396"/>
      <c r="I7" s="1396"/>
      <c r="J7" s="1396"/>
      <c r="K7" s="1396"/>
      <c r="L7" s="1396"/>
      <c r="M7" s="1396"/>
      <c r="N7" s="1396"/>
      <c r="O7" s="1396"/>
      <c r="P7" s="1396"/>
    </row>
    <row r="8" spans="1:16" ht="14.25" customHeight="1">
      <c r="A8" s="1396"/>
      <c r="B8" s="1396"/>
      <c r="C8" s="1396"/>
      <c r="D8" s="1396"/>
      <c r="E8" s="1396"/>
      <c r="F8" s="1396"/>
      <c r="G8" s="1396"/>
      <c r="H8" s="1396"/>
      <c r="I8" s="1396"/>
      <c r="J8" s="1396"/>
      <c r="K8" s="1396"/>
      <c r="L8" s="1396"/>
      <c r="M8" s="1396"/>
      <c r="N8" s="1396"/>
      <c r="O8" s="1396"/>
      <c r="P8" s="1396"/>
    </row>
    <row r="9" spans="1:16" ht="14.25" customHeight="1">
      <c r="A9" s="1396"/>
      <c r="B9" s="1396"/>
      <c r="C9" s="1396"/>
      <c r="D9" s="1396"/>
      <c r="E9" s="1396"/>
      <c r="F9" s="1396"/>
      <c r="G9" s="1396"/>
      <c r="H9" s="1396"/>
      <c r="I9" s="1396"/>
      <c r="J9" s="1396"/>
      <c r="K9" s="1396"/>
      <c r="L9" s="1396"/>
      <c r="M9" s="1396"/>
      <c r="N9" s="1396"/>
      <c r="O9" s="1396"/>
      <c r="P9" s="1396"/>
    </row>
    <row r="10" spans="1:16" ht="14.25" customHeight="1">
      <c r="A10" s="1396"/>
      <c r="B10" s="1396"/>
      <c r="C10" s="1396"/>
      <c r="D10" s="1396"/>
      <c r="E10" s="1396"/>
      <c r="F10" s="1396"/>
      <c r="G10" s="1396"/>
      <c r="H10" s="1396"/>
      <c r="I10" s="1396"/>
      <c r="J10" s="1396"/>
      <c r="K10" s="1396"/>
      <c r="L10" s="1396"/>
      <c r="M10" s="1396"/>
      <c r="N10" s="1396"/>
      <c r="O10" s="1396"/>
      <c r="P10" s="1396"/>
    </row>
    <row r="11" spans="1:16" ht="14.25" customHeight="1">
      <c r="A11" s="1396"/>
      <c r="B11" s="1396"/>
      <c r="C11" s="1396"/>
      <c r="D11" s="1396"/>
      <c r="E11" s="1396"/>
      <c r="F11" s="1396"/>
      <c r="G11" s="1396"/>
      <c r="H11" s="1396"/>
      <c r="I11" s="1396"/>
      <c r="J11" s="1396"/>
      <c r="K11" s="1396"/>
      <c r="L11" s="1396"/>
      <c r="M11" s="1396"/>
      <c r="N11" s="1396"/>
      <c r="O11" s="1396"/>
      <c r="P11" s="1396"/>
    </row>
    <row r="12" spans="1:16" ht="14.25" customHeight="1">
      <c r="A12" s="1396"/>
      <c r="B12" s="1396"/>
      <c r="C12" s="1396"/>
      <c r="D12" s="1396"/>
      <c r="E12" s="1396"/>
      <c r="F12" s="1396"/>
      <c r="G12" s="1396"/>
      <c r="H12" s="1396"/>
      <c r="I12" s="1396"/>
      <c r="J12" s="1396"/>
      <c r="K12" s="1396"/>
      <c r="L12" s="1396"/>
      <c r="M12" s="1396"/>
      <c r="N12" s="1396"/>
      <c r="O12" s="1396"/>
      <c r="P12" s="1396"/>
    </row>
    <row r="13" spans="1:16" ht="14.25" customHeight="1">
      <c r="A13" s="1396"/>
      <c r="B13" s="1396"/>
      <c r="C13" s="1396"/>
      <c r="D13" s="1396"/>
      <c r="E13" s="1396"/>
      <c r="F13" s="1396"/>
      <c r="G13" s="1396"/>
      <c r="H13" s="1396"/>
      <c r="I13" s="1396"/>
      <c r="J13" s="1396"/>
      <c r="K13" s="1396"/>
      <c r="L13" s="1396"/>
      <c r="M13" s="1396"/>
      <c r="N13" s="1396"/>
      <c r="O13" s="1396"/>
      <c r="P13" s="1396"/>
    </row>
    <row r="14" spans="1:16" ht="14.25" customHeight="1">
      <c r="A14" s="1396"/>
      <c r="B14" s="1396"/>
      <c r="C14" s="1396"/>
      <c r="D14" s="1396"/>
      <c r="E14" s="1396"/>
      <c r="F14" s="1396"/>
      <c r="G14" s="1396"/>
      <c r="H14" s="1396"/>
      <c r="I14" s="1396"/>
      <c r="J14" s="1396"/>
      <c r="K14" s="1396"/>
      <c r="L14" s="1396"/>
      <c r="M14" s="1396"/>
      <c r="N14" s="1396"/>
      <c r="O14" s="1396"/>
      <c r="P14" s="1396"/>
    </row>
    <row r="15" spans="1:16" ht="14.25" customHeight="1">
      <c r="A15" s="1396"/>
      <c r="B15" s="1396"/>
      <c r="C15" s="1396"/>
      <c r="D15" s="1396"/>
      <c r="E15" s="1396"/>
      <c r="F15" s="1396"/>
      <c r="G15" s="1396"/>
      <c r="H15" s="1396"/>
      <c r="I15" s="1396"/>
      <c r="J15" s="1396"/>
      <c r="K15" s="1396"/>
      <c r="L15" s="1396"/>
      <c r="M15" s="1396"/>
      <c r="N15" s="1396"/>
      <c r="O15" s="1396"/>
      <c r="P15" s="1396"/>
    </row>
    <row r="16" spans="1:16" ht="14.25" customHeight="1">
      <c r="A16" s="1396"/>
      <c r="B16" s="1396"/>
      <c r="C16" s="1396"/>
      <c r="D16" s="1396"/>
      <c r="E16" s="1396"/>
      <c r="F16" s="1396"/>
      <c r="G16" s="1396"/>
      <c r="H16" s="1396"/>
      <c r="I16" s="1396"/>
      <c r="J16" s="1396"/>
      <c r="K16" s="1396"/>
      <c r="L16" s="1396"/>
      <c r="M16" s="1396"/>
      <c r="N16" s="1396"/>
      <c r="O16" s="1396"/>
      <c r="P16" s="1396"/>
    </row>
    <row r="17" spans="1:16" ht="14.25" customHeight="1">
      <c r="A17" s="1396"/>
      <c r="B17" s="1396"/>
      <c r="C17" s="1396"/>
      <c r="D17" s="1396"/>
      <c r="E17" s="1396"/>
      <c r="F17" s="1396"/>
      <c r="G17" s="1396"/>
      <c r="H17" s="1396"/>
      <c r="I17" s="1396"/>
      <c r="J17" s="1396"/>
      <c r="K17" s="1396"/>
      <c r="L17" s="1396"/>
      <c r="M17" s="1396"/>
      <c r="N17" s="1396"/>
      <c r="O17" s="1396"/>
      <c r="P17" s="1396"/>
    </row>
    <row r="18" spans="1:16" ht="14.25" customHeight="1">
      <c r="A18" s="1396"/>
      <c r="B18" s="1396"/>
      <c r="C18" s="1396"/>
      <c r="D18" s="1396"/>
      <c r="E18" s="1396"/>
      <c r="F18" s="1396"/>
      <c r="G18" s="1396"/>
      <c r="H18" s="1396"/>
      <c r="I18" s="1396"/>
      <c r="J18" s="1396"/>
      <c r="K18" s="1396"/>
      <c r="L18" s="1396"/>
      <c r="M18" s="1396"/>
      <c r="N18" s="1396"/>
      <c r="O18" s="1396"/>
      <c r="P18" s="1396"/>
    </row>
    <row r="19" spans="1:16" ht="14.25" customHeight="1">
      <c r="A19" s="1396"/>
      <c r="B19" s="1396"/>
      <c r="C19" s="1396"/>
      <c r="D19" s="1396"/>
      <c r="E19" s="1396"/>
      <c r="F19" s="1396"/>
      <c r="G19" s="1396"/>
      <c r="H19" s="1396"/>
      <c r="I19" s="1396"/>
      <c r="J19" s="1396"/>
      <c r="K19" s="1396"/>
      <c r="L19" s="1396"/>
      <c r="M19" s="1396"/>
      <c r="N19" s="1396"/>
      <c r="O19" s="1396"/>
      <c r="P19" s="1396"/>
    </row>
    <row r="20" spans="1:16" ht="14.25" customHeight="1">
      <c r="A20" s="1396"/>
      <c r="B20" s="1396"/>
      <c r="C20" s="1396"/>
      <c r="D20" s="1396"/>
      <c r="E20" s="1396"/>
      <c r="F20" s="1396"/>
      <c r="G20" s="1396"/>
      <c r="H20" s="1396"/>
      <c r="I20" s="1396"/>
      <c r="J20" s="1396"/>
      <c r="K20" s="1396"/>
      <c r="L20" s="1396"/>
      <c r="M20" s="1396"/>
      <c r="N20" s="1396"/>
      <c r="O20" s="1396"/>
      <c r="P20" s="1396"/>
    </row>
    <row r="21" spans="1:16" ht="14.25" customHeight="1">
      <c r="A21" s="1396"/>
      <c r="B21" s="1396"/>
      <c r="C21" s="1396"/>
      <c r="D21" s="1396"/>
      <c r="E21" s="1396"/>
      <c r="F21" s="1396"/>
      <c r="G21" s="1396"/>
      <c r="H21" s="1396"/>
      <c r="I21" s="1396"/>
      <c r="J21" s="1396"/>
      <c r="K21" s="1396"/>
      <c r="L21" s="1396"/>
      <c r="M21" s="1396"/>
      <c r="N21" s="1396"/>
      <c r="O21" s="1396"/>
      <c r="P21" s="1396"/>
    </row>
    <row r="22" spans="1:16" ht="14.25" customHeight="1">
      <c r="A22" s="1396"/>
      <c r="B22" s="1396"/>
      <c r="C22" s="1396"/>
      <c r="D22" s="1396"/>
      <c r="E22" s="1396"/>
      <c r="F22" s="1396"/>
      <c r="G22" s="1396"/>
      <c r="H22" s="1396"/>
      <c r="I22" s="1396"/>
      <c r="J22" s="1396"/>
      <c r="K22" s="1396"/>
      <c r="L22" s="1396"/>
      <c r="M22" s="1396"/>
      <c r="N22" s="1396"/>
      <c r="O22" s="1396"/>
      <c r="P22" s="1396"/>
    </row>
    <row r="23" spans="1:16" ht="14.25" customHeight="1">
      <c r="A23" s="1396"/>
      <c r="B23" s="1396"/>
      <c r="C23" s="1396"/>
      <c r="D23" s="1396"/>
      <c r="E23" s="1396"/>
      <c r="F23" s="1396"/>
      <c r="G23" s="1396"/>
      <c r="H23" s="1396"/>
      <c r="I23" s="1396"/>
      <c r="J23" s="1396"/>
      <c r="K23" s="1396"/>
      <c r="L23" s="1396"/>
      <c r="M23" s="1396"/>
      <c r="N23" s="1396"/>
      <c r="O23" s="1396"/>
      <c r="P23" s="1396"/>
    </row>
    <row r="24" spans="1:16" ht="14.25" customHeight="1">
      <c r="A24" s="1396"/>
      <c r="B24" s="1396"/>
      <c r="C24" s="1396"/>
      <c r="D24" s="1396"/>
      <c r="E24" s="1396"/>
      <c r="F24" s="1396"/>
      <c r="G24" s="1396"/>
      <c r="H24" s="1396"/>
      <c r="I24" s="1396"/>
      <c r="J24" s="1396"/>
      <c r="K24" s="1396"/>
      <c r="L24" s="1396"/>
      <c r="M24" s="1396"/>
      <c r="N24" s="1396"/>
      <c r="O24" s="1396"/>
      <c r="P24" s="1396"/>
    </row>
    <row r="25" spans="1:16" ht="14.25" customHeight="1">
      <c r="A25" s="1396"/>
      <c r="B25" s="1396"/>
      <c r="C25" s="1396"/>
      <c r="D25" s="1396"/>
      <c r="E25" s="1396"/>
      <c r="F25" s="1396"/>
      <c r="G25" s="1396"/>
      <c r="H25" s="1396"/>
      <c r="I25" s="1396"/>
      <c r="J25" s="1396"/>
      <c r="K25" s="1396"/>
      <c r="L25" s="1396"/>
      <c r="M25" s="1396"/>
      <c r="N25" s="1396"/>
      <c r="O25" s="1396"/>
      <c r="P25" s="1396"/>
    </row>
    <row r="26" spans="1:16" ht="14.25" customHeight="1">
      <c r="A26" s="1396"/>
      <c r="B26" s="1396"/>
      <c r="C26" s="1396"/>
      <c r="D26" s="1396"/>
      <c r="E26" s="1396"/>
      <c r="F26" s="1396"/>
      <c r="G26" s="1396"/>
      <c r="H26" s="1396"/>
      <c r="I26" s="1396"/>
      <c r="J26" s="1396"/>
      <c r="K26" s="1396"/>
      <c r="L26" s="1396"/>
      <c r="M26" s="1396"/>
      <c r="N26" s="1396"/>
      <c r="O26" s="1396"/>
      <c r="P26" s="1396"/>
    </row>
    <row r="27" spans="1:16" ht="14.25" customHeight="1">
      <c r="A27" s="1396"/>
      <c r="B27" s="1396"/>
      <c r="C27" s="1396"/>
      <c r="D27" s="1396"/>
      <c r="E27" s="1396"/>
      <c r="F27" s="1396"/>
      <c r="G27" s="1396"/>
      <c r="H27" s="1396"/>
      <c r="I27" s="1396"/>
      <c r="J27" s="1396"/>
      <c r="K27" s="1396"/>
      <c r="L27" s="1396"/>
      <c r="M27" s="1396"/>
      <c r="N27" s="1396"/>
      <c r="O27" s="1396"/>
      <c r="P27" s="1396"/>
    </row>
    <row r="28" spans="1:16" ht="14.25" customHeight="1">
      <c r="A28" s="1396"/>
      <c r="B28" s="1396"/>
      <c r="C28" s="1396"/>
      <c r="D28" s="1396"/>
      <c r="E28" s="1396"/>
      <c r="F28" s="1396"/>
      <c r="G28" s="1396"/>
      <c r="H28" s="1396"/>
      <c r="I28" s="1396"/>
      <c r="J28" s="1396"/>
      <c r="K28" s="1396"/>
      <c r="L28" s="1396"/>
      <c r="M28" s="1396"/>
      <c r="N28" s="1396"/>
      <c r="O28" s="1396"/>
      <c r="P28" s="1396"/>
    </row>
    <row r="29" spans="1:16" ht="14.25" customHeight="1">
      <c r="A29" s="1396"/>
      <c r="B29" s="1396"/>
      <c r="C29" s="1396"/>
      <c r="D29" s="1396"/>
      <c r="E29" s="1396"/>
      <c r="F29" s="1396"/>
      <c r="G29" s="1396"/>
      <c r="H29" s="1396"/>
      <c r="I29" s="1396"/>
      <c r="J29" s="1396"/>
      <c r="K29" s="1396"/>
      <c r="L29" s="1396"/>
      <c r="M29" s="1396"/>
      <c r="N29" s="1396"/>
      <c r="O29" s="1396"/>
      <c r="P29" s="1396"/>
    </row>
    <row r="30" spans="1:16" ht="14.25" customHeight="1">
      <c r="A30" s="1396"/>
      <c r="B30" s="1396"/>
      <c r="C30" s="1396"/>
      <c r="D30" s="1396"/>
      <c r="E30" s="1396"/>
      <c r="F30" s="1396"/>
      <c r="G30" s="1396"/>
      <c r="H30" s="1396"/>
      <c r="I30" s="1396"/>
      <c r="J30" s="1396"/>
      <c r="K30" s="1396"/>
      <c r="L30" s="1396"/>
      <c r="M30" s="1396"/>
      <c r="N30" s="1396"/>
      <c r="O30" s="1396"/>
      <c r="P30" s="1396"/>
    </row>
    <row r="31" spans="1:16" ht="14.25" customHeight="1">
      <c r="A31" s="1396"/>
      <c r="B31" s="1396"/>
      <c r="C31" s="1396"/>
      <c r="D31" s="1396"/>
      <c r="E31" s="1396"/>
      <c r="F31" s="1396"/>
      <c r="G31" s="1396"/>
      <c r="H31" s="1396"/>
      <c r="I31" s="1396"/>
      <c r="J31" s="1396"/>
      <c r="K31" s="1396"/>
      <c r="L31" s="1396"/>
      <c r="M31" s="1396"/>
      <c r="N31" s="1396"/>
      <c r="O31" s="1396"/>
      <c r="P31" s="1396"/>
    </row>
    <row r="32" spans="1:16" ht="14.25" customHeight="1">
      <c r="A32" s="1396"/>
      <c r="B32" s="1396"/>
      <c r="C32" s="1396"/>
      <c r="D32" s="1396"/>
      <c r="E32" s="1396"/>
      <c r="F32" s="1396"/>
      <c r="G32" s="1396"/>
      <c r="H32" s="1396"/>
      <c r="I32" s="1396"/>
      <c r="J32" s="1396"/>
      <c r="K32" s="1396"/>
      <c r="L32" s="1396"/>
      <c r="M32" s="1396"/>
      <c r="N32" s="1396"/>
      <c r="O32" s="1396"/>
      <c r="P32" s="1396"/>
    </row>
    <row r="33" spans="1:16" ht="14.25" customHeight="1">
      <c r="A33" s="1396"/>
      <c r="B33" s="1396"/>
      <c r="C33" s="1396"/>
      <c r="D33" s="1396"/>
      <c r="E33" s="1396"/>
      <c r="F33" s="1396"/>
      <c r="G33" s="1396"/>
      <c r="H33" s="1396"/>
      <c r="I33" s="1396"/>
      <c r="J33" s="1396"/>
      <c r="K33" s="1396"/>
      <c r="L33" s="1396"/>
      <c r="M33" s="1396"/>
      <c r="N33" s="1396"/>
      <c r="O33" s="1396"/>
      <c r="P33" s="1396"/>
    </row>
    <row r="34" spans="1:16" ht="14.25" customHeight="1">
      <c r="A34" s="1396"/>
      <c r="B34" s="1396"/>
      <c r="C34" s="1396"/>
      <c r="D34" s="1396"/>
      <c r="E34" s="1396"/>
      <c r="F34" s="1396"/>
      <c r="G34" s="1396"/>
      <c r="H34" s="1396"/>
      <c r="I34" s="1396"/>
      <c r="J34" s="1396"/>
      <c r="K34" s="1396"/>
      <c r="L34" s="1396"/>
      <c r="M34" s="1396"/>
      <c r="N34" s="1396"/>
      <c r="O34" s="1396"/>
      <c r="P34" s="1396"/>
    </row>
    <row r="35" spans="1:16" ht="14.25" customHeight="1">
      <c r="A35" s="1396"/>
      <c r="B35" s="1396"/>
      <c r="C35" s="1396"/>
      <c r="D35" s="1396"/>
      <c r="E35" s="1396"/>
      <c r="F35" s="1396"/>
      <c r="G35" s="1396"/>
      <c r="H35" s="1396"/>
      <c r="I35" s="1396"/>
      <c r="J35" s="1396"/>
      <c r="K35" s="1396"/>
      <c r="L35" s="1396"/>
      <c r="M35" s="1396"/>
      <c r="N35" s="1396"/>
      <c r="O35" s="1396"/>
      <c r="P35" s="1396"/>
    </row>
    <row r="36" spans="1:16" ht="14.25" customHeight="1">
      <c r="A36" s="1396"/>
      <c r="B36" s="1396"/>
      <c r="C36" s="1396"/>
      <c r="D36" s="1396"/>
      <c r="E36" s="1396"/>
      <c r="F36" s="1396"/>
      <c r="G36" s="1396"/>
      <c r="H36" s="1396"/>
      <c r="I36" s="1396"/>
      <c r="J36" s="1396"/>
      <c r="K36" s="1396"/>
      <c r="L36" s="1396"/>
      <c r="M36" s="1396"/>
      <c r="N36" s="1396"/>
      <c r="O36" s="1396"/>
      <c r="P36" s="1396"/>
    </row>
    <row r="37" spans="1:16" ht="14.25" customHeight="1">
      <c r="A37" s="1396"/>
      <c r="B37" s="1396"/>
      <c r="C37" s="1396"/>
      <c r="D37" s="1396"/>
      <c r="E37" s="1396"/>
      <c r="F37" s="1396"/>
      <c r="G37" s="1396"/>
      <c r="H37" s="1396"/>
      <c r="I37" s="1396"/>
      <c r="J37" s="1396"/>
      <c r="K37" s="1396"/>
      <c r="L37" s="1396"/>
      <c r="M37" s="1396"/>
      <c r="N37" s="1396"/>
      <c r="O37" s="1396"/>
      <c r="P37" s="1396"/>
    </row>
    <row r="38" spans="1:16" ht="14.25" customHeight="1">
      <c r="A38" s="1396"/>
      <c r="B38" s="1396"/>
      <c r="C38" s="1396"/>
      <c r="D38" s="1396"/>
      <c r="E38" s="1396"/>
      <c r="F38" s="1396"/>
      <c r="G38" s="1396"/>
      <c r="H38" s="1396"/>
      <c r="I38" s="1396"/>
      <c r="J38" s="1396"/>
      <c r="K38" s="1396"/>
      <c r="L38" s="1396"/>
      <c r="M38" s="1396"/>
      <c r="N38" s="1396"/>
      <c r="O38" s="1396"/>
      <c r="P38" s="1396"/>
    </row>
    <row r="39" spans="1:16" ht="14.25" customHeight="1">
      <c r="A39" s="1396"/>
      <c r="B39" s="1396"/>
      <c r="C39" s="1396"/>
      <c r="D39" s="1396"/>
      <c r="E39" s="1396"/>
      <c r="F39" s="1396"/>
      <c r="G39" s="1396"/>
      <c r="H39" s="1396"/>
      <c r="I39" s="1396"/>
      <c r="J39" s="1396"/>
      <c r="K39" s="1396"/>
      <c r="L39" s="1396"/>
      <c r="M39" s="1396"/>
      <c r="N39" s="1396"/>
      <c r="O39" s="1396"/>
      <c r="P39" s="1396"/>
    </row>
    <row r="40" spans="1:16" ht="14.25" customHeight="1">
      <c r="A40" s="1396"/>
      <c r="B40" s="1396"/>
      <c r="C40" s="1396"/>
      <c r="D40" s="1396"/>
      <c r="E40" s="1396"/>
      <c r="F40" s="1396"/>
      <c r="G40" s="1396"/>
      <c r="H40" s="1396"/>
      <c r="I40" s="1396"/>
      <c r="J40" s="1396"/>
      <c r="K40" s="1396"/>
      <c r="L40" s="1396"/>
      <c r="M40" s="1396"/>
      <c r="N40" s="1396"/>
      <c r="O40" s="1396"/>
      <c r="P40" s="1396"/>
    </row>
    <row r="41" spans="1:16" ht="14.25" customHeight="1">
      <c r="A41" s="1396"/>
      <c r="B41" s="1396"/>
      <c r="C41" s="1396"/>
      <c r="D41" s="1396"/>
      <c r="E41" s="1396"/>
      <c r="F41" s="1396"/>
      <c r="G41" s="1396"/>
      <c r="H41" s="1396"/>
      <c r="I41" s="1396"/>
      <c r="J41" s="1396"/>
      <c r="K41" s="1396"/>
      <c r="L41" s="1396"/>
      <c r="M41" s="1396"/>
      <c r="N41" s="1396"/>
      <c r="O41" s="1396"/>
      <c r="P41" s="1396"/>
    </row>
    <row r="42" spans="1:16" ht="14.25" customHeight="1">
      <c r="A42" s="1396"/>
      <c r="B42" s="1396"/>
      <c r="C42" s="1396"/>
      <c r="D42" s="1396"/>
      <c r="E42" s="1396"/>
      <c r="F42" s="1396"/>
      <c r="G42" s="1396"/>
      <c r="H42" s="1396"/>
      <c r="I42" s="1396"/>
      <c r="J42" s="1396"/>
      <c r="K42" s="1396"/>
      <c r="L42" s="1396"/>
      <c r="M42" s="1396"/>
      <c r="N42" s="1396"/>
      <c r="O42" s="1396"/>
      <c r="P42" s="1396"/>
    </row>
    <row r="43" spans="1:16" ht="14.25" customHeight="1">
      <c r="A43" s="1396"/>
      <c r="B43" s="1396"/>
      <c r="C43" s="1396"/>
      <c r="D43" s="1396"/>
      <c r="E43" s="1396"/>
      <c r="F43" s="1396"/>
      <c r="G43" s="1396"/>
      <c r="H43" s="1396"/>
      <c r="I43" s="1396"/>
      <c r="J43" s="1396"/>
      <c r="K43" s="1396"/>
      <c r="L43" s="1396"/>
      <c r="M43" s="1396"/>
      <c r="N43" s="1396"/>
      <c r="O43" s="1396"/>
      <c r="P43" s="1396"/>
    </row>
    <row r="44" spans="1:16" ht="14.25" customHeight="1">
      <c r="A44" s="1396"/>
      <c r="B44" s="1396"/>
      <c r="C44" s="1396"/>
      <c r="D44" s="1396"/>
      <c r="E44" s="1396"/>
      <c r="F44" s="1396"/>
      <c r="G44" s="1396"/>
      <c r="H44" s="1396"/>
      <c r="I44" s="1396"/>
      <c r="J44" s="1396"/>
      <c r="K44" s="1396"/>
      <c r="L44" s="1396"/>
      <c r="M44" s="1396"/>
      <c r="N44" s="1396"/>
      <c r="O44" s="1396"/>
      <c r="P44" s="1396"/>
    </row>
    <row r="45" spans="1:16" ht="14.25" customHeight="1">
      <c r="A45" s="1396"/>
      <c r="B45" s="1396"/>
      <c r="C45" s="1396"/>
      <c r="D45" s="1396"/>
      <c r="E45" s="1396"/>
      <c r="F45" s="1396"/>
      <c r="G45" s="1396"/>
      <c r="H45" s="1396"/>
      <c r="I45" s="1396"/>
      <c r="J45" s="1396"/>
      <c r="K45" s="1396"/>
      <c r="L45" s="1396"/>
      <c r="M45" s="1396"/>
      <c r="N45" s="1396"/>
      <c r="O45" s="1396"/>
      <c r="P45" s="1396"/>
    </row>
    <row r="46" spans="1:16" ht="14.25" customHeight="1">
      <c r="A46" s="1396"/>
      <c r="B46" s="1396"/>
      <c r="C46" s="1396"/>
      <c r="D46" s="1396"/>
      <c r="E46" s="1396"/>
      <c r="F46" s="1396"/>
      <c r="G46" s="1396"/>
      <c r="H46" s="1396"/>
      <c r="I46" s="1396"/>
      <c r="J46" s="1396"/>
      <c r="K46" s="1396"/>
      <c r="L46" s="1396"/>
      <c r="M46" s="1396"/>
      <c r="N46" s="1396"/>
      <c r="O46" s="1396"/>
      <c r="P46" s="1396"/>
    </row>
    <row r="47" spans="1:16" ht="14.25" customHeight="1">
      <c r="A47" s="1396"/>
      <c r="B47" s="1396"/>
      <c r="C47" s="1396"/>
      <c r="D47" s="1396"/>
      <c r="E47" s="1396"/>
      <c r="F47" s="1396"/>
      <c r="G47" s="1396"/>
      <c r="H47" s="1396"/>
      <c r="I47" s="1396"/>
      <c r="J47" s="1396"/>
      <c r="K47" s="1396"/>
      <c r="L47" s="1396"/>
      <c r="M47" s="1396"/>
      <c r="N47" s="1396"/>
      <c r="O47" s="1396"/>
      <c r="P47" s="1396"/>
    </row>
    <row r="48" spans="1:16" ht="14.25" customHeight="1">
      <c r="A48" s="1396"/>
      <c r="B48" s="1396"/>
      <c r="C48" s="1396"/>
      <c r="D48" s="1396"/>
      <c r="E48" s="1396"/>
      <c r="F48" s="1396"/>
      <c r="G48" s="1396"/>
      <c r="H48" s="1396"/>
      <c r="I48" s="1396"/>
      <c r="J48" s="1396"/>
      <c r="K48" s="1396"/>
      <c r="L48" s="1396"/>
      <c r="M48" s="1396"/>
      <c r="N48" s="1396"/>
      <c r="O48" s="1396"/>
      <c r="P48" s="1396"/>
    </row>
    <row r="49" spans="1:16" ht="14.25" customHeight="1">
      <c r="A49" s="1396"/>
      <c r="B49" s="1396"/>
      <c r="C49" s="1396"/>
      <c r="D49" s="1396"/>
      <c r="E49" s="1396"/>
      <c r="F49" s="1396"/>
      <c r="G49" s="1396"/>
      <c r="H49" s="1396"/>
      <c r="I49" s="1396"/>
      <c r="J49" s="1396"/>
      <c r="K49" s="1396"/>
      <c r="L49" s="1396"/>
      <c r="M49" s="1396"/>
      <c r="N49" s="1396"/>
      <c r="O49" s="1396"/>
      <c r="P49" s="1396"/>
    </row>
    <row r="50" spans="1:16" ht="14.25" customHeight="1">
      <c r="A50" s="1396"/>
      <c r="B50" s="1396"/>
      <c r="C50" s="1396"/>
      <c r="D50" s="1396"/>
      <c r="E50" s="1396"/>
      <c r="F50" s="1396"/>
      <c r="G50" s="1396"/>
      <c r="H50" s="1396"/>
      <c r="I50" s="1396"/>
      <c r="J50" s="1396"/>
      <c r="K50" s="1396"/>
      <c r="L50" s="1396"/>
      <c r="M50" s="1396"/>
      <c r="N50" s="1396"/>
      <c r="O50" s="1396"/>
      <c r="P50" s="1396"/>
    </row>
    <row r="51" spans="1:16" ht="14.25" customHeight="1">
      <c r="A51" s="1396"/>
      <c r="B51" s="1396"/>
      <c r="C51" s="1396"/>
      <c r="D51" s="1396"/>
      <c r="E51" s="1396"/>
      <c r="F51" s="1396"/>
      <c r="G51" s="1396"/>
      <c r="H51" s="1396"/>
      <c r="I51" s="1396"/>
      <c r="J51" s="1396"/>
      <c r="K51" s="1396"/>
      <c r="L51" s="1396"/>
      <c r="M51" s="1396"/>
      <c r="N51" s="1396"/>
      <c r="O51" s="1396"/>
      <c r="P51" s="1396"/>
    </row>
    <row r="52" spans="1:16" ht="14.25" customHeight="1">
      <c r="A52" s="1396"/>
      <c r="B52" s="1396"/>
      <c r="C52" s="1396"/>
      <c r="D52" s="1396"/>
      <c r="E52" s="1396"/>
      <c r="F52" s="1396"/>
      <c r="G52" s="1396"/>
      <c r="H52" s="1396"/>
      <c r="I52" s="1396"/>
      <c r="J52" s="1396"/>
      <c r="K52" s="1396"/>
      <c r="L52" s="1396"/>
      <c r="M52" s="1396"/>
      <c r="N52" s="1396"/>
      <c r="O52" s="1396"/>
      <c r="P52" s="1396"/>
    </row>
    <row r="53" spans="1:16" ht="14.25" customHeight="1">
      <c r="A53" s="1396"/>
      <c r="B53" s="1396"/>
      <c r="C53" s="1396"/>
      <c r="D53" s="1396"/>
      <c r="E53" s="1396"/>
      <c r="F53" s="1396"/>
      <c r="G53" s="1396"/>
      <c r="H53" s="1396"/>
      <c r="I53" s="1396"/>
      <c r="J53" s="1396"/>
      <c r="K53" s="1396"/>
      <c r="L53" s="1396"/>
      <c r="M53" s="1396"/>
      <c r="N53" s="1396"/>
      <c r="O53" s="1396"/>
      <c r="P53" s="1396"/>
    </row>
    <row r="54" spans="1:16" ht="92.25" customHeight="1">
      <c r="A54" s="1396"/>
      <c r="B54" s="1396"/>
      <c r="C54" s="1396"/>
      <c r="D54" s="1396"/>
      <c r="E54" s="1396"/>
      <c r="F54" s="1396"/>
      <c r="G54" s="1396"/>
      <c r="H54" s="1396"/>
      <c r="I54" s="1396"/>
      <c r="J54" s="1396"/>
      <c r="K54" s="1396"/>
      <c r="L54" s="1396"/>
      <c r="M54" s="1396"/>
      <c r="N54" s="1396"/>
      <c r="O54" s="1396"/>
      <c r="P54" s="1396"/>
    </row>
    <row r="55" spans="1:16">
      <c r="A55" s="1396"/>
      <c r="B55" s="1396"/>
      <c r="C55" s="1396"/>
      <c r="D55" s="1396"/>
      <c r="E55" s="1396"/>
      <c r="F55" s="1396"/>
      <c r="G55" s="1396"/>
      <c r="H55" s="1396"/>
      <c r="I55" s="1396"/>
      <c r="J55" s="1396"/>
      <c r="K55" s="1396"/>
      <c r="L55" s="1396"/>
      <c r="M55" s="1396"/>
      <c r="N55" s="1396"/>
      <c r="O55" s="1396"/>
      <c r="P55" s="1396"/>
    </row>
    <row r="56" spans="1:16">
      <c r="A56" s="1396"/>
      <c r="B56" s="1396"/>
      <c r="C56" s="1396"/>
      <c r="D56" s="1396"/>
      <c r="E56" s="1396"/>
      <c r="F56" s="1396"/>
      <c r="G56" s="1396"/>
      <c r="H56" s="1396"/>
      <c r="I56" s="1396"/>
      <c r="J56" s="1396"/>
      <c r="K56" s="1396"/>
      <c r="L56" s="1396"/>
      <c r="M56" s="1396"/>
      <c r="N56" s="1396"/>
      <c r="O56" s="1396"/>
      <c r="P56" s="1396"/>
    </row>
    <row r="57" spans="1:16">
      <c r="A57" s="1396"/>
      <c r="B57" s="1396"/>
      <c r="C57" s="1396"/>
      <c r="D57" s="1396"/>
      <c r="E57" s="1396"/>
      <c r="F57" s="1396"/>
      <c r="G57" s="1396"/>
      <c r="H57" s="1396"/>
      <c r="I57" s="1396"/>
      <c r="J57" s="1396"/>
      <c r="K57" s="1396"/>
      <c r="L57" s="1396"/>
      <c r="M57" s="1396"/>
      <c r="N57" s="1396"/>
      <c r="O57" s="1396"/>
      <c r="P57" s="1396"/>
    </row>
    <row r="58" spans="1:16">
      <c r="A58" s="1396"/>
      <c r="B58" s="1396"/>
      <c r="C58" s="1396"/>
      <c r="D58" s="1396"/>
      <c r="E58" s="1396"/>
      <c r="F58" s="1396"/>
      <c r="G58" s="1396"/>
      <c r="H58" s="1396"/>
      <c r="I58" s="1396"/>
      <c r="J58" s="1396"/>
      <c r="K58" s="1396"/>
      <c r="L58" s="1396"/>
      <c r="M58" s="1396"/>
      <c r="N58" s="1396"/>
      <c r="O58" s="1396"/>
      <c r="P58" s="1396"/>
    </row>
    <row r="59" spans="1:16">
      <c r="A59" s="1396"/>
      <c r="B59" s="1396"/>
      <c r="C59" s="1396"/>
      <c r="D59" s="1396"/>
      <c r="E59" s="1396"/>
      <c r="F59" s="1396"/>
      <c r="G59" s="1396"/>
      <c r="H59" s="1396"/>
      <c r="I59" s="1396"/>
      <c r="J59" s="1396"/>
      <c r="K59" s="1396"/>
      <c r="L59" s="1396"/>
      <c r="M59" s="1396"/>
      <c r="N59" s="1396"/>
      <c r="O59" s="1396"/>
      <c r="P59" s="1396"/>
    </row>
    <row r="60" spans="1:16">
      <c r="A60" s="1396"/>
      <c r="B60" s="1396"/>
      <c r="C60" s="1396"/>
      <c r="D60" s="1396"/>
      <c r="E60" s="1396"/>
      <c r="F60" s="1396"/>
      <c r="G60" s="1396"/>
      <c r="H60" s="1396"/>
      <c r="I60" s="1396"/>
      <c r="J60" s="1396"/>
      <c r="K60" s="1396"/>
      <c r="L60" s="1396"/>
      <c r="M60" s="1396"/>
      <c r="N60" s="1396"/>
      <c r="O60" s="1396"/>
      <c r="P60" s="1396"/>
    </row>
    <row r="61" spans="1:16">
      <c r="A61" s="1396"/>
      <c r="B61" s="1396"/>
      <c r="C61" s="1396"/>
      <c r="D61" s="1396"/>
      <c r="E61" s="1396"/>
      <c r="F61" s="1396"/>
      <c r="G61" s="1396"/>
      <c r="H61" s="1396"/>
      <c r="I61" s="1396"/>
      <c r="J61" s="1396"/>
      <c r="K61" s="1396"/>
      <c r="L61" s="1396"/>
      <c r="M61" s="1396"/>
      <c r="N61" s="1396"/>
      <c r="O61" s="1396"/>
      <c r="P61" s="1396"/>
    </row>
    <row r="62" spans="1:16" ht="90" customHeight="1">
      <c r="A62" s="1396"/>
      <c r="B62" s="1396"/>
      <c r="C62" s="1396"/>
      <c r="D62" s="1396"/>
      <c r="E62" s="1396"/>
      <c r="F62" s="1396"/>
      <c r="G62" s="1396"/>
      <c r="H62" s="1396"/>
      <c r="I62" s="1396"/>
      <c r="J62" s="1396"/>
      <c r="K62" s="1396"/>
      <c r="L62" s="1396"/>
      <c r="M62" s="1396"/>
      <c r="N62" s="1396"/>
      <c r="O62" s="1396"/>
      <c r="P62" s="1396"/>
    </row>
    <row r="63" spans="1:16">
      <c r="A63" s="1396"/>
      <c r="B63" s="1396"/>
      <c r="C63" s="1396"/>
      <c r="D63" s="1396"/>
      <c r="E63" s="1396"/>
      <c r="F63" s="1396"/>
      <c r="G63" s="1396"/>
      <c r="H63" s="1396"/>
      <c r="I63" s="1396"/>
      <c r="J63" s="1396"/>
      <c r="K63" s="1396"/>
      <c r="L63" s="1396"/>
      <c r="M63" s="1396"/>
      <c r="N63" s="1396"/>
      <c r="O63" s="1396"/>
      <c r="P63" s="1396"/>
    </row>
    <row r="64" spans="1:16">
      <c r="A64" s="1396"/>
      <c r="B64" s="1396"/>
      <c r="C64" s="1396"/>
      <c r="D64" s="1396"/>
      <c r="E64" s="1396"/>
      <c r="F64" s="1396"/>
      <c r="G64" s="1396"/>
      <c r="H64" s="1396"/>
      <c r="I64" s="1396"/>
      <c r="J64" s="1396"/>
      <c r="K64" s="1396"/>
      <c r="L64" s="1396"/>
      <c r="M64" s="1396"/>
      <c r="N64" s="1396"/>
      <c r="O64" s="1396"/>
      <c r="P64" s="1396"/>
    </row>
    <row r="65" spans="1:16">
      <c r="A65" s="1396"/>
      <c r="B65" s="1396"/>
      <c r="C65" s="1396"/>
      <c r="D65" s="1396"/>
      <c r="E65" s="1396"/>
      <c r="F65" s="1396"/>
      <c r="G65" s="1396"/>
      <c r="H65" s="1396"/>
      <c r="I65" s="1396"/>
      <c r="J65" s="1396"/>
      <c r="K65" s="1396"/>
      <c r="L65" s="1396"/>
      <c r="M65" s="1396"/>
      <c r="N65" s="1396"/>
      <c r="O65" s="1396"/>
      <c r="P65" s="1396"/>
    </row>
    <row r="66" spans="1:16" ht="19.5" customHeight="1">
      <c r="A66" s="1396"/>
      <c r="B66" s="1396"/>
      <c r="C66" s="1396"/>
      <c r="D66" s="1396"/>
      <c r="E66" s="1396"/>
      <c r="F66" s="1396"/>
      <c r="G66" s="1396"/>
      <c r="H66" s="1396"/>
      <c r="I66" s="1396"/>
      <c r="J66" s="1396"/>
      <c r="K66" s="1396"/>
      <c r="L66" s="1396"/>
      <c r="M66" s="1396"/>
      <c r="N66" s="1396"/>
      <c r="O66" s="1396"/>
      <c r="P66" s="1396"/>
    </row>
    <row r="67" spans="1:16" ht="127.5" customHeight="1">
      <c r="A67" s="1396"/>
      <c r="B67" s="1396"/>
      <c r="C67" s="1396"/>
      <c r="D67" s="1396"/>
      <c r="E67" s="1396"/>
      <c r="F67" s="1396"/>
      <c r="G67" s="1396"/>
      <c r="H67" s="1396"/>
      <c r="I67" s="1396"/>
      <c r="J67" s="1396"/>
      <c r="K67" s="1396"/>
      <c r="L67" s="1396"/>
      <c r="M67" s="1396"/>
      <c r="N67" s="1396"/>
      <c r="O67" s="1396"/>
      <c r="P67" s="1396"/>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247"/>
    <col min="7" max="7" width="13.42578125" style="247" customWidth="1"/>
    <col min="8" max="8" width="11.42578125" style="247"/>
    <col min="9" max="9" width="23.42578125" style="247" customWidth="1"/>
    <col min="10" max="10" width="24.42578125" style="247" customWidth="1"/>
    <col min="11" max="11" width="15.5703125" style="247" customWidth="1"/>
    <col min="12" max="12" width="13.140625" style="247" customWidth="1"/>
    <col min="13" max="13" width="20.140625" style="247" customWidth="1"/>
    <col min="14" max="16384" width="11.42578125" style="247"/>
  </cols>
  <sheetData>
    <row r="5" spans="1:28" ht="22.5" customHeight="1"/>
    <row r="6" spans="1:28">
      <c r="A6" s="1397" t="s">
        <v>644</v>
      </c>
      <c r="B6" s="1398"/>
      <c r="C6" s="1398"/>
      <c r="D6" s="1398"/>
      <c r="E6" s="1398"/>
      <c r="F6" s="1398"/>
      <c r="G6" s="1398"/>
      <c r="H6" s="1398"/>
      <c r="I6" s="1398"/>
      <c r="J6" s="1398"/>
      <c r="K6" s="1398"/>
      <c r="L6" s="1398"/>
      <c r="M6" s="1398"/>
    </row>
    <row r="7" spans="1:28" ht="14.25" customHeight="1">
      <c r="A7" s="1398"/>
      <c r="B7" s="1398"/>
      <c r="C7" s="1398"/>
      <c r="D7" s="1398"/>
      <c r="E7" s="1398"/>
      <c r="F7" s="1398"/>
      <c r="G7" s="1398"/>
      <c r="H7" s="1398"/>
      <c r="I7" s="1398"/>
      <c r="J7" s="1398"/>
      <c r="K7" s="1398"/>
      <c r="L7" s="1398"/>
      <c r="M7" s="1398"/>
      <c r="O7" s="564"/>
      <c r="P7" s="565"/>
      <c r="Q7" s="565"/>
      <c r="R7" s="565"/>
      <c r="S7" s="565"/>
      <c r="T7" s="565"/>
      <c r="U7" s="565"/>
      <c r="V7" s="565"/>
      <c r="W7" s="565"/>
      <c r="X7" s="565"/>
      <c r="Y7" s="565"/>
      <c r="Z7" s="565"/>
      <c r="AA7" s="565"/>
      <c r="AB7" s="565"/>
    </row>
    <row r="8" spans="1:28" ht="14.25" customHeight="1">
      <c r="A8" s="1398"/>
      <c r="B8" s="1398"/>
      <c r="C8" s="1398"/>
      <c r="D8" s="1398"/>
      <c r="E8" s="1398"/>
      <c r="F8" s="1398"/>
      <c r="G8" s="1398"/>
      <c r="H8" s="1398"/>
      <c r="I8" s="1398"/>
      <c r="J8" s="1398"/>
      <c r="K8" s="1398"/>
      <c r="L8" s="1398"/>
      <c r="M8" s="1398"/>
      <c r="O8" s="565"/>
      <c r="P8" s="565"/>
      <c r="Q8" s="565"/>
      <c r="R8" s="565"/>
      <c r="S8" s="565"/>
      <c r="T8" s="565"/>
      <c r="U8" s="565"/>
      <c r="V8" s="565"/>
      <c r="W8" s="565"/>
      <c r="X8" s="565"/>
      <c r="Y8" s="565"/>
      <c r="Z8" s="565"/>
      <c r="AA8" s="565"/>
      <c r="AB8" s="565"/>
    </row>
    <row r="9" spans="1:28" ht="14.25" customHeight="1">
      <c r="A9" s="1398"/>
      <c r="B9" s="1398"/>
      <c r="C9" s="1398"/>
      <c r="D9" s="1398"/>
      <c r="E9" s="1398"/>
      <c r="F9" s="1398"/>
      <c r="G9" s="1398"/>
      <c r="H9" s="1398"/>
      <c r="I9" s="1398"/>
      <c r="J9" s="1398"/>
      <c r="K9" s="1398"/>
      <c r="L9" s="1398"/>
      <c r="M9" s="1398"/>
      <c r="O9" s="565"/>
      <c r="P9" s="565"/>
      <c r="Q9" s="565"/>
      <c r="R9" s="565"/>
      <c r="S9" s="565"/>
      <c r="T9" s="565"/>
      <c r="U9" s="565"/>
      <c r="V9" s="565"/>
      <c r="W9" s="565"/>
      <c r="X9" s="565"/>
      <c r="Y9" s="565"/>
      <c r="Z9" s="565"/>
      <c r="AA9" s="565"/>
      <c r="AB9" s="565"/>
    </row>
    <row r="10" spans="1:28" ht="14.25" customHeight="1">
      <c r="A10" s="1398"/>
      <c r="B10" s="1398"/>
      <c r="C10" s="1398"/>
      <c r="D10" s="1398"/>
      <c r="E10" s="1398"/>
      <c r="F10" s="1398"/>
      <c r="G10" s="1398"/>
      <c r="H10" s="1398"/>
      <c r="I10" s="1398"/>
      <c r="J10" s="1398"/>
      <c r="K10" s="1398"/>
      <c r="L10" s="1398"/>
      <c r="M10" s="1398"/>
      <c r="O10" s="565"/>
      <c r="P10" s="565"/>
      <c r="Q10" s="565"/>
      <c r="R10" s="565"/>
      <c r="S10" s="565"/>
      <c r="T10" s="565"/>
      <c r="U10" s="565"/>
      <c r="V10" s="565"/>
      <c r="W10" s="565"/>
      <c r="X10" s="565"/>
      <c r="Y10" s="565"/>
      <c r="Z10" s="565"/>
      <c r="AA10" s="565"/>
      <c r="AB10" s="565"/>
    </row>
    <row r="11" spans="1:28" ht="14.25" customHeight="1">
      <c r="A11" s="1398"/>
      <c r="B11" s="1398"/>
      <c r="C11" s="1398"/>
      <c r="D11" s="1398"/>
      <c r="E11" s="1398"/>
      <c r="F11" s="1398"/>
      <c r="G11" s="1398"/>
      <c r="H11" s="1398"/>
      <c r="I11" s="1398"/>
      <c r="J11" s="1398"/>
      <c r="K11" s="1398"/>
      <c r="L11" s="1398"/>
      <c r="M11" s="1398"/>
      <c r="O11" s="565"/>
      <c r="P11" s="565"/>
      <c r="Q11" s="565"/>
      <c r="R11" s="565"/>
      <c r="S11" s="565"/>
      <c r="T11" s="565"/>
      <c r="U11" s="565"/>
      <c r="V11" s="565"/>
      <c r="W11" s="565"/>
      <c r="X11" s="565"/>
      <c r="Y11" s="565"/>
      <c r="Z11" s="565"/>
      <c r="AA11" s="565"/>
      <c r="AB11" s="565"/>
    </row>
    <row r="12" spans="1:28" ht="14.25" customHeight="1">
      <c r="A12" s="1398"/>
      <c r="B12" s="1398"/>
      <c r="C12" s="1398"/>
      <c r="D12" s="1398"/>
      <c r="E12" s="1398"/>
      <c r="F12" s="1398"/>
      <c r="G12" s="1398"/>
      <c r="H12" s="1398"/>
      <c r="I12" s="1398"/>
      <c r="J12" s="1398"/>
      <c r="K12" s="1398"/>
      <c r="L12" s="1398"/>
      <c r="M12" s="1398"/>
      <c r="O12" s="565"/>
      <c r="P12" s="565"/>
      <c r="Q12" s="565"/>
      <c r="R12" s="565"/>
      <c r="S12" s="565"/>
      <c r="T12" s="565"/>
      <c r="U12" s="565"/>
      <c r="V12" s="565"/>
      <c r="W12" s="565"/>
      <c r="X12" s="565"/>
      <c r="Y12" s="565"/>
      <c r="Z12" s="565"/>
      <c r="AA12" s="565"/>
      <c r="AB12" s="565"/>
    </row>
    <row r="13" spans="1:28" ht="14.25" customHeight="1">
      <c r="A13" s="1398"/>
      <c r="B13" s="1398"/>
      <c r="C13" s="1398"/>
      <c r="D13" s="1398"/>
      <c r="E13" s="1398"/>
      <c r="F13" s="1398"/>
      <c r="G13" s="1398"/>
      <c r="H13" s="1398"/>
      <c r="I13" s="1398"/>
      <c r="J13" s="1398"/>
      <c r="K13" s="1398"/>
      <c r="L13" s="1398"/>
      <c r="M13" s="1398"/>
      <c r="O13" s="565"/>
      <c r="P13" s="565"/>
      <c r="Q13" s="565"/>
      <c r="R13" s="565"/>
      <c r="S13" s="565"/>
      <c r="T13" s="565"/>
      <c r="U13" s="565"/>
      <c r="V13" s="565"/>
      <c r="W13" s="565"/>
      <c r="X13" s="565"/>
      <c r="Y13" s="565"/>
      <c r="Z13" s="565"/>
      <c r="AA13" s="565"/>
      <c r="AB13" s="565"/>
    </row>
    <row r="14" spans="1:28" ht="14.25" customHeight="1">
      <c r="A14" s="1398"/>
      <c r="B14" s="1398"/>
      <c r="C14" s="1398"/>
      <c r="D14" s="1398"/>
      <c r="E14" s="1398"/>
      <c r="F14" s="1398"/>
      <c r="G14" s="1398"/>
      <c r="H14" s="1398"/>
      <c r="I14" s="1398"/>
      <c r="J14" s="1398"/>
      <c r="K14" s="1398"/>
      <c r="L14" s="1398"/>
      <c r="M14" s="1398"/>
      <c r="O14" s="565"/>
      <c r="P14" s="565"/>
      <c r="Q14" s="565"/>
      <c r="R14" s="565"/>
      <c r="S14" s="565"/>
      <c r="T14" s="565"/>
      <c r="U14" s="565"/>
      <c r="V14" s="565"/>
      <c r="W14" s="565"/>
      <c r="X14" s="565"/>
      <c r="Y14" s="565"/>
      <c r="Z14" s="565"/>
      <c r="AA14" s="565"/>
      <c r="AB14" s="565"/>
    </row>
    <row r="15" spans="1:28" ht="14.25" customHeight="1">
      <c r="A15" s="1398"/>
      <c r="B15" s="1398"/>
      <c r="C15" s="1398"/>
      <c r="D15" s="1398"/>
      <c r="E15" s="1398"/>
      <c r="F15" s="1398"/>
      <c r="G15" s="1398"/>
      <c r="H15" s="1398"/>
      <c r="I15" s="1398"/>
      <c r="J15" s="1398"/>
      <c r="K15" s="1398"/>
      <c r="L15" s="1398"/>
      <c r="M15" s="1398"/>
      <c r="O15" s="565"/>
      <c r="P15" s="565"/>
      <c r="Q15" s="565"/>
      <c r="R15" s="565"/>
      <c r="S15" s="565"/>
      <c r="T15" s="565"/>
      <c r="U15" s="565"/>
      <c r="V15" s="565"/>
      <c r="W15" s="565"/>
      <c r="X15" s="565"/>
      <c r="Y15" s="565"/>
      <c r="Z15" s="565"/>
      <c r="AA15" s="565"/>
      <c r="AB15" s="565"/>
    </row>
    <row r="16" spans="1:28" ht="14.25" customHeight="1">
      <c r="A16" s="1398"/>
      <c r="B16" s="1398"/>
      <c r="C16" s="1398"/>
      <c r="D16" s="1398"/>
      <c r="E16" s="1398"/>
      <c r="F16" s="1398"/>
      <c r="G16" s="1398"/>
      <c r="H16" s="1398"/>
      <c r="I16" s="1398"/>
      <c r="J16" s="1398"/>
      <c r="K16" s="1398"/>
      <c r="L16" s="1398"/>
      <c r="M16" s="1398"/>
      <c r="O16" s="565"/>
      <c r="P16" s="565"/>
      <c r="Q16" s="565"/>
      <c r="R16" s="565"/>
      <c r="S16" s="565"/>
      <c r="T16" s="565"/>
      <c r="U16" s="565"/>
      <c r="V16" s="565"/>
      <c r="W16" s="565"/>
      <c r="X16" s="565"/>
      <c r="Y16" s="565"/>
      <c r="Z16" s="565"/>
      <c r="AA16" s="565"/>
      <c r="AB16" s="565"/>
    </row>
    <row r="17" spans="1:28" ht="14.25" customHeight="1">
      <c r="A17" s="1398"/>
      <c r="B17" s="1398"/>
      <c r="C17" s="1398"/>
      <c r="D17" s="1398"/>
      <c r="E17" s="1398"/>
      <c r="F17" s="1398"/>
      <c r="G17" s="1398"/>
      <c r="H17" s="1398"/>
      <c r="I17" s="1398"/>
      <c r="J17" s="1398"/>
      <c r="K17" s="1398"/>
      <c r="L17" s="1398"/>
      <c r="M17" s="1398"/>
      <c r="O17" s="565"/>
      <c r="P17" s="565"/>
      <c r="Q17" s="565"/>
      <c r="R17" s="565"/>
      <c r="S17" s="565"/>
      <c r="T17" s="565"/>
      <c r="U17" s="565"/>
      <c r="V17" s="565"/>
      <c r="W17" s="565"/>
      <c r="X17" s="565"/>
      <c r="Y17" s="565"/>
      <c r="Z17" s="565"/>
      <c r="AA17" s="565"/>
      <c r="AB17" s="565"/>
    </row>
    <row r="18" spans="1:28" ht="14.25" customHeight="1">
      <c r="A18" s="1398"/>
      <c r="B18" s="1398"/>
      <c r="C18" s="1398"/>
      <c r="D18" s="1398"/>
      <c r="E18" s="1398"/>
      <c r="F18" s="1398"/>
      <c r="G18" s="1398"/>
      <c r="H18" s="1398"/>
      <c r="I18" s="1398"/>
      <c r="J18" s="1398"/>
      <c r="K18" s="1398"/>
      <c r="L18" s="1398"/>
      <c r="M18" s="1398"/>
      <c r="O18" s="565"/>
      <c r="P18" s="565"/>
      <c r="Q18" s="565"/>
      <c r="R18" s="565"/>
      <c r="S18" s="565"/>
      <c r="T18" s="565"/>
      <c r="U18" s="565"/>
      <c r="V18" s="565"/>
      <c r="W18" s="565"/>
      <c r="X18" s="565"/>
      <c r="Y18" s="565"/>
      <c r="Z18" s="565"/>
      <c r="AA18" s="565"/>
      <c r="AB18" s="565"/>
    </row>
    <row r="19" spans="1:28" ht="14.25" customHeight="1">
      <c r="A19" s="1398"/>
      <c r="B19" s="1398"/>
      <c r="C19" s="1398"/>
      <c r="D19" s="1398"/>
      <c r="E19" s="1398"/>
      <c r="F19" s="1398"/>
      <c r="G19" s="1398"/>
      <c r="H19" s="1398"/>
      <c r="I19" s="1398"/>
      <c r="J19" s="1398"/>
      <c r="K19" s="1398"/>
      <c r="L19" s="1398"/>
      <c r="M19" s="1398"/>
      <c r="O19" s="565"/>
      <c r="P19" s="565"/>
      <c r="Q19" s="565"/>
      <c r="R19" s="565"/>
      <c r="S19" s="565"/>
      <c r="T19" s="565"/>
      <c r="U19" s="565"/>
      <c r="V19" s="565"/>
      <c r="W19" s="565"/>
      <c r="X19" s="565"/>
      <c r="Y19" s="565"/>
      <c r="Z19" s="565"/>
      <c r="AA19" s="565"/>
      <c r="AB19" s="565"/>
    </row>
    <row r="20" spans="1:28" ht="14.25" customHeight="1">
      <c r="A20" s="1398"/>
      <c r="B20" s="1398"/>
      <c r="C20" s="1398"/>
      <c r="D20" s="1398"/>
      <c r="E20" s="1398"/>
      <c r="F20" s="1398"/>
      <c r="G20" s="1398"/>
      <c r="H20" s="1398"/>
      <c r="I20" s="1398"/>
      <c r="J20" s="1398"/>
      <c r="K20" s="1398"/>
      <c r="L20" s="1398"/>
      <c r="M20" s="1398"/>
      <c r="O20" s="565"/>
      <c r="P20" s="565"/>
      <c r="Q20" s="565"/>
      <c r="R20" s="565"/>
      <c r="S20" s="565"/>
      <c r="T20" s="565"/>
      <c r="U20" s="565"/>
      <c r="V20" s="565"/>
      <c r="W20" s="565"/>
      <c r="X20" s="565"/>
      <c r="Y20" s="565"/>
      <c r="Z20" s="565"/>
      <c r="AA20" s="565"/>
      <c r="AB20" s="565"/>
    </row>
    <row r="21" spans="1:28" ht="14.25" customHeight="1">
      <c r="A21" s="1398"/>
      <c r="B21" s="1398"/>
      <c r="C21" s="1398"/>
      <c r="D21" s="1398"/>
      <c r="E21" s="1398"/>
      <c r="F21" s="1398"/>
      <c r="G21" s="1398"/>
      <c r="H21" s="1398"/>
      <c r="I21" s="1398"/>
      <c r="J21" s="1398"/>
      <c r="K21" s="1398"/>
      <c r="L21" s="1398"/>
      <c r="M21" s="1398"/>
      <c r="O21" s="565"/>
      <c r="P21" s="565"/>
      <c r="Q21" s="565"/>
      <c r="R21" s="565"/>
      <c r="S21" s="565"/>
      <c r="T21" s="565"/>
      <c r="U21" s="565"/>
      <c r="V21" s="565"/>
      <c r="W21" s="565"/>
      <c r="X21" s="565"/>
      <c r="Y21" s="565"/>
      <c r="Z21" s="565"/>
      <c r="AA21" s="565"/>
      <c r="AB21" s="565"/>
    </row>
    <row r="22" spans="1:28" ht="14.25" customHeight="1">
      <c r="A22" s="1398"/>
      <c r="B22" s="1398"/>
      <c r="C22" s="1398"/>
      <c r="D22" s="1398"/>
      <c r="E22" s="1398"/>
      <c r="F22" s="1398"/>
      <c r="G22" s="1398"/>
      <c r="H22" s="1398"/>
      <c r="I22" s="1398"/>
      <c r="J22" s="1398"/>
      <c r="K22" s="1398"/>
      <c r="L22" s="1398"/>
      <c r="M22" s="1398"/>
      <c r="O22" s="565"/>
      <c r="P22" s="565"/>
      <c r="Q22" s="565"/>
      <c r="R22" s="565"/>
      <c r="S22" s="565"/>
      <c r="T22" s="565"/>
      <c r="U22" s="565"/>
      <c r="V22" s="565"/>
      <c r="W22" s="565"/>
      <c r="X22" s="565"/>
      <c r="Y22" s="565"/>
      <c r="Z22" s="565"/>
      <c r="AA22" s="565"/>
      <c r="AB22" s="565"/>
    </row>
    <row r="23" spans="1:28" ht="14.25" customHeight="1">
      <c r="A23" s="1398"/>
      <c r="B23" s="1398"/>
      <c r="C23" s="1398"/>
      <c r="D23" s="1398"/>
      <c r="E23" s="1398"/>
      <c r="F23" s="1398"/>
      <c r="G23" s="1398"/>
      <c r="H23" s="1398"/>
      <c r="I23" s="1398"/>
      <c r="J23" s="1398"/>
      <c r="K23" s="1398"/>
      <c r="L23" s="1398"/>
      <c r="M23" s="1398"/>
      <c r="O23" s="565"/>
      <c r="P23" s="565"/>
      <c r="Q23" s="565"/>
      <c r="R23" s="565"/>
      <c r="S23" s="565"/>
      <c r="T23" s="565"/>
      <c r="U23" s="565"/>
      <c r="V23" s="565"/>
      <c r="W23" s="565"/>
      <c r="X23" s="565"/>
      <c r="Y23" s="565"/>
      <c r="Z23" s="565"/>
      <c r="AA23" s="565"/>
      <c r="AB23" s="565"/>
    </row>
    <row r="24" spans="1:28" ht="14.25" customHeight="1">
      <c r="A24" s="1398"/>
      <c r="B24" s="1398"/>
      <c r="C24" s="1398"/>
      <c r="D24" s="1398"/>
      <c r="E24" s="1398"/>
      <c r="F24" s="1398"/>
      <c r="G24" s="1398"/>
      <c r="H24" s="1398"/>
      <c r="I24" s="1398"/>
      <c r="J24" s="1398"/>
      <c r="K24" s="1398"/>
      <c r="L24" s="1398"/>
      <c r="M24" s="1398"/>
      <c r="O24" s="565"/>
      <c r="P24" s="565"/>
      <c r="Q24" s="565"/>
      <c r="R24" s="565"/>
      <c r="S24" s="565"/>
      <c r="T24" s="565"/>
      <c r="U24" s="565"/>
      <c r="V24" s="565"/>
      <c r="W24" s="565"/>
      <c r="X24" s="565"/>
      <c r="Y24" s="565"/>
      <c r="Z24" s="565"/>
      <c r="AA24" s="565"/>
      <c r="AB24" s="565"/>
    </row>
    <row r="25" spans="1:28" ht="14.25" customHeight="1">
      <c r="A25" s="1398"/>
      <c r="B25" s="1398"/>
      <c r="C25" s="1398"/>
      <c r="D25" s="1398"/>
      <c r="E25" s="1398"/>
      <c r="F25" s="1398"/>
      <c r="G25" s="1398"/>
      <c r="H25" s="1398"/>
      <c r="I25" s="1398"/>
      <c r="J25" s="1398"/>
      <c r="K25" s="1398"/>
      <c r="L25" s="1398"/>
      <c r="M25" s="1398"/>
      <c r="O25" s="565"/>
      <c r="P25" s="565"/>
      <c r="Q25" s="565"/>
      <c r="R25" s="565"/>
      <c r="S25" s="565"/>
      <c r="T25" s="565"/>
      <c r="U25" s="565"/>
      <c r="V25" s="565"/>
      <c r="W25" s="565"/>
      <c r="X25" s="565"/>
      <c r="Y25" s="565"/>
      <c r="Z25" s="565"/>
      <c r="AA25" s="565"/>
      <c r="AB25" s="565"/>
    </row>
    <row r="26" spans="1:28" ht="14.25" customHeight="1">
      <c r="A26" s="1398"/>
      <c r="B26" s="1398"/>
      <c r="C26" s="1398"/>
      <c r="D26" s="1398"/>
      <c r="E26" s="1398"/>
      <c r="F26" s="1398"/>
      <c r="G26" s="1398"/>
      <c r="H26" s="1398"/>
      <c r="I26" s="1398"/>
      <c r="J26" s="1398"/>
      <c r="K26" s="1398"/>
      <c r="L26" s="1398"/>
      <c r="M26" s="1398"/>
      <c r="O26" s="565"/>
      <c r="P26" s="565"/>
      <c r="Q26" s="565"/>
      <c r="R26" s="565"/>
      <c r="S26" s="565"/>
      <c r="T26" s="565"/>
      <c r="U26" s="565"/>
      <c r="V26" s="565"/>
      <c r="W26" s="565"/>
      <c r="X26" s="565"/>
      <c r="Y26" s="565"/>
      <c r="Z26" s="565"/>
      <c r="AA26" s="565"/>
      <c r="AB26" s="565"/>
    </row>
    <row r="27" spans="1:28" ht="14.25" customHeight="1">
      <c r="A27" s="1398"/>
      <c r="B27" s="1398"/>
      <c r="C27" s="1398"/>
      <c r="D27" s="1398"/>
      <c r="E27" s="1398"/>
      <c r="F27" s="1398"/>
      <c r="G27" s="1398"/>
      <c r="H27" s="1398"/>
      <c r="I27" s="1398"/>
      <c r="J27" s="1398"/>
      <c r="K27" s="1398"/>
      <c r="L27" s="1398"/>
      <c r="M27" s="1398"/>
      <c r="O27" s="565"/>
      <c r="P27" s="565"/>
      <c r="Q27" s="565"/>
      <c r="R27" s="565"/>
      <c r="S27" s="565"/>
      <c r="T27" s="565"/>
      <c r="U27" s="565"/>
      <c r="V27" s="565"/>
      <c r="W27" s="565"/>
      <c r="X27" s="565"/>
      <c r="Y27" s="565"/>
      <c r="Z27" s="565"/>
      <c r="AA27" s="565"/>
      <c r="AB27" s="565"/>
    </row>
    <row r="28" spans="1:28" ht="61.5" customHeight="1">
      <c r="A28" s="1398"/>
      <c r="B28" s="1398"/>
      <c r="C28" s="1398"/>
      <c r="D28" s="1398"/>
      <c r="E28" s="1398"/>
      <c r="F28" s="1398"/>
      <c r="G28" s="1398"/>
      <c r="H28" s="1398"/>
      <c r="I28" s="1398"/>
      <c r="J28" s="1398"/>
      <c r="K28" s="1398"/>
      <c r="L28" s="1398"/>
      <c r="M28" s="1398"/>
      <c r="O28" s="565"/>
      <c r="P28" s="565"/>
      <c r="Q28" s="565"/>
      <c r="R28" s="565"/>
      <c r="S28" s="565"/>
      <c r="T28" s="565"/>
      <c r="U28" s="565"/>
      <c r="V28" s="565"/>
      <c r="W28" s="565"/>
      <c r="X28" s="565"/>
      <c r="Y28" s="565"/>
      <c r="Z28" s="565"/>
      <c r="AA28" s="565"/>
      <c r="AB28" s="565"/>
    </row>
    <row r="29" spans="1:28" ht="61.5" customHeight="1">
      <c r="A29" s="1398"/>
      <c r="B29" s="1398"/>
      <c r="C29" s="1398"/>
      <c r="D29" s="1398"/>
      <c r="E29" s="1398"/>
      <c r="F29" s="1398"/>
      <c r="G29" s="1398"/>
      <c r="H29" s="1398"/>
      <c r="I29" s="1398"/>
      <c r="J29" s="1398"/>
      <c r="K29" s="1398"/>
      <c r="L29" s="1398"/>
      <c r="M29" s="1398"/>
      <c r="O29" s="565"/>
      <c r="P29" s="565"/>
      <c r="Q29" s="565"/>
      <c r="R29" s="565"/>
      <c r="S29" s="565"/>
      <c r="T29" s="565"/>
      <c r="U29" s="565"/>
      <c r="V29" s="565"/>
      <c r="W29" s="565"/>
      <c r="X29" s="565"/>
      <c r="Y29" s="565"/>
      <c r="Z29" s="565"/>
      <c r="AA29" s="565"/>
      <c r="AB29" s="565"/>
    </row>
    <row r="30" spans="1:28" ht="61.5" customHeight="1">
      <c r="A30" s="1398"/>
      <c r="B30" s="1398"/>
      <c r="C30" s="1398"/>
      <c r="D30" s="1398"/>
      <c r="E30" s="1398"/>
      <c r="F30" s="1398"/>
      <c r="G30" s="1398"/>
      <c r="H30" s="1398"/>
      <c r="I30" s="1398"/>
      <c r="J30" s="1398"/>
      <c r="K30" s="1398"/>
      <c r="L30" s="1398"/>
      <c r="M30" s="1398"/>
      <c r="O30" s="565"/>
      <c r="P30" s="565"/>
      <c r="Q30" s="565"/>
      <c r="R30" s="565"/>
      <c r="S30" s="565"/>
      <c r="T30" s="565"/>
      <c r="U30" s="565"/>
      <c r="V30" s="565"/>
      <c r="W30" s="565"/>
      <c r="X30" s="565"/>
      <c r="Y30" s="565"/>
      <c r="Z30" s="565"/>
      <c r="AA30" s="565"/>
      <c r="AB30" s="565"/>
    </row>
    <row r="31" spans="1:28" ht="61.5" customHeight="1">
      <c r="A31" s="1398"/>
      <c r="B31" s="1398"/>
      <c r="C31" s="1398"/>
      <c r="D31" s="1398"/>
      <c r="E31" s="1398"/>
      <c r="F31" s="1398"/>
      <c r="G31" s="1398"/>
      <c r="H31" s="1398"/>
      <c r="I31" s="1398"/>
      <c r="J31" s="1398"/>
      <c r="K31" s="1398"/>
      <c r="L31" s="1398"/>
      <c r="M31" s="1398"/>
      <c r="O31" s="565"/>
      <c r="P31" s="565"/>
      <c r="Q31" s="565"/>
      <c r="R31" s="565"/>
      <c r="S31" s="565"/>
      <c r="T31" s="565"/>
      <c r="U31" s="565"/>
      <c r="V31" s="565"/>
      <c r="W31" s="565"/>
      <c r="X31" s="565"/>
      <c r="Y31" s="565"/>
      <c r="Z31" s="565"/>
      <c r="AA31" s="565"/>
      <c r="AB31" s="565"/>
    </row>
    <row r="32" spans="1:28" ht="61.5" customHeight="1">
      <c r="A32" s="1398"/>
      <c r="B32" s="1398"/>
      <c r="C32" s="1398"/>
      <c r="D32" s="1398"/>
      <c r="E32" s="1398"/>
      <c r="F32" s="1398"/>
      <c r="G32" s="1398"/>
      <c r="H32" s="1398"/>
      <c r="I32" s="1398"/>
      <c r="J32" s="1398"/>
      <c r="K32" s="1398"/>
      <c r="L32" s="1398"/>
      <c r="M32" s="1398"/>
      <c r="O32" s="565"/>
      <c r="P32" s="565"/>
      <c r="Q32" s="565"/>
      <c r="R32" s="565"/>
      <c r="S32" s="565"/>
      <c r="T32" s="565"/>
      <c r="U32" s="565"/>
      <c r="V32" s="565"/>
      <c r="W32" s="565"/>
      <c r="X32" s="565"/>
      <c r="Y32" s="565"/>
      <c r="Z32" s="565"/>
      <c r="AA32" s="565"/>
      <c r="AB32" s="565"/>
    </row>
    <row r="33" spans="1:28" ht="61.5" customHeight="1">
      <c r="A33" s="1398"/>
      <c r="B33" s="1398"/>
      <c r="C33" s="1398"/>
      <c r="D33" s="1398"/>
      <c r="E33" s="1398"/>
      <c r="F33" s="1398"/>
      <c r="G33" s="1398"/>
      <c r="H33" s="1398"/>
      <c r="I33" s="1398"/>
      <c r="J33" s="1398"/>
      <c r="K33" s="1398"/>
      <c r="L33" s="1398"/>
      <c r="M33" s="1398"/>
      <c r="O33" s="565"/>
      <c r="P33" s="565"/>
      <c r="Q33" s="565"/>
      <c r="R33" s="565"/>
      <c r="S33" s="565"/>
      <c r="T33" s="565"/>
      <c r="U33" s="565"/>
      <c r="V33" s="565"/>
      <c r="W33" s="565"/>
      <c r="X33" s="565"/>
      <c r="Y33" s="565"/>
      <c r="Z33" s="565"/>
      <c r="AA33" s="565"/>
      <c r="AB33" s="565"/>
    </row>
    <row r="34" spans="1:28" ht="14.25" customHeight="1">
      <c r="A34" s="1398"/>
      <c r="B34" s="1398"/>
      <c r="C34" s="1398"/>
      <c r="D34" s="1398"/>
      <c r="E34" s="1398"/>
      <c r="F34" s="1398"/>
      <c r="G34" s="1398"/>
      <c r="H34" s="1398"/>
      <c r="I34" s="1398"/>
      <c r="J34" s="1398"/>
      <c r="K34" s="1398"/>
      <c r="L34" s="1398"/>
      <c r="M34" s="1398"/>
      <c r="O34" s="565"/>
      <c r="P34" s="565"/>
      <c r="Q34" s="565"/>
      <c r="R34" s="565"/>
      <c r="S34" s="565"/>
      <c r="T34" s="565"/>
      <c r="U34" s="565"/>
      <c r="V34" s="565"/>
      <c r="W34" s="565"/>
      <c r="X34" s="565"/>
      <c r="Y34" s="565"/>
      <c r="Z34" s="565"/>
      <c r="AA34" s="565"/>
      <c r="AB34" s="565"/>
    </row>
    <row r="35" spans="1:28" ht="14.25" customHeight="1">
      <c r="A35" s="1398"/>
      <c r="B35" s="1398"/>
      <c r="C35" s="1398"/>
      <c r="D35" s="1398"/>
      <c r="E35" s="1398"/>
      <c r="F35" s="1398"/>
      <c r="G35" s="1398"/>
      <c r="H35" s="1398"/>
      <c r="I35" s="1398"/>
      <c r="J35" s="1398"/>
      <c r="K35" s="1398"/>
      <c r="L35" s="1398"/>
      <c r="M35" s="1398"/>
      <c r="O35" s="565"/>
      <c r="P35" s="565"/>
      <c r="Q35" s="565"/>
      <c r="R35" s="565"/>
      <c r="S35" s="565"/>
      <c r="T35" s="565"/>
      <c r="U35" s="565"/>
      <c r="V35" s="565"/>
      <c r="W35" s="565"/>
      <c r="X35" s="565"/>
      <c r="Y35" s="565"/>
      <c r="Z35" s="565"/>
      <c r="AA35" s="565"/>
      <c r="AB35" s="565"/>
    </row>
    <row r="36" spans="1:28" ht="14.25" customHeight="1">
      <c r="O36" s="565"/>
      <c r="P36" s="565"/>
      <c r="Q36" s="565"/>
      <c r="R36" s="565"/>
      <c r="S36" s="565"/>
      <c r="T36" s="565"/>
      <c r="U36" s="565"/>
      <c r="V36" s="565"/>
      <c r="W36" s="565"/>
      <c r="X36" s="565"/>
      <c r="Y36" s="565"/>
      <c r="Z36" s="565"/>
      <c r="AA36" s="565"/>
      <c r="AB36" s="565"/>
    </row>
    <row r="37" spans="1:28" ht="14.25" customHeight="1">
      <c r="O37" s="565"/>
      <c r="P37" s="565"/>
      <c r="Q37" s="565"/>
      <c r="R37" s="565"/>
      <c r="S37" s="565"/>
      <c r="T37" s="565"/>
      <c r="U37" s="565"/>
      <c r="V37" s="565"/>
      <c r="W37" s="565"/>
      <c r="X37" s="565"/>
      <c r="Y37" s="565"/>
      <c r="Z37" s="565"/>
      <c r="AA37" s="565"/>
      <c r="AB37" s="565"/>
    </row>
    <row r="38" spans="1:28" ht="14.25" customHeight="1">
      <c r="O38" s="565"/>
      <c r="P38" s="565"/>
      <c r="Q38" s="565"/>
      <c r="R38" s="565"/>
      <c r="S38" s="565"/>
      <c r="T38" s="565"/>
      <c r="U38" s="565"/>
      <c r="V38" s="565"/>
      <c r="W38" s="565"/>
      <c r="X38" s="565"/>
      <c r="Y38" s="565"/>
      <c r="Z38" s="565"/>
      <c r="AA38" s="565"/>
      <c r="AB38" s="565"/>
    </row>
    <row r="39" spans="1:28" ht="14.25" customHeight="1">
      <c r="O39" s="565"/>
      <c r="P39" s="565"/>
      <c r="Q39" s="565"/>
      <c r="R39" s="565"/>
      <c r="S39" s="565"/>
      <c r="T39" s="565"/>
      <c r="U39" s="565"/>
      <c r="V39" s="565"/>
      <c r="W39" s="565"/>
      <c r="X39" s="565"/>
      <c r="Y39" s="565"/>
      <c r="Z39" s="565"/>
      <c r="AA39" s="565"/>
      <c r="AB39" s="565"/>
    </row>
    <row r="40" spans="1:28" ht="14.25" customHeight="1">
      <c r="O40" s="565"/>
      <c r="P40" s="565"/>
      <c r="Q40" s="565"/>
      <c r="R40" s="565"/>
      <c r="S40" s="565"/>
      <c r="T40" s="565"/>
      <c r="U40" s="565"/>
      <c r="V40" s="565"/>
      <c r="W40" s="565"/>
      <c r="X40" s="565"/>
      <c r="Y40" s="565"/>
      <c r="Z40" s="565"/>
      <c r="AA40" s="565"/>
      <c r="AB40" s="565"/>
    </row>
    <row r="41" spans="1:28" ht="14.25" customHeight="1">
      <c r="O41" s="565"/>
      <c r="P41" s="565"/>
      <c r="Q41" s="565"/>
      <c r="R41" s="565"/>
      <c r="S41" s="565"/>
      <c r="T41" s="565"/>
      <c r="U41" s="565"/>
      <c r="V41" s="565"/>
      <c r="W41" s="565"/>
      <c r="X41" s="565"/>
      <c r="Y41" s="565"/>
      <c r="Z41" s="565"/>
      <c r="AA41" s="565"/>
      <c r="AB41" s="565"/>
    </row>
    <row r="42" spans="1:28" ht="14.25" customHeight="1">
      <c r="O42" s="565"/>
      <c r="P42" s="565"/>
      <c r="Q42" s="565"/>
      <c r="R42" s="565"/>
      <c r="S42" s="565"/>
      <c r="T42" s="565"/>
      <c r="U42" s="565"/>
      <c r="V42" s="565"/>
      <c r="W42" s="565"/>
      <c r="X42" s="565"/>
      <c r="Y42" s="565"/>
      <c r="Z42" s="565"/>
      <c r="AA42" s="565"/>
      <c r="AB42" s="565"/>
    </row>
    <row r="43" spans="1:28" ht="14.25" customHeight="1">
      <c r="O43" s="565"/>
      <c r="P43" s="565"/>
      <c r="Q43" s="565"/>
      <c r="R43" s="565"/>
      <c r="S43" s="565"/>
      <c r="T43" s="565"/>
      <c r="U43" s="565"/>
      <c r="V43" s="565"/>
      <c r="W43" s="565"/>
      <c r="X43" s="565"/>
      <c r="Y43" s="565"/>
      <c r="Z43" s="565"/>
      <c r="AA43" s="565"/>
      <c r="AB43" s="565"/>
    </row>
    <row r="44" spans="1:28" ht="14.25" customHeight="1">
      <c r="O44" s="565"/>
      <c r="P44" s="565"/>
      <c r="Q44" s="565"/>
      <c r="R44" s="565"/>
      <c r="S44" s="565"/>
      <c r="T44" s="565"/>
      <c r="U44" s="565"/>
      <c r="V44" s="565"/>
      <c r="W44" s="565"/>
      <c r="X44" s="565"/>
      <c r="Y44" s="565"/>
      <c r="Z44" s="565"/>
      <c r="AA44" s="565"/>
      <c r="AB44" s="565"/>
    </row>
    <row r="45" spans="1:28" ht="14.25" customHeight="1">
      <c r="O45" s="565"/>
      <c r="P45" s="565"/>
      <c r="Q45" s="565"/>
      <c r="R45" s="565"/>
      <c r="S45" s="565"/>
      <c r="T45" s="565"/>
      <c r="U45" s="565"/>
      <c r="V45" s="565"/>
      <c r="W45" s="565"/>
      <c r="X45" s="565"/>
      <c r="Y45" s="565"/>
      <c r="Z45" s="565"/>
      <c r="AA45" s="565"/>
      <c r="AB45" s="565"/>
    </row>
    <row r="46" spans="1:28" ht="14.25" customHeight="1">
      <c r="O46" s="565"/>
      <c r="P46" s="565"/>
      <c r="Q46" s="565"/>
      <c r="R46" s="565"/>
      <c r="S46" s="565"/>
      <c r="T46" s="565"/>
      <c r="U46" s="565"/>
      <c r="V46" s="565"/>
      <c r="W46" s="565"/>
      <c r="X46" s="565"/>
      <c r="Y46" s="565"/>
      <c r="Z46" s="565"/>
      <c r="AA46" s="565"/>
      <c r="AB46" s="565"/>
    </row>
    <row r="47" spans="1:28" ht="14.25" customHeight="1">
      <c r="O47" s="565"/>
      <c r="P47" s="565"/>
      <c r="Q47" s="565"/>
      <c r="R47" s="565"/>
      <c r="S47" s="565"/>
      <c r="T47" s="565"/>
      <c r="U47" s="565"/>
      <c r="V47" s="565"/>
      <c r="W47" s="565"/>
      <c r="X47" s="565"/>
      <c r="Y47" s="565"/>
      <c r="Z47" s="565"/>
      <c r="AA47" s="565"/>
      <c r="AB47" s="565"/>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74">
    <tabColor rgb="FF002060"/>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4.25"/>
  <cols>
    <col min="1" max="6" width="11.42578125" style="247"/>
    <col min="7" max="7" width="8.85546875" style="247" customWidth="1"/>
    <col min="8" max="8" width="11.42578125" style="247"/>
    <col min="9" max="9" width="7.85546875" style="247" customWidth="1"/>
    <col min="10" max="10" width="7" style="247" customWidth="1"/>
    <col min="11" max="11" width="5.85546875" style="247" customWidth="1"/>
    <col min="12" max="12" width="7.42578125" style="247" customWidth="1"/>
    <col min="13" max="16384" width="11.42578125" style="247"/>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78">
    <tabColor rgb="FF002060"/>
    <pageSetUpPr fitToPage="1"/>
  </sheetPr>
  <dimension ref="A4:M40"/>
  <sheetViews>
    <sheetView showGridLines="0" view="pageBreakPreview" zoomScale="55" zoomScaleNormal="100" zoomScaleSheetLayoutView="55" workbookViewId="0">
      <selection activeCell="V28" sqref="V28"/>
    </sheetView>
  </sheetViews>
  <sheetFormatPr defaultColWidth="11.42578125" defaultRowHeight="15"/>
  <cols>
    <col min="1" max="1" width="15.28515625" style="247" customWidth="1"/>
    <col min="2" max="2" width="15.5703125" style="247" customWidth="1"/>
    <col min="3" max="3" width="15.140625" style="247" customWidth="1"/>
    <col min="4" max="4" width="14.42578125" style="247" customWidth="1"/>
    <col min="5" max="5" width="11.42578125" style="247"/>
    <col min="6" max="6" width="32.7109375" style="247" customWidth="1"/>
    <col min="7" max="7" width="10.7109375" style="247" customWidth="1"/>
    <col min="8" max="8" width="15" style="247" customWidth="1"/>
    <col min="9" max="9" width="25.28515625" style="247" customWidth="1"/>
    <col min="10" max="10" width="19" style="247" customWidth="1"/>
    <col min="11" max="11" width="8.28515625" style="247" customWidth="1"/>
    <col min="12" max="12" width="13.140625" style="247" customWidth="1"/>
    <col min="13" max="13" width="6.85546875" style="292" customWidth="1"/>
    <col min="14" max="16384" width="11.42578125" style="247"/>
  </cols>
  <sheetData>
    <row r="4" spans="1:13" ht="49.5" customHeight="1"/>
    <row r="5" spans="1:13" ht="33" customHeight="1">
      <c r="A5" s="1399" t="s">
        <v>645</v>
      </c>
      <c r="B5" s="1399"/>
      <c r="C5" s="1399"/>
      <c r="D5" s="1399"/>
      <c r="E5" s="1399"/>
      <c r="F5" s="1399"/>
      <c r="G5" s="1399"/>
      <c r="H5" s="1399"/>
      <c r="I5" s="1399"/>
      <c r="J5" s="1399"/>
      <c r="K5" s="1399"/>
      <c r="L5" s="1399"/>
    </row>
    <row r="6" spans="1:13" ht="29.25" customHeight="1">
      <c r="A6" s="1399"/>
      <c r="B6" s="1399"/>
      <c r="C6" s="1399"/>
      <c r="D6" s="1399"/>
      <c r="E6" s="1399"/>
      <c r="F6" s="1399"/>
      <c r="G6" s="1399"/>
      <c r="H6" s="1399"/>
      <c r="I6" s="1399"/>
      <c r="J6" s="1399"/>
      <c r="K6" s="1399"/>
      <c r="L6" s="1399"/>
    </row>
    <row r="7" spans="1:13">
      <c r="A7" s="1399"/>
      <c r="B7" s="1399"/>
      <c r="C7" s="1399"/>
      <c r="D7" s="1399"/>
      <c r="E7" s="1399"/>
      <c r="F7" s="1399"/>
      <c r="G7" s="1399"/>
      <c r="H7" s="1399"/>
      <c r="I7" s="1399"/>
      <c r="J7" s="1399"/>
      <c r="K7" s="1399"/>
      <c r="L7" s="1399"/>
    </row>
    <row r="8" spans="1:13" ht="15.75" customHeight="1">
      <c r="A8" s="1399"/>
      <c r="B8" s="1399"/>
      <c r="C8" s="1399"/>
      <c r="D8" s="1399"/>
      <c r="E8" s="1399"/>
      <c r="F8" s="1399"/>
      <c r="G8" s="1399"/>
      <c r="H8" s="1399"/>
      <c r="I8" s="1399"/>
      <c r="J8" s="1399"/>
      <c r="K8" s="1399"/>
      <c r="L8" s="1399"/>
    </row>
    <row r="9" spans="1:13" ht="15.75" customHeight="1">
      <c r="A9" s="1399"/>
      <c r="B9" s="1399"/>
      <c r="C9" s="1399"/>
      <c r="D9" s="1399"/>
      <c r="E9" s="1399"/>
      <c r="F9" s="1399"/>
      <c r="G9" s="1399"/>
      <c r="H9" s="1399"/>
      <c r="I9" s="1399"/>
      <c r="J9" s="1399"/>
      <c r="K9" s="1399"/>
      <c r="L9" s="1399"/>
    </row>
    <row r="10" spans="1:13" ht="15.75" customHeight="1">
      <c r="A10" s="1399"/>
      <c r="B10" s="1399"/>
      <c r="C10" s="1399"/>
      <c r="D10" s="1399"/>
      <c r="E10" s="1399"/>
      <c r="F10" s="1399"/>
      <c r="G10" s="1399"/>
      <c r="H10" s="1399"/>
      <c r="I10" s="1399"/>
      <c r="J10" s="1399"/>
      <c r="K10" s="1399"/>
      <c r="L10" s="1399"/>
      <c r="M10" s="293"/>
    </row>
    <row r="11" spans="1:13" ht="17.25" customHeight="1">
      <c r="A11" s="1399"/>
      <c r="B11" s="1399"/>
      <c r="C11" s="1399"/>
      <c r="D11" s="1399"/>
      <c r="E11" s="1399"/>
      <c r="F11" s="1399"/>
      <c r="G11" s="1399"/>
      <c r="H11" s="1399"/>
      <c r="I11" s="1399"/>
      <c r="J11" s="1399"/>
      <c r="K11" s="1399"/>
      <c r="L11" s="1399"/>
      <c r="M11" s="293"/>
    </row>
    <row r="12" spans="1:13" ht="15.75" customHeight="1">
      <c r="A12" s="1399"/>
      <c r="B12" s="1399"/>
      <c r="C12" s="1399"/>
      <c r="D12" s="1399"/>
      <c r="E12" s="1399"/>
      <c r="F12" s="1399"/>
      <c r="G12" s="1399"/>
      <c r="H12" s="1399"/>
      <c r="I12" s="1399"/>
      <c r="J12" s="1399"/>
      <c r="K12" s="1399"/>
      <c r="L12" s="1399"/>
      <c r="M12" s="294"/>
    </row>
    <row r="13" spans="1:13" ht="44.25" customHeight="1">
      <c r="A13" s="1399"/>
      <c r="B13" s="1399"/>
      <c r="C13" s="1399"/>
      <c r="D13" s="1399"/>
      <c r="E13" s="1399"/>
      <c r="F13" s="1399"/>
      <c r="G13" s="1399"/>
      <c r="H13" s="1399"/>
      <c r="I13" s="1399"/>
      <c r="J13" s="1399"/>
      <c r="K13" s="1399"/>
      <c r="L13" s="1399"/>
      <c r="M13" s="293"/>
    </row>
    <row r="14" spans="1:13" ht="29.25" customHeight="1">
      <c r="A14" s="1399"/>
      <c r="B14" s="1399"/>
      <c r="C14" s="1399"/>
      <c r="D14" s="1399"/>
      <c r="E14" s="1399"/>
      <c r="F14" s="1399"/>
      <c r="G14" s="1399"/>
      <c r="H14" s="1399"/>
      <c r="I14" s="1399"/>
      <c r="J14" s="1399"/>
      <c r="K14" s="1399"/>
      <c r="L14" s="1399"/>
      <c r="M14" s="294"/>
    </row>
    <row r="15" spans="1:13" ht="57" customHeight="1">
      <c r="A15" s="1399"/>
      <c r="B15" s="1399"/>
      <c r="C15" s="1399"/>
      <c r="D15" s="1399"/>
      <c r="E15" s="1399"/>
      <c r="F15" s="1399"/>
      <c r="G15" s="1399"/>
      <c r="H15" s="1399"/>
      <c r="I15" s="1399"/>
      <c r="J15" s="1399"/>
      <c r="K15" s="1399"/>
      <c r="L15" s="1399"/>
      <c r="M15" s="293"/>
    </row>
    <row r="16" spans="1:13" ht="18" customHeight="1">
      <c r="A16" s="1399"/>
      <c r="B16" s="1399"/>
      <c r="C16" s="1399"/>
      <c r="D16" s="1399"/>
      <c r="E16" s="1399"/>
      <c r="F16" s="1399"/>
      <c r="G16" s="1399"/>
      <c r="H16" s="1399"/>
      <c r="I16" s="1399"/>
      <c r="J16" s="1399"/>
      <c r="K16" s="1399"/>
      <c r="L16" s="1399"/>
      <c r="M16" s="295"/>
    </row>
    <row r="17" spans="1:13" ht="15.75" customHeight="1">
      <c r="A17" s="1399"/>
      <c r="B17" s="1399"/>
      <c r="C17" s="1399"/>
      <c r="D17" s="1399"/>
      <c r="E17" s="1399"/>
      <c r="F17" s="1399"/>
      <c r="G17" s="1399"/>
      <c r="H17" s="1399"/>
      <c r="I17" s="1399"/>
      <c r="J17" s="1399"/>
      <c r="K17" s="1399"/>
      <c r="L17" s="1399"/>
      <c r="M17" s="295"/>
    </row>
    <row r="18" spans="1:13" ht="15.75" customHeight="1">
      <c r="A18" s="1399"/>
      <c r="B18" s="1399"/>
      <c r="C18" s="1399"/>
      <c r="D18" s="1399"/>
      <c r="E18" s="1399"/>
      <c r="F18" s="1399"/>
      <c r="G18" s="1399"/>
      <c r="H18" s="1399"/>
      <c r="I18" s="1399"/>
      <c r="J18" s="1399"/>
      <c r="K18" s="1399"/>
      <c r="L18" s="1399"/>
      <c r="M18" s="296"/>
    </row>
    <row r="19" spans="1:13" ht="15.75" customHeight="1">
      <c r="A19" s="1399"/>
      <c r="B19" s="1399"/>
      <c r="C19" s="1399"/>
      <c r="D19" s="1399"/>
      <c r="E19" s="1399"/>
      <c r="F19" s="1399"/>
      <c r="G19" s="1399"/>
      <c r="H19" s="1399"/>
      <c r="I19" s="1399"/>
      <c r="J19" s="1399"/>
      <c r="K19" s="1399"/>
      <c r="L19" s="1399"/>
      <c r="M19" s="296"/>
    </row>
    <row r="20" spans="1:13" ht="15.75">
      <c r="A20" s="1399"/>
      <c r="B20" s="1399"/>
      <c r="C20" s="1399"/>
      <c r="D20" s="1399"/>
      <c r="E20" s="1399"/>
      <c r="F20" s="1399"/>
      <c r="G20" s="1399"/>
      <c r="H20" s="1399"/>
      <c r="I20" s="1399"/>
      <c r="J20" s="1399"/>
      <c r="K20" s="1399"/>
      <c r="L20" s="1399"/>
      <c r="M20" s="296"/>
    </row>
    <row r="21" spans="1:13" ht="15.75" customHeight="1">
      <c r="A21" s="1399"/>
      <c r="B21" s="1399"/>
      <c r="C21" s="1399"/>
      <c r="D21" s="1399"/>
      <c r="E21" s="1399"/>
      <c r="F21" s="1399"/>
      <c r="G21" s="1399"/>
      <c r="H21" s="1399"/>
      <c r="I21" s="1399"/>
      <c r="J21" s="1399"/>
      <c r="K21" s="1399"/>
      <c r="L21" s="1399"/>
      <c r="M21" s="296"/>
    </row>
    <row r="22" spans="1:13" ht="15.75" customHeight="1">
      <c r="A22" s="1399"/>
      <c r="B22" s="1399"/>
      <c r="C22" s="1399"/>
      <c r="D22" s="1399"/>
      <c r="E22" s="1399"/>
      <c r="F22" s="1399"/>
      <c r="G22" s="1399"/>
      <c r="H22" s="1399"/>
      <c r="I22" s="1399"/>
      <c r="J22" s="1399"/>
      <c r="K22" s="1399"/>
      <c r="L22" s="1399"/>
      <c r="M22" s="296"/>
    </row>
    <row r="23" spans="1:13" ht="58.5" customHeight="1">
      <c r="A23" s="1399"/>
      <c r="B23" s="1399"/>
      <c r="C23" s="1399"/>
      <c r="D23" s="1399"/>
      <c r="E23" s="1399"/>
      <c r="F23" s="1399"/>
      <c r="G23" s="1399"/>
      <c r="H23" s="1399"/>
      <c r="I23" s="1399"/>
      <c r="J23" s="1399"/>
      <c r="K23" s="1399"/>
      <c r="L23" s="1399"/>
    </row>
    <row r="24" spans="1:13" ht="58.5" customHeight="1">
      <c r="A24" s="1399"/>
      <c r="B24" s="1399"/>
      <c r="C24" s="1399"/>
      <c r="D24" s="1399"/>
      <c r="E24" s="1399"/>
      <c r="F24" s="1399"/>
      <c r="G24" s="1399"/>
      <c r="H24" s="1399"/>
      <c r="I24" s="1399"/>
      <c r="J24" s="1399"/>
      <c r="K24" s="1399"/>
      <c r="L24" s="1399"/>
    </row>
    <row r="25" spans="1:13" ht="58.5" customHeight="1">
      <c r="A25" s="1399"/>
      <c r="B25" s="1399"/>
      <c r="C25" s="1399"/>
      <c r="D25" s="1399"/>
      <c r="E25" s="1399"/>
      <c r="F25" s="1399"/>
      <c r="G25" s="1399"/>
      <c r="H25" s="1399"/>
      <c r="I25" s="1399"/>
      <c r="J25" s="1399"/>
      <c r="K25" s="1399"/>
      <c r="L25" s="1399"/>
      <c r="M25" s="293"/>
    </row>
    <row r="26" spans="1:13" ht="15" customHeight="1">
      <c r="A26" s="1399"/>
      <c r="B26" s="1399"/>
      <c r="C26" s="1399"/>
      <c r="D26" s="1399"/>
      <c r="E26" s="1399"/>
      <c r="F26" s="1399"/>
      <c r="G26" s="1399"/>
      <c r="H26" s="1399"/>
      <c r="I26" s="1399"/>
      <c r="J26" s="1399"/>
      <c r="K26" s="1399"/>
      <c r="L26" s="1399"/>
      <c r="M26" s="293"/>
    </row>
    <row r="27" spans="1:13" ht="15.75" customHeight="1">
      <c r="A27" s="1399"/>
      <c r="B27" s="1399"/>
      <c r="C27" s="1399"/>
      <c r="D27" s="1399"/>
      <c r="E27" s="1399"/>
      <c r="F27" s="1399"/>
      <c r="G27" s="1399"/>
      <c r="H27" s="1399"/>
      <c r="I27" s="1399"/>
      <c r="J27" s="1399"/>
      <c r="K27" s="1399"/>
      <c r="L27" s="1399"/>
      <c r="M27" s="296"/>
    </row>
    <row r="28" spans="1:13" ht="15.75" customHeight="1">
      <c r="A28" s="1399"/>
      <c r="B28" s="1399"/>
      <c r="C28" s="1399"/>
      <c r="D28" s="1399"/>
      <c r="E28" s="1399"/>
      <c r="F28" s="1399"/>
      <c r="G28" s="1399"/>
      <c r="H28" s="1399"/>
      <c r="I28" s="1399"/>
      <c r="J28" s="1399"/>
      <c r="K28" s="1399"/>
      <c r="L28" s="1399"/>
      <c r="M28" s="298"/>
    </row>
    <row r="29" spans="1:13" ht="15.75" customHeight="1">
      <c r="A29" s="1399"/>
      <c r="B29" s="1399"/>
      <c r="C29" s="1399"/>
      <c r="D29" s="1399"/>
      <c r="E29" s="1399"/>
      <c r="F29" s="1399"/>
      <c r="G29" s="1399"/>
      <c r="H29" s="1399"/>
      <c r="I29" s="1399"/>
      <c r="J29" s="1399"/>
      <c r="K29" s="1399"/>
      <c r="L29" s="1399"/>
      <c r="M29" s="299"/>
    </row>
    <row r="30" spans="1:13" ht="15.75" customHeight="1">
      <c r="A30" s="1399"/>
      <c r="B30" s="1399"/>
      <c r="C30" s="1399"/>
      <c r="D30" s="1399"/>
      <c r="E30" s="1399"/>
      <c r="F30" s="1399"/>
      <c r="G30" s="1399"/>
      <c r="H30" s="1399"/>
      <c r="I30" s="1399"/>
      <c r="J30" s="1399"/>
      <c r="K30" s="1399"/>
      <c r="L30" s="1399"/>
      <c r="M30" s="299"/>
    </row>
    <row r="31" spans="1:13" ht="50.25" customHeight="1">
      <c r="A31" s="1399"/>
      <c r="B31" s="1399"/>
      <c r="C31" s="1399"/>
      <c r="D31" s="1399"/>
      <c r="E31" s="1399"/>
      <c r="F31" s="1399"/>
      <c r="G31" s="1399"/>
      <c r="H31" s="1399"/>
      <c r="I31" s="1399"/>
      <c r="J31" s="1399"/>
      <c r="K31" s="1399"/>
      <c r="L31" s="1399"/>
      <c r="M31" s="299"/>
    </row>
    <row r="32" spans="1:13">
      <c r="A32" s="1399"/>
      <c r="B32" s="1399"/>
      <c r="C32" s="1399"/>
      <c r="D32" s="1399"/>
      <c r="E32" s="1399"/>
      <c r="F32" s="1399"/>
      <c r="G32" s="1399"/>
      <c r="H32" s="1399"/>
      <c r="I32" s="1399"/>
      <c r="J32" s="1399"/>
      <c r="K32" s="1399"/>
      <c r="L32" s="1399"/>
    </row>
    <row r="33" spans="1:12">
      <c r="A33" s="1399"/>
      <c r="B33" s="1399"/>
      <c r="C33" s="1399"/>
      <c r="D33" s="1399"/>
      <c r="E33" s="1399"/>
      <c r="F33" s="1399"/>
      <c r="G33" s="1399"/>
      <c r="H33" s="1399"/>
      <c r="I33" s="1399"/>
      <c r="J33" s="1399"/>
      <c r="K33" s="1399"/>
      <c r="L33" s="1399"/>
    </row>
    <row r="34" spans="1:12">
      <c r="A34" s="1399"/>
      <c r="B34" s="1399"/>
      <c r="C34" s="1399"/>
      <c r="D34" s="1399"/>
      <c r="E34" s="1399"/>
      <c r="F34" s="1399"/>
      <c r="G34" s="1399"/>
      <c r="H34" s="1399"/>
      <c r="I34" s="1399"/>
      <c r="J34" s="1399"/>
      <c r="K34" s="1399"/>
      <c r="L34" s="1399"/>
    </row>
    <row r="35" spans="1:12">
      <c r="A35" s="1399"/>
      <c r="B35" s="1399"/>
      <c r="C35" s="1399"/>
      <c r="D35" s="1399"/>
      <c r="E35" s="1399"/>
      <c r="F35" s="1399"/>
      <c r="G35" s="1399"/>
      <c r="H35" s="1399"/>
      <c r="I35" s="1399"/>
      <c r="J35" s="1399"/>
      <c r="K35" s="1399"/>
      <c r="L35" s="1399"/>
    </row>
    <row r="36" spans="1:12">
      <c r="A36" s="1399"/>
      <c r="B36" s="1399"/>
      <c r="C36" s="1399"/>
      <c r="D36" s="1399"/>
      <c r="E36" s="1399"/>
      <c r="F36" s="1399"/>
      <c r="G36" s="1399"/>
      <c r="H36" s="1399"/>
      <c r="I36" s="1399"/>
      <c r="J36" s="1399"/>
      <c r="K36" s="1399"/>
      <c r="L36" s="1399"/>
    </row>
    <row r="37" spans="1:12">
      <c r="A37" s="1399"/>
      <c r="B37" s="1399"/>
      <c r="C37" s="1399"/>
      <c r="D37" s="1399"/>
      <c r="E37" s="1399"/>
      <c r="F37" s="1399"/>
      <c r="G37" s="1399"/>
      <c r="H37" s="1399"/>
      <c r="I37" s="1399"/>
      <c r="J37" s="1399"/>
      <c r="K37" s="1399"/>
      <c r="L37" s="1399"/>
    </row>
    <row r="38" spans="1:12">
      <c r="A38" s="1399"/>
      <c r="B38" s="1399"/>
      <c r="C38" s="1399"/>
      <c r="D38" s="1399"/>
      <c r="E38" s="1399"/>
      <c r="F38" s="1399"/>
      <c r="G38" s="1399"/>
      <c r="H38" s="1399"/>
      <c r="I38" s="1399"/>
      <c r="J38" s="1399"/>
      <c r="K38" s="1399"/>
      <c r="L38" s="1399"/>
    </row>
    <row r="39" spans="1:12" ht="33" customHeight="1">
      <c r="A39" s="1399"/>
      <c r="B39" s="1399"/>
      <c r="C39" s="1399"/>
      <c r="D39" s="1399"/>
      <c r="E39" s="1399"/>
      <c r="F39" s="1399"/>
      <c r="G39" s="1399"/>
      <c r="H39" s="1399"/>
      <c r="I39" s="1399"/>
      <c r="J39" s="1399"/>
      <c r="K39" s="1399"/>
      <c r="L39" s="1399"/>
    </row>
    <row r="40" spans="1:12">
      <c r="A40" s="1399"/>
      <c r="B40" s="1399"/>
      <c r="C40" s="1399"/>
      <c r="D40" s="1399"/>
      <c r="E40" s="1399"/>
      <c r="F40" s="1399"/>
      <c r="G40" s="1399"/>
      <c r="H40" s="1399"/>
      <c r="I40" s="1399"/>
      <c r="J40" s="1399"/>
      <c r="K40" s="1399"/>
      <c r="L40" s="1399"/>
    </row>
  </sheetData>
  <mergeCells count="1">
    <mergeCell ref="A5:L40"/>
  </mergeCells>
  <pageMargins left="0.70866141732283472" right="0.70866141732283472" top="0.74803149606299213" bottom="0.74803149606299213" header="0.31496062992125984" footer="0.31496062992125984"/>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80">
    <tabColor theme="3" tint="0.59999389629810485"/>
    <pageSetUpPr fitToPage="1"/>
  </sheetPr>
  <dimension ref="A1:K43"/>
  <sheetViews>
    <sheetView showGridLines="0" view="pageBreakPreview" zoomScale="40" zoomScaleNormal="85" zoomScaleSheetLayoutView="40" workbookViewId="0">
      <pane xSplit="1" ySplit="5" topLeftCell="C6" activePane="bottomRight" state="frozen"/>
      <selection pane="bottomRight" activeCell="Q21" sqref="Q21"/>
      <selection pane="bottomLeft" activeCell="A6" sqref="A6"/>
      <selection pane="topRight" activeCell="B1" sqref="B1"/>
    </sheetView>
  </sheetViews>
  <sheetFormatPr defaultColWidth="11.42578125" defaultRowHeight="15"/>
  <cols>
    <col min="1" max="1" width="21.7109375" style="45" customWidth="1"/>
    <col min="2" max="2" width="41.85546875" style="45" customWidth="1"/>
    <col min="3" max="3" width="40.5703125" style="45" customWidth="1"/>
    <col min="4" max="4" width="33.28515625" style="45" customWidth="1"/>
    <col min="5" max="5" width="27.28515625" style="45" hidden="1" customWidth="1"/>
    <col min="6" max="6" width="39.5703125" style="45" customWidth="1"/>
    <col min="7" max="7" width="42.7109375" style="45" customWidth="1"/>
    <col min="8" max="8" width="46.7109375" style="45" customWidth="1"/>
    <col min="9" max="9" width="43.85546875" style="45" customWidth="1"/>
    <col min="10" max="10" width="35.28515625" style="45" customWidth="1"/>
    <col min="11" max="11" width="46.28515625" style="45" customWidth="1"/>
  </cols>
  <sheetData>
    <row r="1" spans="1:11" s="412" customFormat="1" ht="89.25" customHeight="1">
      <c r="A1" s="1400" t="s">
        <v>646</v>
      </c>
      <c r="B1" s="1401"/>
      <c r="C1" s="1401"/>
      <c r="D1" s="1401"/>
      <c r="E1" s="1401"/>
      <c r="F1" s="1401"/>
      <c r="G1" s="1401"/>
      <c r="H1" s="1401"/>
      <c r="I1" s="1401"/>
      <c r="J1" s="1401"/>
      <c r="K1" s="1402"/>
    </row>
    <row r="2" spans="1:11" s="412" customFormat="1" ht="45.75" customHeight="1" thickBot="1">
      <c r="A2" s="1412" t="str">
        <f>+'Resumen '!O14</f>
        <v>Período:  Diciembre 2015 - Julio 2025</v>
      </c>
      <c r="B2" s="1413"/>
      <c r="C2" s="1413"/>
      <c r="D2" s="1413"/>
      <c r="E2" s="1413"/>
      <c r="F2" s="1413"/>
      <c r="G2" s="1413"/>
      <c r="H2" s="1413"/>
      <c r="I2" s="1413"/>
      <c r="J2" s="1413"/>
      <c r="K2" s="1414"/>
    </row>
    <row r="3" spans="1:11" ht="13.5" customHeight="1">
      <c r="A3" s="300" t="s">
        <v>647</v>
      </c>
      <c r="B3" s="300"/>
      <c r="C3" s="300"/>
      <c r="D3" s="300"/>
      <c r="E3" s="300"/>
      <c r="F3" s="300"/>
      <c r="G3" s="300"/>
      <c r="H3" s="300"/>
      <c r="I3" s="300"/>
      <c r="J3" s="300"/>
      <c r="K3" s="300"/>
    </row>
    <row r="4" spans="1:11" s="220" customFormat="1" ht="44.25" customHeight="1">
      <c r="A4" s="684" t="s">
        <v>647</v>
      </c>
      <c r="B4" s="1409" t="s">
        <v>648</v>
      </c>
      <c r="C4" s="1410"/>
      <c r="D4" s="1410"/>
      <c r="E4" s="1410"/>
      <c r="F4" s="1410"/>
      <c r="G4" s="1411"/>
      <c r="H4" s="1406" t="s">
        <v>649</v>
      </c>
      <c r="I4" s="1407"/>
      <c r="J4" s="1407"/>
      <c r="K4" s="1408"/>
    </row>
    <row r="5" spans="1:11" s="387" customFormat="1" ht="85.5" customHeight="1">
      <c r="A5" s="899" t="s">
        <v>415</v>
      </c>
      <c r="B5" s="900" t="s">
        <v>650</v>
      </c>
      <c r="C5" s="900" t="s">
        <v>651</v>
      </c>
      <c r="D5" s="900" t="s">
        <v>652</v>
      </c>
      <c r="E5" s="900" t="s">
        <v>653</v>
      </c>
      <c r="F5" s="900" t="s">
        <v>654</v>
      </c>
      <c r="G5" s="900" t="s">
        <v>655</v>
      </c>
      <c r="H5" s="901" t="s">
        <v>656</v>
      </c>
      <c r="I5" s="901" t="s">
        <v>657</v>
      </c>
      <c r="J5" s="901" t="s">
        <v>658</v>
      </c>
      <c r="K5" s="902" t="s">
        <v>659</v>
      </c>
    </row>
    <row r="6" spans="1:11" s="95" customFormat="1" ht="27" customHeight="1">
      <c r="A6" s="685">
        <v>2015</v>
      </c>
      <c r="B6" s="1125">
        <v>79052372049.330002</v>
      </c>
      <c r="C6" s="1125">
        <v>6922811271.25</v>
      </c>
      <c r="D6" s="1125">
        <v>523242913.22000003</v>
      </c>
      <c r="E6" s="1125">
        <v>0</v>
      </c>
      <c r="F6" s="1125">
        <v>355290191.79000002</v>
      </c>
      <c r="G6" s="1038">
        <f t="shared" ref="G6:G16" si="0">+C6+B6+D6+E6+F6</f>
        <v>86853716425.589996</v>
      </c>
      <c r="H6" s="686">
        <v>78537174647.860001</v>
      </c>
      <c r="I6" s="686">
        <v>6892825210.3000002</v>
      </c>
      <c r="J6" s="855">
        <v>335652778.95999998</v>
      </c>
      <c r="K6" s="1039">
        <f t="shared" ref="K6:K16" si="1">+I6+H6+J6</f>
        <v>85765652637.12001</v>
      </c>
    </row>
    <row r="7" spans="1:11" s="95" customFormat="1" ht="27" customHeight="1">
      <c r="A7" s="685">
        <v>2016</v>
      </c>
      <c r="B7" s="1125">
        <v>89049164221.449997</v>
      </c>
      <c r="C7" s="1125">
        <v>8498167479</v>
      </c>
      <c r="D7" s="1125">
        <v>683922196.33000004</v>
      </c>
      <c r="E7" s="1125">
        <v>0</v>
      </c>
      <c r="F7" s="1125">
        <v>371308008.59999996</v>
      </c>
      <c r="G7" s="1038">
        <f t="shared" si="0"/>
        <v>98602561905.380005</v>
      </c>
      <c r="H7" s="686">
        <v>89080179368.25</v>
      </c>
      <c r="I7" s="686">
        <v>8178603831.1000004</v>
      </c>
      <c r="J7" s="855">
        <v>328531909.15999991</v>
      </c>
      <c r="K7" s="1039">
        <f t="shared" si="1"/>
        <v>97587315108.51001</v>
      </c>
    </row>
    <row r="8" spans="1:11" s="36" customFormat="1" ht="27" customHeight="1">
      <c r="A8" s="685">
        <v>2017</v>
      </c>
      <c r="B8" s="1125">
        <v>99657751352.690002</v>
      </c>
      <c r="C8" s="1125">
        <v>8861365332.7000008</v>
      </c>
      <c r="D8" s="1125">
        <v>574999895.51999998</v>
      </c>
      <c r="E8" s="1125">
        <v>0</v>
      </c>
      <c r="F8" s="1125">
        <v>665846533.3499999</v>
      </c>
      <c r="G8" s="1038">
        <f t="shared" si="0"/>
        <v>109759963114.26001</v>
      </c>
      <c r="H8" s="686">
        <v>98828071528.779999</v>
      </c>
      <c r="I8" s="686">
        <v>9002153750.7799988</v>
      </c>
      <c r="J8" s="855">
        <v>558973905.84000003</v>
      </c>
      <c r="K8" s="1039">
        <f t="shared" si="1"/>
        <v>108389199185.39999</v>
      </c>
    </row>
    <row r="9" spans="1:11" s="36" customFormat="1" ht="27" customHeight="1">
      <c r="A9" s="685">
        <v>2018</v>
      </c>
      <c r="B9" s="1125">
        <v>112854009382.5</v>
      </c>
      <c r="C9" s="1125">
        <v>9303031996.6900005</v>
      </c>
      <c r="D9" s="1125">
        <v>740948848.48000002</v>
      </c>
      <c r="E9" s="1125">
        <v>0</v>
      </c>
      <c r="F9" s="1125">
        <v>793176886.71000004</v>
      </c>
      <c r="G9" s="1038">
        <f t="shared" si="0"/>
        <v>123691167114.38</v>
      </c>
      <c r="H9" s="686">
        <v>112956079448.92</v>
      </c>
      <c r="I9" s="686">
        <v>9656741344.960001</v>
      </c>
      <c r="J9" s="855">
        <v>758411882.95999992</v>
      </c>
      <c r="K9" s="1039">
        <f t="shared" si="1"/>
        <v>123371232676.84001</v>
      </c>
    </row>
    <row r="10" spans="1:11" s="36" customFormat="1" ht="27" customHeight="1">
      <c r="A10" s="685">
        <v>2019</v>
      </c>
      <c r="B10" s="1125">
        <v>122800092365.86</v>
      </c>
      <c r="C10" s="1125">
        <v>10073865331.02</v>
      </c>
      <c r="D10" s="1125">
        <v>919403278.91999996</v>
      </c>
      <c r="E10" s="1125">
        <v>0</v>
      </c>
      <c r="F10" s="1125">
        <v>910105888.26999998</v>
      </c>
      <c r="G10" s="1038">
        <f t="shared" si="0"/>
        <v>134703466864.07001</v>
      </c>
      <c r="H10" s="686">
        <v>122933736042.72</v>
      </c>
      <c r="I10" s="686">
        <v>10092459380.139999</v>
      </c>
      <c r="J10" s="855">
        <v>973800800.96999991</v>
      </c>
      <c r="K10" s="1039">
        <f t="shared" si="1"/>
        <v>133999996223.83</v>
      </c>
    </row>
    <row r="11" spans="1:11" s="36" customFormat="1" ht="27" customHeight="1">
      <c r="A11" s="685">
        <v>2020</v>
      </c>
      <c r="B11" s="1125">
        <v>121397990565.51001</v>
      </c>
      <c r="C11" s="1125">
        <v>10800531998.65</v>
      </c>
      <c r="D11" s="1125">
        <v>613627915.26999998</v>
      </c>
      <c r="E11" s="1125">
        <v>0</v>
      </c>
      <c r="F11" s="1125">
        <v>1093850418.6700001</v>
      </c>
      <c r="G11" s="1038">
        <f t="shared" si="0"/>
        <v>133906000898.10001</v>
      </c>
      <c r="H11" s="686">
        <v>127588985374.33</v>
      </c>
      <c r="I11" s="686">
        <v>12108569830.129999</v>
      </c>
      <c r="J11" s="855">
        <v>970014744.09000003</v>
      </c>
      <c r="K11" s="1039">
        <f t="shared" si="1"/>
        <v>140667569948.54999</v>
      </c>
    </row>
    <row r="12" spans="1:11" s="36" customFormat="1" ht="27" customHeight="1">
      <c r="A12" s="685">
        <v>2021</v>
      </c>
      <c r="B12" s="1125">
        <v>139642528713.32999</v>
      </c>
      <c r="C12" s="1125">
        <v>17765576332.630001</v>
      </c>
      <c r="D12" s="1125">
        <v>296259368.50999999</v>
      </c>
      <c r="E12" s="1125">
        <v>0</v>
      </c>
      <c r="F12" s="1125">
        <v>1116049433.3899999</v>
      </c>
      <c r="G12" s="1038">
        <f t="shared" si="0"/>
        <v>158820413847.86002</v>
      </c>
      <c r="H12" s="686">
        <v>138998614197.34</v>
      </c>
      <c r="I12" s="686">
        <v>18026955388.759998</v>
      </c>
      <c r="J12" s="855">
        <v>854040296.11999989</v>
      </c>
      <c r="K12" s="1039">
        <f t="shared" si="1"/>
        <v>157879609882.22</v>
      </c>
    </row>
    <row r="13" spans="1:11" s="36" customFormat="1" ht="27" customHeight="1">
      <c r="A13" s="685">
        <v>2022</v>
      </c>
      <c r="B13" s="1125">
        <v>168298548798.17001</v>
      </c>
      <c r="C13" s="1125">
        <v>16860531998.969999</v>
      </c>
      <c r="D13" s="1125">
        <v>739635561.09000003</v>
      </c>
      <c r="E13" s="1125">
        <v>0</v>
      </c>
      <c r="F13" s="1125">
        <v>1927102666.2800002</v>
      </c>
      <c r="G13" s="1038">
        <f t="shared" si="0"/>
        <v>187825819024.51001</v>
      </c>
      <c r="H13" s="855">
        <v>169243218294.51999</v>
      </c>
      <c r="I13" s="855">
        <v>18618103739.529999</v>
      </c>
      <c r="J13" s="855">
        <v>1581951303.1199999</v>
      </c>
      <c r="K13" s="1039">
        <f t="shared" si="1"/>
        <v>189443273337.16998</v>
      </c>
    </row>
    <row r="14" spans="1:11" s="36" customFormat="1" ht="27" customHeight="1">
      <c r="A14" s="685">
        <v>2023</v>
      </c>
      <c r="B14" s="1125">
        <v>189477241900.83997</v>
      </c>
      <c r="C14" s="1125">
        <v>18395222000</v>
      </c>
      <c r="D14" s="1125">
        <v>1157959255.5799999</v>
      </c>
      <c r="E14" s="1125">
        <v>0</v>
      </c>
      <c r="F14" s="1125">
        <v>2163425494.8099999</v>
      </c>
      <c r="G14" s="1038">
        <f t="shared" si="0"/>
        <v>211193848651.22995</v>
      </c>
      <c r="H14" s="855">
        <v>192205772271.5</v>
      </c>
      <c r="I14" s="855">
        <v>18680602574.010002</v>
      </c>
      <c r="J14" s="855">
        <v>1744042776.5300002</v>
      </c>
      <c r="K14" s="1039">
        <f t="shared" si="1"/>
        <v>212630417622.04001</v>
      </c>
    </row>
    <row r="15" spans="1:11" s="36" customFormat="1" ht="27" customHeight="1">
      <c r="A15" s="1124">
        <v>2024</v>
      </c>
      <c r="B15" s="1125">
        <v>211618577731.84003</v>
      </c>
      <c r="C15" s="1125">
        <v>18395222000</v>
      </c>
      <c r="D15" s="1125">
        <v>924996518.88</v>
      </c>
      <c r="E15" s="1125">
        <v>0</v>
      </c>
      <c r="F15" s="1125">
        <v>2467869147.7800002</v>
      </c>
      <c r="G15" s="1038">
        <f t="shared" si="0"/>
        <v>233406665398.50003</v>
      </c>
      <c r="H15" s="855">
        <v>212203641524.01999</v>
      </c>
      <c r="I15" s="855">
        <v>18566920747.349998</v>
      </c>
      <c r="J15" s="855">
        <v>2068231616.74</v>
      </c>
      <c r="K15" s="1039">
        <f t="shared" si="1"/>
        <v>232838793888.10999</v>
      </c>
    </row>
    <row r="16" spans="1:11" s="94" customFormat="1" ht="27" customHeight="1">
      <c r="A16" s="1126" t="str">
        <f>+'Resumen '!O6</f>
        <v>Jul.2025</v>
      </c>
      <c r="B16" s="1125">
        <v>132078304060.34001</v>
      </c>
      <c r="C16" s="1125">
        <v>13420041156.640001</v>
      </c>
      <c r="D16" s="1125">
        <v>497616255.57999998</v>
      </c>
      <c r="E16" s="1125">
        <v>0</v>
      </c>
      <c r="F16" s="1125">
        <v>446869257.09999996</v>
      </c>
      <c r="G16" s="1038">
        <f t="shared" si="0"/>
        <v>146442830729.66</v>
      </c>
      <c r="H16" s="855">
        <v>129850484831.56</v>
      </c>
      <c r="I16" s="686">
        <v>13420041156.640001</v>
      </c>
      <c r="J16" s="855">
        <v>781988803.13999939</v>
      </c>
      <c r="K16" s="1039">
        <f t="shared" si="1"/>
        <v>144052514791.34003</v>
      </c>
    </row>
    <row r="17" spans="1:11" ht="27" customHeight="1">
      <c r="A17" s="907" t="s">
        <v>440</v>
      </c>
      <c r="B17" s="908">
        <f t="shared" ref="B17:K17" si="2">SUM(B6:B16)</f>
        <v>1465926581141.8601</v>
      </c>
      <c r="C17" s="908">
        <f t="shared" si="2"/>
        <v>139296366897.55002</v>
      </c>
      <c r="D17" s="908">
        <f t="shared" si="2"/>
        <v>7672612007.3800001</v>
      </c>
      <c r="E17" s="908">
        <f t="shared" si="2"/>
        <v>0</v>
      </c>
      <c r="F17" s="908">
        <f t="shared" si="2"/>
        <v>12310893926.75</v>
      </c>
      <c r="G17" s="908">
        <f t="shared" si="2"/>
        <v>1625206453973.5398</v>
      </c>
      <c r="H17" s="909">
        <f t="shared" si="2"/>
        <v>1472425957529.8</v>
      </c>
      <c r="I17" s="909">
        <f t="shared" si="2"/>
        <v>143243976953.70001</v>
      </c>
      <c r="J17" s="909">
        <f t="shared" si="2"/>
        <v>10955640817.629999</v>
      </c>
      <c r="K17" s="910">
        <f t="shared" si="2"/>
        <v>1626625575301.1301</v>
      </c>
    </row>
    <row r="18" spans="1:11" ht="20.25" customHeight="1">
      <c r="A18" s="1404" t="s">
        <v>660</v>
      </c>
      <c r="B18" s="1404"/>
      <c r="C18" s="1404"/>
      <c r="D18" s="1404"/>
      <c r="E18" s="1404"/>
      <c r="F18" s="1404"/>
      <c r="G18" s="1404"/>
      <c r="H18" s="1405"/>
      <c r="I18" s="1405"/>
      <c r="J18" s="1405"/>
      <c r="K18" s="1404"/>
    </row>
    <row r="19" spans="1:11" s="101" customFormat="1" ht="18.75">
      <c r="A19" s="1403" t="s">
        <v>661</v>
      </c>
      <c r="B19" s="1403"/>
      <c r="C19" s="1403"/>
      <c r="D19" s="1403"/>
      <c r="E19" s="1403"/>
      <c r="F19" s="1403"/>
      <c r="G19" s="771"/>
      <c r="H19" s="772"/>
      <c r="I19" s="772"/>
      <c r="J19" s="772"/>
      <c r="K19" s="772"/>
    </row>
    <row r="20" spans="1:11" s="16" customFormat="1" ht="15.75">
      <c r="A20" s="103"/>
      <c r="B20" s="110"/>
      <c r="C20" s="110"/>
      <c r="D20" s="110"/>
      <c r="E20" s="110"/>
      <c r="F20" s="110"/>
      <c r="G20" s="110"/>
      <c r="H20" s="110"/>
      <c r="I20" s="110"/>
      <c r="J20" s="110"/>
      <c r="K20" s="110"/>
    </row>
    <row r="21" spans="1:11" s="16" customFormat="1" ht="15.75">
      <c r="A21" s="103"/>
      <c r="B21" s="110"/>
      <c r="C21" s="110"/>
      <c r="D21" s="110"/>
      <c r="E21" s="110"/>
      <c r="F21" s="110"/>
      <c r="G21" s="110"/>
      <c r="H21" s="110"/>
      <c r="I21" s="110"/>
      <c r="J21" s="110"/>
      <c r="K21" s="110"/>
    </row>
    <row r="22" spans="1:11" s="16" customFormat="1" ht="15.75">
      <c r="A22" s="103"/>
      <c r="B22" s="110"/>
      <c r="C22" s="110"/>
      <c r="D22" s="110"/>
      <c r="E22" s="110"/>
      <c r="F22" s="110"/>
      <c r="G22" s="110"/>
      <c r="H22" s="110"/>
      <c r="I22" s="110"/>
      <c r="J22" s="110"/>
      <c r="K22" s="110"/>
    </row>
    <row r="23" spans="1:11" s="16" customFormat="1" ht="15.75">
      <c r="A23" s="103"/>
      <c r="B23" s="110"/>
      <c r="C23" s="110"/>
      <c r="D23" s="110"/>
      <c r="E23" s="110"/>
      <c r="F23" s="110"/>
      <c r="G23" s="110"/>
      <c r="H23" s="110"/>
      <c r="I23" s="110"/>
      <c r="J23" s="110"/>
      <c r="K23" s="110"/>
    </row>
    <row r="24" spans="1:11" s="16" customFormat="1" ht="15.75">
      <c r="A24" s="103"/>
      <c r="B24" s="110"/>
      <c r="C24" s="110"/>
      <c r="D24" s="110"/>
      <c r="E24" s="110"/>
      <c r="F24" s="110"/>
      <c r="G24" s="110"/>
      <c r="H24" s="110"/>
      <c r="I24" s="110"/>
      <c r="J24" s="110"/>
      <c r="K24" s="110"/>
    </row>
    <row r="25" spans="1:11" s="16" customFormat="1" ht="15.75">
      <c r="A25" s="103"/>
      <c r="B25" s="110"/>
      <c r="C25" s="110"/>
      <c r="D25" s="110"/>
      <c r="E25" s="110"/>
      <c r="F25" s="110"/>
      <c r="G25" s="110"/>
      <c r="H25" s="110"/>
      <c r="I25" s="110"/>
      <c r="J25" s="110"/>
      <c r="K25" s="110"/>
    </row>
    <row r="26" spans="1:11" s="16" customFormat="1" ht="15.75">
      <c r="A26" s="103"/>
      <c r="B26" s="110"/>
      <c r="C26" s="110"/>
      <c r="D26" s="110"/>
      <c r="E26" s="110"/>
      <c r="F26" s="110"/>
      <c r="G26" s="110"/>
      <c r="H26" s="110"/>
      <c r="I26" s="110"/>
      <c r="J26" s="110"/>
      <c r="K26" s="110"/>
    </row>
    <row r="27" spans="1:11" s="16" customFormat="1" ht="15.75">
      <c r="A27" s="103"/>
      <c r="B27" s="110"/>
      <c r="C27" s="110"/>
      <c r="D27" s="110"/>
      <c r="E27" s="110"/>
      <c r="F27" s="110"/>
      <c r="G27" s="110"/>
      <c r="H27" s="110"/>
      <c r="I27" s="110"/>
      <c r="J27" s="110"/>
      <c r="K27" s="110"/>
    </row>
    <row r="28" spans="1:11" s="16" customFormat="1" ht="15.75">
      <c r="A28" s="103"/>
      <c r="B28" s="110"/>
      <c r="C28" s="110"/>
      <c r="D28" s="110"/>
      <c r="E28" s="110"/>
      <c r="F28" s="110"/>
      <c r="G28" s="110"/>
      <c r="H28" s="110"/>
      <c r="I28" s="110"/>
      <c r="J28" s="110"/>
      <c r="K28" s="110"/>
    </row>
    <row r="29" spans="1:11" s="16" customFormat="1" ht="15.75">
      <c r="A29" s="103"/>
      <c r="B29" s="110"/>
      <c r="C29" s="110"/>
      <c r="D29" s="110"/>
      <c r="E29" s="110"/>
      <c r="F29" s="110"/>
      <c r="G29" s="110"/>
      <c r="H29" s="110"/>
      <c r="I29" s="110"/>
      <c r="J29" s="110"/>
      <c r="K29" s="110"/>
    </row>
    <row r="30" spans="1:11" s="16" customFormat="1" ht="15.75">
      <c r="A30" s="103"/>
      <c r="B30" s="110"/>
      <c r="C30" s="110"/>
      <c r="D30" s="110"/>
      <c r="E30" s="110"/>
      <c r="F30" s="110"/>
      <c r="G30" s="110"/>
      <c r="H30" s="110"/>
      <c r="I30" s="110"/>
      <c r="J30" s="110"/>
      <c r="K30" s="110"/>
    </row>
    <row r="31" spans="1:11" s="16" customFormat="1" ht="15.75">
      <c r="A31" s="103"/>
      <c r="B31" s="110"/>
      <c r="C31" s="110"/>
      <c r="D31" s="110"/>
      <c r="E31" s="110"/>
      <c r="F31" s="110"/>
      <c r="G31" s="110"/>
      <c r="H31" s="110"/>
      <c r="I31" s="110"/>
      <c r="J31" s="110"/>
      <c r="K31" s="110"/>
    </row>
    <row r="32" spans="1:11" s="16" customFormat="1" ht="15.75">
      <c r="A32" s="103"/>
      <c r="B32" s="110"/>
      <c r="C32" s="110"/>
      <c r="D32" s="110"/>
      <c r="E32" s="110"/>
      <c r="F32" s="110"/>
      <c r="G32" s="110"/>
      <c r="H32" s="110"/>
      <c r="I32" s="110"/>
      <c r="J32" s="110"/>
      <c r="K32" s="110"/>
    </row>
    <row r="33" spans="1:11" s="16" customFormat="1" ht="15.75">
      <c r="A33" s="103"/>
      <c r="B33" s="110"/>
      <c r="C33" s="110"/>
      <c r="D33" s="110"/>
      <c r="E33" s="110"/>
      <c r="F33" s="110"/>
      <c r="G33" s="110"/>
      <c r="H33" s="110"/>
      <c r="I33" s="110"/>
      <c r="J33" s="110"/>
      <c r="K33" s="110"/>
    </row>
    <row r="34" spans="1:11" s="16" customFormat="1" ht="15.75">
      <c r="A34" s="103"/>
      <c r="B34" s="110"/>
      <c r="C34" s="110"/>
      <c r="D34" s="110"/>
      <c r="E34" s="110"/>
      <c r="F34" s="110"/>
      <c r="G34" s="110"/>
      <c r="H34" s="110"/>
      <c r="I34" s="110"/>
      <c r="J34" s="110"/>
      <c r="K34" s="110"/>
    </row>
    <row r="35" spans="1:11" s="16" customFormat="1" ht="15.75">
      <c r="A35" s="103"/>
      <c r="B35" s="110"/>
      <c r="C35" s="110"/>
      <c r="D35" s="110"/>
      <c r="E35" s="110"/>
      <c r="F35" s="110"/>
      <c r="G35" s="110"/>
      <c r="H35" s="110"/>
      <c r="I35" s="110"/>
      <c r="J35" s="110"/>
      <c r="K35" s="110"/>
    </row>
    <row r="36" spans="1:11" s="16" customFormat="1" ht="15.75">
      <c r="A36" s="103"/>
      <c r="B36" s="110"/>
      <c r="C36" s="110"/>
      <c r="D36" s="110"/>
      <c r="E36" s="110"/>
      <c r="F36" s="110"/>
      <c r="G36" s="110"/>
      <c r="H36" s="110"/>
      <c r="I36" s="110"/>
      <c r="J36" s="110"/>
      <c r="K36" s="110"/>
    </row>
    <row r="37" spans="1:11" s="16" customFormat="1" ht="15.75">
      <c r="A37" s="103"/>
      <c r="B37" s="110"/>
      <c r="C37" s="110"/>
      <c r="D37" s="110"/>
      <c r="E37" s="110"/>
      <c r="F37" s="110"/>
      <c r="G37" s="110"/>
      <c r="H37" s="110"/>
      <c r="I37" s="110"/>
      <c r="J37" s="110"/>
      <c r="K37" s="110"/>
    </row>
    <row r="38" spans="1:11" s="16" customFormat="1" ht="15.75">
      <c r="A38" s="103"/>
      <c r="B38" s="110"/>
      <c r="C38" s="110"/>
      <c r="D38" s="110"/>
      <c r="E38" s="110"/>
      <c r="F38" s="110"/>
      <c r="G38" s="110"/>
      <c r="H38" s="110"/>
      <c r="I38" s="110"/>
      <c r="J38" s="110"/>
      <c r="K38" s="110"/>
    </row>
    <row r="39" spans="1:11" s="16" customFormat="1" ht="15.75">
      <c r="A39" s="103"/>
      <c r="B39" s="110"/>
      <c r="C39" s="110"/>
      <c r="D39" s="110"/>
      <c r="E39" s="110"/>
      <c r="F39" s="110"/>
      <c r="G39" s="110"/>
      <c r="H39" s="110"/>
      <c r="I39" s="110"/>
      <c r="J39" s="110"/>
      <c r="K39" s="110"/>
    </row>
    <row r="40" spans="1:11" s="16" customFormat="1" ht="15.75">
      <c r="A40" s="103"/>
      <c r="B40" s="110"/>
      <c r="C40" s="110"/>
      <c r="D40" s="110"/>
      <c r="E40" s="110"/>
      <c r="F40" s="110"/>
      <c r="G40" s="110"/>
      <c r="H40" s="110"/>
      <c r="I40" s="110"/>
      <c r="J40" s="110"/>
      <c r="K40" s="110"/>
    </row>
    <row r="41" spans="1:11" s="16" customFormat="1" ht="15.75">
      <c r="A41" s="103"/>
      <c r="B41" s="110"/>
      <c r="C41" s="110"/>
      <c r="D41" s="110"/>
      <c r="E41" s="110"/>
      <c r="F41" s="110"/>
      <c r="G41" s="110"/>
      <c r="H41" s="110"/>
      <c r="I41" s="110"/>
      <c r="J41" s="110"/>
      <c r="K41" s="110"/>
    </row>
    <row r="42" spans="1:11" s="16" customFormat="1" ht="15.75">
      <c r="A42" s="103"/>
      <c r="B42" s="110"/>
      <c r="C42" s="110"/>
      <c r="D42" s="110"/>
      <c r="E42" s="110"/>
      <c r="F42" s="110"/>
      <c r="G42" s="110"/>
      <c r="H42" s="110"/>
      <c r="I42" s="110"/>
      <c r="J42" s="110"/>
      <c r="K42" s="110"/>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81">
    <tabColor theme="3" tint="0.59999389629810485"/>
    <pageSetUpPr fitToPage="1"/>
  </sheetPr>
  <dimension ref="A1:H47"/>
  <sheetViews>
    <sheetView showGridLines="0" view="pageBreakPreview" zoomScale="85" zoomScaleNormal="100" zoomScaleSheetLayoutView="85" workbookViewId="0">
      <selection activeCell="K20" sqref="K20"/>
    </sheetView>
  </sheetViews>
  <sheetFormatPr defaultColWidth="11.42578125" defaultRowHeight="14.25"/>
  <cols>
    <col min="1" max="1" width="17.140625" style="389" customWidth="1"/>
    <col min="2" max="2" width="24.28515625" style="389" customWidth="1"/>
    <col min="3" max="3" width="23.140625" style="389" bestFit="1" customWidth="1"/>
    <col min="4" max="4" width="20.42578125" style="389" customWidth="1"/>
    <col min="5" max="5" width="29.140625" style="389" customWidth="1"/>
    <col min="6" max="6" width="31.28515625" style="390" customWidth="1"/>
    <col min="7" max="7" width="18" style="390" customWidth="1"/>
    <col min="8" max="16384" width="11.42578125" style="389"/>
  </cols>
  <sheetData>
    <row r="1" spans="1:8" ht="32.25" customHeight="1">
      <c r="A1" s="1415" t="s">
        <v>662</v>
      </c>
      <c r="B1" s="1416"/>
      <c r="C1" s="1416"/>
      <c r="D1" s="1416"/>
      <c r="E1" s="1416"/>
      <c r="F1" s="1416"/>
      <c r="G1" s="1417"/>
    </row>
    <row r="2" spans="1:8" ht="24.75" customHeight="1">
      <c r="A2" s="1418" t="str">
        <f>+'Resumen '!O14</f>
        <v>Período:  Diciembre 2015 - Julio 2025</v>
      </c>
      <c r="B2" s="1419"/>
      <c r="C2" s="1419"/>
      <c r="D2" s="1419"/>
      <c r="E2" s="1419"/>
      <c r="F2" s="1419"/>
      <c r="G2" s="1420"/>
    </row>
    <row r="3" spans="1:8" ht="6.75" customHeight="1"/>
    <row r="4" spans="1:8" s="392" customFormat="1" ht="44.25" customHeight="1">
      <c r="A4" s="903" t="s">
        <v>615</v>
      </c>
      <c r="B4" s="904" t="s">
        <v>663</v>
      </c>
      <c r="C4" s="904" t="s">
        <v>664</v>
      </c>
      <c r="D4" s="905" t="s">
        <v>665</v>
      </c>
      <c r="E4" s="906" t="s">
        <v>666</v>
      </c>
      <c r="F4" s="391"/>
      <c r="G4" s="391"/>
      <c r="H4" s="389"/>
    </row>
    <row r="5" spans="1:8">
      <c r="A5" s="773">
        <v>2015</v>
      </c>
      <c r="B5" s="775">
        <v>29250900435.389999</v>
      </c>
      <c r="C5" s="775">
        <v>49801471613.939987</v>
      </c>
      <c r="D5" s="775">
        <v>0</v>
      </c>
      <c r="E5" s="774">
        <f>+Tabla26[[#This Row],[PE_Aportes Extraordinario Persona]]+Tabla26[[#This Row],[Sector Privado]]+Tabla26[[#This Row],[Sector  Público]]</f>
        <v>79052372049.329987</v>
      </c>
    </row>
    <row r="6" spans="1:8" ht="18">
      <c r="A6" s="773">
        <v>2016</v>
      </c>
      <c r="B6" s="775">
        <v>33197918782.480003</v>
      </c>
      <c r="C6" s="775">
        <v>55851245438.969994</v>
      </c>
      <c r="D6" s="775"/>
      <c r="E6" s="774">
        <f>+Tabla26[[#This Row],[PE_Aportes Extraordinario Persona]]+Tabla26[[#This Row],[Sector Privado]]+Tabla26[[#This Row],[Sector  Público]]</f>
        <v>89049164221.449997</v>
      </c>
      <c r="H6" s="392"/>
    </row>
    <row r="7" spans="1:8">
      <c r="A7" s="773">
        <v>2017</v>
      </c>
      <c r="B7" s="775">
        <v>37563341220.540001</v>
      </c>
      <c r="C7" s="775">
        <v>62094410132.149994</v>
      </c>
      <c r="D7" s="775">
        <v>0</v>
      </c>
      <c r="E7" s="774">
        <f>+Tabla26[[#This Row],[PE_Aportes Extraordinario Persona]]+Tabla26[[#This Row],[Sector Privado]]+Tabla26[[#This Row],[Sector  Público]]</f>
        <v>99657751352.690002</v>
      </c>
    </row>
    <row r="8" spans="1:8" ht="15.75" customHeight="1">
      <c r="A8" s="773">
        <v>2018</v>
      </c>
      <c r="B8" s="775">
        <v>42779387567.769997</v>
      </c>
      <c r="C8" s="775">
        <v>70074621814.729996</v>
      </c>
      <c r="D8" s="775">
        <v>0</v>
      </c>
      <c r="E8" s="774">
        <f>+Tabla26[[#This Row],[PE_Aportes Extraordinario Persona]]+Tabla26[[#This Row],[Sector Privado]]+Tabla26[[#This Row],[Sector  Público]]</f>
        <v>112854009382.5</v>
      </c>
    </row>
    <row r="9" spans="1:8">
      <c r="A9" s="773">
        <v>2019</v>
      </c>
      <c r="B9" s="775">
        <v>46474324202.029999</v>
      </c>
      <c r="C9" s="775">
        <v>76436493567.029984</v>
      </c>
      <c r="D9" s="775">
        <v>0</v>
      </c>
      <c r="E9" s="774">
        <f>+Tabla26[[#This Row],[PE_Aportes Extraordinario Persona]]+Tabla26[[#This Row],[Sector Privado]]+Tabla26[[#This Row],[Sector  Público]]</f>
        <v>122910817769.05998</v>
      </c>
    </row>
    <row r="10" spans="1:8">
      <c r="A10" s="773">
        <v>2020</v>
      </c>
      <c r="B10" s="775">
        <v>51494714927.979996</v>
      </c>
      <c r="C10" s="775">
        <v>69903275637.529999</v>
      </c>
      <c r="D10" s="775">
        <v>0</v>
      </c>
      <c r="E10" s="774">
        <f>+Tabla26[[#This Row],[PE_Aportes Extraordinario Persona]]+Tabla26[[#This Row],[Sector Privado]]+Tabla26[[#This Row],[Sector  Público]]</f>
        <v>121397990565.50999</v>
      </c>
    </row>
    <row r="11" spans="1:8" s="394" customFormat="1">
      <c r="A11" s="773">
        <v>2021</v>
      </c>
      <c r="B11" s="775">
        <v>53978644084.049988</v>
      </c>
      <c r="C11" s="775">
        <v>85663651015.01001</v>
      </c>
      <c r="D11" s="775">
        <v>233614.27</v>
      </c>
      <c r="E11" s="774">
        <f>+Tabla26[[#This Row],[PE_Aportes Extraordinario Persona]]+Tabla26[[#This Row],[Sector Privado]]+Tabla26[[#This Row],[Sector  Público]]</f>
        <v>139642528713.33002</v>
      </c>
      <c r="F11" s="390"/>
      <c r="G11" s="393"/>
      <c r="H11" s="389"/>
    </row>
    <row r="12" spans="1:8" s="394" customFormat="1">
      <c r="A12" s="776">
        <v>2022</v>
      </c>
      <c r="B12" s="775">
        <v>64772307526.060005</v>
      </c>
      <c r="C12" s="775">
        <v>103754040948.02998</v>
      </c>
      <c r="D12" s="775">
        <v>7225756.8099999996</v>
      </c>
      <c r="E12" s="774">
        <f>+Tabla26[[#This Row],[PE_Aportes Extraordinario Persona]]+Tabla26[[#This Row],[Sector Privado]]+Tabla26[[#This Row],[Sector  Público]]</f>
        <v>168533574230.89999</v>
      </c>
      <c r="F12" s="390"/>
      <c r="G12" s="393"/>
      <c r="H12" s="389"/>
    </row>
    <row r="13" spans="1:8" s="394" customFormat="1">
      <c r="A13" s="776">
        <v>2023</v>
      </c>
      <c r="B13" s="775">
        <v>69507971864.880005</v>
      </c>
      <c r="C13" s="775">
        <v>119949915484.78999</v>
      </c>
      <c r="D13" s="775">
        <v>19354551.170000002</v>
      </c>
      <c r="E13" s="774">
        <f>+Tabla26[[#This Row],[PE_Aportes Extraordinario Persona]]+Tabla26[[#This Row],[Sector Privado]]+Tabla26[[#This Row],[Sector  Público]]</f>
        <v>189477241900.84</v>
      </c>
      <c r="F13" s="390"/>
      <c r="G13" s="393"/>
      <c r="H13" s="389"/>
    </row>
    <row r="14" spans="1:8" s="394" customFormat="1">
      <c r="A14" s="776">
        <v>2024</v>
      </c>
      <c r="B14" s="775">
        <v>75792423848.719986</v>
      </c>
      <c r="C14" s="775">
        <v>135778582924.50003</v>
      </c>
      <c r="D14" s="775">
        <v>47570958.620000005</v>
      </c>
      <c r="E14" s="774">
        <f>+Tabla26[[#This Row],[PE_Aportes Extraordinario Persona]]+Tabla26[[#This Row],[Sector Privado]]+Tabla26[[#This Row],[Sector  Público]]</f>
        <v>211618577731.84003</v>
      </c>
      <c r="F14" s="390"/>
      <c r="G14" s="393"/>
      <c r="H14" s="389"/>
    </row>
    <row r="15" spans="1:8">
      <c r="A15" s="1127" t="str">
        <f>+'Resumen '!O6</f>
        <v>Jul.2025</v>
      </c>
      <c r="B15" s="775">
        <v>46654680314.239998</v>
      </c>
      <c r="C15" s="775">
        <v>84927912800.460007</v>
      </c>
      <c r="D15" s="775">
        <v>48737133.13000001</v>
      </c>
      <c r="E15" s="774">
        <f>+Tabla26[[#This Row],[PE_Aportes Extraordinario Persona]]+Tabla26[[#This Row],[Sector Privado]]+Tabla26[[#This Row],[Sector  Público]]</f>
        <v>131631330247.83002</v>
      </c>
      <c r="F15" s="393"/>
    </row>
    <row r="16" spans="1:8">
      <c r="A16" s="777" t="s">
        <v>629</v>
      </c>
      <c r="B16" s="778">
        <f>SUM(B5:B15)</f>
        <v>551466614774.14001</v>
      </c>
      <c r="C16" s="778">
        <f>SUM(C5:C15)</f>
        <v>914235621377.14001</v>
      </c>
      <c r="D16" s="778">
        <f>SUM(D5:D15)</f>
        <v>123122014.00000001</v>
      </c>
      <c r="E16" s="779">
        <f>SUM(E5:E15)</f>
        <v>1465825358165.28</v>
      </c>
    </row>
    <row r="17" spans="1:8">
      <c r="A17" s="687" t="s">
        <v>667</v>
      </c>
      <c r="B17" s="687"/>
      <c r="C17" s="687"/>
      <c r="D17" s="687"/>
      <c r="E17" s="687"/>
    </row>
    <row r="19" spans="1:8" ht="33.75" customHeight="1"/>
    <row r="20" spans="1:8" ht="36" customHeight="1"/>
    <row r="21" spans="1:8" ht="36" customHeight="1">
      <c r="H21" s="394"/>
    </row>
    <row r="22" spans="1:8" ht="36" customHeight="1">
      <c r="H22" s="394"/>
    </row>
    <row r="23" spans="1:8" ht="36" customHeight="1">
      <c r="H23" s="394"/>
    </row>
    <row r="24" spans="1:8">
      <c r="H24" s="394"/>
    </row>
    <row r="47" ht="41.25" customHeight="1"/>
  </sheetData>
  <mergeCells count="2">
    <mergeCell ref="A1:G1"/>
    <mergeCell ref="A2:G2"/>
  </mergeCells>
  <conditionalFormatting sqref="A5:E14 A16:E16 A15 E15 B10:D15">
    <cfRule type="cellIs" dxfId="405" priority="3" operator="equal">
      <formula>0</formula>
    </cfRule>
  </conditionalFormatting>
  <conditionalFormatting sqref="B9:C14 B10:D15">
    <cfRule type="cellIs" dxfId="404" priority="4" operator="equal">
      <formula>0</formula>
    </cfRule>
  </conditionalFormatting>
  <pageMargins left="0.70866141732283472" right="0.70866141732283472" top="0.74803149606299213" bottom="0.74803149606299213" header="0.31496062992125984" footer="0.31496062992125984"/>
  <pageSetup scale="75" orientation="landscape" r:id="rId1"/>
  <rowBreaks count="1" manualBreakCount="1">
    <brk id="49" max="16383" man="1"/>
  </rowBreaks>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defaultColWidth="11.42578125" defaultRowHeight="15"/>
  <cols>
    <col min="1" max="1" width="26.7109375" style="68" customWidth="1"/>
    <col min="2" max="2" width="30.85546875" style="68" customWidth="1"/>
    <col min="3" max="3" width="30.7109375" style="68" customWidth="1"/>
    <col min="4" max="5" width="32" style="68" customWidth="1"/>
    <col min="6" max="6" width="26.7109375" style="68" customWidth="1"/>
    <col min="7" max="7" width="36" style="68" customWidth="1"/>
    <col min="8" max="8" width="11.42578125" style="68"/>
    <col min="9" max="9" width="23.7109375" style="68" customWidth="1"/>
    <col min="10" max="10" width="33.140625" style="68" customWidth="1"/>
    <col min="11" max="11" width="25.28515625" style="68" bestFit="1" customWidth="1"/>
    <col min="12" max="16384" width="11.42578125" style="68"/>
  </cols>
  <sheetData>
    <row r="1" spans="1:13" ht="34.5" customHeight="1">
      <c r="A1" s="1421" t="s">
        <v>668</v>
      </c>
      <c r="B1" s="1422"/>
      <c r="C1" s="1422"/>
      <c r="D1" s="1422"/>
      <c r="E1" s="1422"/>
      <c r="F1" s="1422"/>
      <c r="G1" s="1422"/>
      <c r="H1" s="1422"/>
      <c r="I1" s="1423"/>
    </row>
    <row r="2" spans="1:13" ht="42.75" customHeight="1">
      <c r="A2" s="1424" t="str">
        <f>+'Resumen '!O4</f>
        <v>Período:  Diciembre 2008 - Julio 2025</v>
      </c>
      <c r="B2" s="1425"/>
      <c r="C2" s="1425"/>
      <c r="D2" s="1425"/>
      <c r="E2" s="1425"/>
      <c r="F2" s="1425"/>
      <c r="G2" s="1425"/>
      <c r="H2" s="1425"/>
      <c r="I2" s="1426"/>
    </row>
    <row r="3" spans="1:13" ht="12.75" customHeight="1">
      <c r="A3" s="118"/>
      <c r="B3" s="129"/>
      <c r="C3" s="129"/>
      <c r="D3" s="129"/>
      <c r="E3" s="129"/>
      <c r="F3" s="129"/>
      <c r="G3" s="129"/>
    </row>
    <row r="4" spans="1:13" ht="67.5" customHeight="1">
      <c r="A4" s="857" t="s">
        <v>506</v>
      </c>
      <c r="B4" s="857" t="s">
        <v>669</v>
      </c>
      <c r="C4" s="857" t="s">
        <v>670</v>
      </c>
      <c r="D4" s="857" t="s">
        <v>671</v>
      </c>
      <c r="E4" s="857" t="s">
        <v>672</v>
      </c>
      <c r="F4" s="857" t="s">
        <v>665</v>
      </c>
      <c r="G4" s="857" t="s">
        <v>673</v>
      </c>
    </row>
    <row r="5" spans="1:13" ht="19.5">
      <c r="A5" s="858">
        <v>2008</v>
      </c>
      <c r="B5" s="859">
        <v>2875916564.5526996</v>
      </c>
      <c r="C5" s="859">
        <v>6551360475.0592489</v>
      </c>
      <c r="D5" s="859">
        <v>7215018749.6672993</v>
      </c>
      <c r="E5" s="859">
        <v>16435869261.990749</v>
      </c>
      <c r="F5" s="859" t="e">
        <f>+'IV.1.4. Recaudo x sector'!#REF!</f>
        <v>#REF!</v>
      </c>
      <c r="G5" s="860" t="e">
        <f>SUM(B5:F5)</f>
        <v>#REF!</v>
      </c>
      <c r="H5" s="69"/>
      <c r="I5" s="154"/>
      <c r="J5" s="111"/>
      <c r="K5" s="107"/>
    </row>
    <row r="6" spans="1:13" ht="19.5">
      <c r="A6" s="858">
        <v>2009</v>
      </c>
      <c r="B6" s="859">
        <v>3539537183.8177495</v>
      </c>
      <c r="C6" s="859">
        <v>7254202449.8704491</v>
      </c>
      <c r="D6" s="859">
        <v>8879891531.3322487</v>
      </c>
      <c r="E6" s="859">
        <v>18199139479.49955</v>
      </c>
      <c r="F6" s="859" t="e">
        <f>+'IV.1.4. Recaudo x sector'!#REF!</f>
        <v>#REF!</v>
      </c>
      <c r="G6" s="860" t="e">
        <f t="shared" ref="G6:G21" si="0">SUM(B6:F6)</f>
        <v>#REF!</v>
      </c>
      <c r="H6" s="69"/>
      <c r="I6" s="154"/>
      <c r="J6" s="108"/>
      <c r="K6" s="40"/>
    </row>
    <row r="7" spans="1:13" ht="19.5">
      <c r="A7" s="858">
        <v>2010</v>
      </c>
      <c r="B7" s="859">
        <v>3985135886.0018997</v>
      </c>
      <c r="C7" s="859">
        <v>8442290850.7881002</v>
      </c>
      <c r="D7" s="859">
        <v>9997797047.3381004</v>
      </c>
      <c r="E7" s="859">
        <v>21179782309.871902</v>
      </c>
      <c r="F7" s="859" t="e">
        <f>+'IV.1.4. Recaudo x sector'!#REF!</f>
        <v>#REF!</v>
      </c>
      <c r="G7" s="860" t="e">
        <f t="shared" si="0"/>
        <v>#REF!</v>
      </c>
      <c r="H7" s="69"/>
      <c r="I7" s="154"/>
      <c r="J7" s="69"/>
      <c r="L7" s="70"/>
    </row>
    <row r="8" spans="1:13" ht="19.5">
      <c r="A8" s="858">
        <v>2011</v>
      </c>
      <c r="B8" s="861">
        <v>4455073541.0128489</v>
      </c>
      <c r="C8" s="861">
        <v>9628453631.5015488</v>
      </c>
      <c r="D8" s="861">
        <v>11176763444.997149</v>
      </c>
      <c r="E8" s="861">
        <v>24155594198.328449</v>
      </c>
      <c r="F8" s="859" t="e">
        <f>+'IV.1.4. Recaudo x sector'!#REF!</f>
        <v>#REF!</v>
      </c>
      <c r="G8" s="860" t="e">
        <f t="shared" si="0"/>
        <v>#REF!</v>
      </c>
      <c r="H8" s="69"/>
      <c r="I8" s="154"/>
      <c r="J8" s="70"/>
      <c r="L8" s="70"/>
    </row>
    <row r="9" spans="1:13" ht="19.5">
      <c r="A9" s="858">
        <v>2012</v>
      </c>
      <c r="B9" s="861">
        <v>5014781523.3548641</v>
      </c>
      <c r="C9" s="861">
        <v>10678895184.422285</v>
      </c>
      <c r="D9" s="861">
        <v>12580943119.995537</v>
      </c>
      <c r="E9" s="861">
        <v>26790912480.217316</v>
      </c>
      <c r="F9" s="859" t="e">
        <f>+'IV.1.4. Recaudo x sector'!#REF!</f>
        <v>#REF!</v>
      </c>
      <c r="G9" s="860" t="e">
        <f t="shared" si="0"/>
        <v>#REF!</v>
      </c>
      <c r="H9" s="69"/>
      <c r="I9" s="154"/>
      <c r="J9" s="70"/>
      <c r="K9" s="70"/>
    </row>
    <row r="10" spans="1:13" ht="19.5">
      <c r="A10" s="858">
        <v>2013</v>
      </c>
      <c r="B10" s="861">
        <v>5948887373.8236008</v>
      </c>
      <c r="C10" s="861">
        <v>11573768651.720398</v>
      </c>
      <c r="D10" s="861">
        <v>14924401657.136402</v>
      </c>
      <c r="E10" s="861">
        <v>29035945915.719597</v>
      </c>
      <c r="F10" s="859" t="e">
        <f>+'IV.1.4. Recaudo x sector'!#REF!</f>
        <v>#REF!</v>
      </c>
      <c r="G10" s="860" t="e">
        <f t="shared" si="0"/>
        <v>#REF!</v>
      </c>
      <c r="H10" s="69"/>
      <c r="I10" s="154"/>
      <c r="J10" s="70"/>
    </row>
    <row r="11" spans="1:13" ht="19.5">
      <c r="A11" s="858">
        <v>2014</v>
      </c>
      <c r="B11" s="861">
        <v>7027415919.9548988</v>
      </c>
      <c r="C11" s="861">
        <v>12900038560.688999</v>
      </c>
      <c r="D11" s="861">
        <v>17630183799.185101</v>
      </c>
      <c r="E11" s="861">
        <v>32363254634.710999</v>
      </c>
      <c r="F11" s="859" t="e">
        <f>+'IV.1.4. Recaudo x sector'!#REF!</f>
        <v>#REF!</v>
      </c>
      <c r="G11" s="860" t="e">
        <f t="shared" si="0"/>
        <v>#REF!</v>
      </c>
      <c r="H11" s="69"/>
      <c r="I11" s="154"/>
      <c r="J11" s="70"/>
    </row>
    <row r="12" spans="1:13" ht="19.5">
      <c r="A12" s="858">
        <v>2015</v>
      </c>
      <c r="B12" s="861">
        <v>8336506624.0861492</v>
      </c>
      <c r="C12" s="861">
        <v>14193419409.972895</v>
      </c>
      <c r="D12" s="861">
        <v>20914393811.303848</v>
      </c>
      <c r="E12" s="861">
        <v>35608052203.967087</v>
      </c>
      <c r="F12" s="859">
        <f>+'IV.1.4. Recaudo x sector'!D5</f>
        <v>0</v>
      </c>
      <c r="G12" s="860">
        <f t="shared" si="0"/>
        <v>79052372049.329987</v>
      </c>
      <c r="H12" s="69"/>
      <c r="I12" s="154"/>
      <c r="J12" s="70"/>
    </row>
    <row r="13" spans="1:13" ht="19.5">
      <c r="A13" s="858">
        <v>2016</v>
      </c>
      <c r="B13" s="861">
        <v>9461406853.0067997</v>
      </c>
      <c r="C13" s="861">
        <v>15917604950.106447</v>
      </c>
      <c r="D13" s="861">
        <v>23736511929.473202</v>
      </c>
      <c r="E13" s="861">
        <v>39933640488.863541</v>
      </c>
      <c r="F13" s="859">
        <f>+'IV.1.4. Recaudo x sector'!D6</f>
        <v>0</v>
      </c>
      <c r="G13" s="860">
        <f t="shared" si="0"/>
        <v>89049164221.449982</v>
      </c>
      <c r="H13" s="69"/>
      <c r="I13" s="154"/>
      <c r="J13" s="74"/>
      <c r="K13" s="74"/>
      <c r="L13" s="74"/>
      <c r="M13" s="74"/>
    </row>
    <row r="14" spans="1:13" ht="19.5">
      <c r="A14" s="858">
        <v>2017</v>
      </c>
      <c r="B14" s="861">
        <v>10705552247.853899</v>
      </c>
      <c r="C14" s="861">
        <v>17696906887.662746</v>
      </c>
      <c r="D14" s="861">
        <v>26857788972.6861</v>
      </c>
      <c r="E14" s="861">
        <v>44397503244.487244</v>
      </c>
      <c r="F14" s="859">
        <f>+'IV.1.4. Recaudo x sector'!D7</f>
        <v>0</v>
      </c>
      <c r="G14" s="860">
        <f t="shared" si="0"/>
        <v>99657751352.689987</v>
      </c>
      <c r="H14" s="69"/>
      <c r="I14" s="154"/>
    </row>
    <row r="15" spans="1:13" ht="19.5">
      <c r="A15" s="858">
        <v>2018</v>
      </c>
      <c r="B15" s="861">
        <v>12192125456.814447</v>
      </c>
      <c r="C15" s="861">
        <v>19971267217.198051</v>
      </c>
      <c r="D15" s="861">
        <v>30587262110.955547</v>
      </c>
      <c r="E15" s="861">
        <v>50103354597.531952</v>
      </c>
      <c r="F15" s="859">
        <f>+'IV.1.4. Recaudo x sector'!D8</f>
        <v>0</v>
      </c>
      <c r="G15" s="860">
        <f t="shared" si="0"/>
        <v>112854009382.5</v>
      </c>
      <c r="H15" s="127"/>
      <c r="I15" s="154"/>
    </row>
    <row r="16" spans="1:13" ht="19.5">
      <c r="A16" s="858">
        <v>2019</v>
      </c>
      <c r="B16" s="861">
        <v>13261006424.580149</v>
      </c>
      <c r="C16" s="861">
        <v>21768578525.677795</v>
      </c>
      <c r="D16" s="861">
        <v>33268840679.20985</v>
      </c>
      <c r="E16" s="861">
        <v>54612398757.402191</v>
      </c>
      <c r="F16" s="859">
        <f>+'IV.1.4. Recaudo x sector'!D9</f>
        <v>0</v>
      </c>
      <c r="G16" s="860">
        <f t="shared" si="0"/>
        <v>122910824386.86998</v>
      </c>
      <c r="H16" s="69"/>
      <c r="I16" s="154"/>
    </row>
    <row r="17" spans="1:11" ht="19.5">
      <c r="A17" s="858">
        <v>2020</v>
      </c>
      <c r="B17" s="861">
        <v>14675993754.4743</v>
      </c>
      <c r="C17" s="861">
        <v>19922433556.696049</v>
      </c>
      <c r="D17" s="861">
        <v>36818721173.505692</v>
      </c>
      <c r="E17" s="861">
        <v>49980842080.833946</v>
      </c>
      <c r="F17" s="859">
        <f>+'IV.1.4. Recaudo x sector'!D10</f>
        <v>0</v>
      </c>
      <c r="G17" s="860">
        <f t="shared" si="0"/>
        <v>121397990565.50998</v>
      </c>
      <c r="H17" s="69"/>
      <c r="I17" s="154"/>
    </row>
    <row r="18" spans="1:11" ht="19.5">
      <c r="A18" s="858">
        <v>2021</v>
      </c>
      <c r="B18" s="859">
        <v>15383913563.95425</v>
      </c>
      <c r="C18" s="859">
        <v>24414140539.277851</v>
      </c>
      <c r="D18" s="859">
        <v>38594730520.095749</v>
      </c>
      <c r="E18" s="859">
        <v>61249510475.732155</v>
      </c>
      <c r="F18" s="859">
        <f>+'IV.1.4. Recaudo x sector'!D11</f>
        <v>233614.27</v>
      </c>
      <c r="G18" s="860">
        <f>SUM(B18:F18)</f>
        <v>139642528713.32999</v>
      </c>
      <c r="H18" s="69"/>
      <c r="I18" s="154"/>
    </row>
    <row r="19" spans="1:11" ht="19.5">
      <c r="A19" s="862">
        <v>2022</v>
      </c>
      <c r="B19" s="861">
        <v>17603736357.49485</v>
      </c>
      <c r="C19" s="861">
        <v>26115658487.048393</v>
      </c>
      <c r="D19" s="861">
        <v>44163759633.715157</v>
      </c>
      <c r="E19" s="861">
        <v>65518230941.191589</v>
      </c>
      <c r="F19" s="861">
        <v>7225756.8099999996</v>
      </c>
      <c r="G19" s="1085">
        <f t="shared" si="0"/>
        <v>153408611176.25998</v>
      </c>
      <c r="H19" s="69"/>
      <c r="I19" s="154"/>
    </row>
    <row r="20" spans="1:11" ht="19.5">
      <c r="A20" s="862">
        <v>2023</v>
      </c>
      <c r="B20" s="861">
        <v>19809771981.490799</v>
      </c>
      <c r="C20" s="861">
        <v>34185725913.165146</v>
      </c>
      <c r="D20" s="861">
        <v>49698199883.389198</v>
      </c>
      <c r="E20" s="861">
        <v>85764189571.624847</v>
      </c>
      <c r="F20" s="861">
        <v>19354551.170000002</v>
      </c>
      <c r="G20" s="1085">
        <f t="shared" si="0"/>
        <v>189477241900.84</v>
      </c>
      <c r="H20" s="69"/>
      <c r="I20" s="154"/>
    </row>
    <row r="21" spans="1:11" ht="19.5">
      <c r="A21" s="862" t="str">
        <f>+'IV.1.4. Recaudo x sector'!A15</f>
        <v>Jul.2025</v>
      </c>
      <c r="B21" s="861">
        <v>21600840796.885193</v>
      </c>
      <c r="C21" s="861">
        <v>38696896133.482506</v>
      </c>
      <c r="D21" s="861">
        <v>54191583051.834801</v>
      </c>
      <c r="E21" s="861">
        <v>97081686791.017517</v>
      </c>
      <c r="F21" s="861">
        <v>47570958.620000005</v>
      </c>
      <c r="G21" s="1085">
        <f t="shared" si="0"/>
        <v>211618577731.84003</v>
      </c>
      <c r="H21" s="69"/>
      <c r="I21" s="154"/>
      <c r="J21" s="69">
        <f>+Tabla27[[#This Row],[Total Recaudo]]-'IV.1.4. Recaudo x sector'!E15</f>
        <v>79987247484.01001</v>
      </c>
    </row>
    <row r="22" spans="1:11" ht="19.5">
      <c r="A22" s="858" t="s">
        <v>629</v>
      </c>
      <c r="B22" s="860">
        <f>SUM(B5:B21)</f>
        <v>175877602053.15942</v>
      </c>
      <c r="C22" s="860">
        <f t="shared" ref="C22:G22" si="1">SUM(C5:C21)</f>
        <v>299911641424.33893</v>
      </c>
      <c r="D22" s="860">
        <f t="shared" si="1"/>
        <v>441236791115.82098</v>
      </c>
      <c r="E22" s="860">
        <f t="shared" si="1"/>
        <v>752409907432.99072</v>
      </c>
      <c r="F22" s="860" t="e">
        <f t="shared" si="1"/>
        <v>#REF!</v>
      </c>
      <c r="G22" s="860" t="e">
        <f t="shared" si="1"/>
        <v>#REF!</v>
      </c>
      <c r="J22" s="93"/>
    </row>
    <row r="23" spans="1:11" ht="19.5">
      <c r="A23" s="849" t="s">
        <v>667</v>
      </c>
      <c r="B23" s="847"/>
      <c r="C23" s="847"/>
      <c r="D23" s="847"/>
      <c r="E23" s="847"/>
      <c r="F23" s="847"/>
      <c r="G23" s="848"/>
      <c r="J23" s="93"/>
      <c r="K23" s="69"/>
    </row>
    <row r="24" spans="1:11">
      <c r="J24" s="90"/>
      <c r="K24" s="69"/>
    </row>
    <row r="25" spans="1:11" ht="36.75" customHeight="1">
      <c r="C25" s="80"/>
      <c r="E25" s="80"/>
      <c r="F25" s="80"/>
      <c r="J25" s="69"/>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27"/>
    </row>
    <row r="64" spans="5:7">
      <c r="E64" s="127"/>
      <c r="F64" s="127"/>
      <c r="G64" s="127"/>
    </row>
  </sheetData>
  <mergeCells count="2">
    <mergeCell ref="A1:I1"/>
    <mergeCell ref="A2:I2"/>
  </mergeCells>
  <conditionalFormatting sqref="B16:E21">
    <cfRule type="cellIs" dxfId="393"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84">
    <tabColor rgb="FF00B0F0"/>
    <pageSetUpPr fitToPage="1"/>
  </sheetPr>
  <dimension ref="A1:M50"/>
  <sheetViews>
    <sheetView showGridLines="0" view="pageBreakPreview" zoomScale="40" zoomScaleNormal="100" zoomScaleSheetLayoutView="40" workbookViewId="0">
      <selection activeCell="AC31" sqref="AC31"/>
    </sheetView>
  </sheetViews>
  <sheetFormatPr defaultColWidth="11.42578125" defaultRowHeight="18"/>
  <cols>
    <col min="1" max="1" width="17" style="247" customWidth="1"/>
    <col min="2" max="2" width="16.7109375" style="247" customWidth="1"/>
    <col min="3" max="3" width="16.140625" style="247" customWidth="1"/>
    <col min="4" max="5" width="17.42578125" style="247" bestFit="1" customWidth="1"/>
    <col min="6" max="6" width="20.42578125" style="247" customWidth="1"/>
    <col min="7" max="7" width="37.85546875" style="247" customWidth="1"/>
    <col min="8" max="8" width="40" style="247" customWidth="1"/>
    <col min="9" max="9" width="15" style="247" customWidth="1"/>
    <col min="10" max="10" width="30.42578125" style="247" customWidth="1"/>
    <col min="11" max="11" width="43.85546875" style="247" customWidth="1"/>
    <col min="12" max="12" width="20.42578125" style="247" customWidth="1"/>
    <col min="13" max="13" width="11.28515625" style="372" customWidth="1"/>
    <col min="14" max="16384" width="11.42578125" style="247"/>
  </cols>
  <sheetData>
    <row r="1" spans="1:13" ht="20.25">
      <c r="A1" s="371" t="s">
        <v>674</v>
      </c>
    </row>
    <row r="2" spans="1:13" ht="58.5" customHeight="1">
      <c r="A2" s="371" t="s">
        <v>675</v>
      </c>
    </row>
    <row r="3" spans="1:13" ht="20.25">
      <c r="A3" s="371" t="s">
        <v>676</v>
      </c>
      <c r="M3" s="373"/>
    </row>
    <row r="4" spans="1:13">
      <c r="M4" s="374"/>
    </row>
    <row r="5" spans="1:13" ht="18" customHeight="1">
      <c r="A5" s="1361" t="s">
        <v>677</v>
      </c>
      <c r="B5" s="1361"/>
      <c r="C5" s="1361"/>
      <c r="D5" s="1361"/>
      <c r="E5" s="1361"/>
      <c r="F5" s="1361"/>
      <c r="G5" s="1361"/>
      <c r="H5" s="1361"/>
      <c r="I5" s="1361"/>
      <c r="J5" s="1361"/>
      <c r="K5" s="1361"/>
      <c r="L5" s="1361"/>
      <c r="M5" s="373"/>
    </row>
    <row r="6" spans="1:13" ht="18" customHeight="1">
      <c r="A6" s="1361"/>
      <c r="B6" s="1361"/>
      <c r="C6" s="1361"/>
      <c r="D6" s="1361"/>
      <c r="E6" s="1361"/>
      <c r="F6" s="1361"/>
      <c r="G6" s="1361"/>
      <c r="H6" s="1361"/>
      <c r="I6" s="1361"/>
      <c r="J6" s="1361"/>
      <c r="K6" s="1361"/>
      <c r="L6" s="1361"/>
      <c r="M6" s="374"/>
    </row>
    <row r="7" spans="1:13" ht="18" customHeight="1">
      <c r="A7" s="1361"/>
      <c r="B7" s="1361"/>
      <c r="C7" s="1361"/>
      <c r="D7" s="1361"/>
      <c r="E7" s="1361"/>
      <c r="F7" s="1361"/>
      <c r="G7" s="1361"/>
      <c r="H7" s="1361"/>
      <c r="I7" s="1361"/>
      <c r="J7" s="1361"/>
      <c r="K7" s="1361"/>
      <c r="L7" s="1361"/>
    </row>
    <row r="8" spans="1:13" ht="18" customHeight="1">
      <c r="A8" s="1361"/>
      <c r="B8" s="1361"/>
      <c r="C8" s="1361"/>
      <c r="D8" s="1361"/>
      <c r="E8" s="1361"/>
      <c r="F8" s="1361"/>
      <c r="G8" s="1361"/>
      <c r="H8" s="1361"/>
      <c r="I8" s="1361"/>
      <c r="J8" s="1361"/>
      <c r="K8" s="1361"/>
      <c r="L8" s="1361"/>
    </row>
    <row r="9" spans="1:13" ht="18" customHeight="1">
      <c r="A9" s="1361"/>
      <c r="B9" s="1361"/>
      <c r="C9" s="1361"/>
      <c r="D9" s="1361"/>
      <c r="E9" s="1361"/>
      <c r="F9" s="1361"/>
      <c r="G9" s="1361"/>
      <c r="H9" s="1361"/>
      <c r="I9" s="1361"/>
      <c r="J9" s="1361"/>
      <c r="K9" s="1361"/>
      <c r="L9" s="1361"/>
    </row>
    <row r="10" spans="1:13" ht="18" customHeight="1">
      <c r="A10" s="1361"/>
      <c r="B10" s="1361"/>
      <c r="C10" s="1361"/>
      <c r="D10" s="1361"/>
      <c r="E10" s="1361"/>
      <c r="F10" s="1361"/>
      <c r="G10" s="1361"/>
      <c r="H10" s="1361"/>
      <c r="I10" s="1361"/>
      <c r="J10" s="1361"/>
      <c r="K10" s="1361"/>
      <c r="L10" s="1361"/>
    </row>
    <row r="11" spans="1:13" ht="18" customHeight="1">
      <c r="A11" s="1361"/>
      <c r="B11" s="1361"/>
      <c r="C11" s="1361"/>
      <c r="D11" s="1361"/>
      <c r="E11" s="1361"/>
      <c r="F11" s="1361"/>
      <c r="G11" s="1361"/>
      <c r="H11" s="1361"/>
      <c r="I11" s="1361"/>
      <c r="J11" s="1361"/>
      <c r="K11" s="1361"/>
      <c r="L11" s="1361"/>
    </row>
    <row r="12" spans="1:13" ht="18" customHeight="1">
      <c r="A12" s="1361"/>
      <c r="B12" s="1361"/>
      <c r="C12" s="1361"/>
      <c r="D12" s="1361"/>
      <c r="E12" s="1361"/>
      <c r="F12" s="1361"/>
      <c r="G12" s="1361"/>
      <c r="H12" s="1361"/>
      <c r="I12" s="1361"/>
      <c r="J12" s="1361"/>
      <c r="K12" s="1361"/>
      <c r="L12" s="1361"/>
    </row>
    <row r="13" spans="1:13" ht="18" customHeight="1">
      <c r="A13" s="1361"/>
      <c r="B13" s="1361"/>
      <c r="C13" s="1361"/>
      <c r="D13" s="1361"/>
      <c r="E13" s="1361"/>
      <c r="F13" s="1361"/>
      <c r="G13" s="1361"/>
      <c r="H13" s="1361"/>
      <c r="I13" s="1361"/>
      <c r="J13" s="1361"/>
      <c r="K13" s="1361"/>
      <c r="L13" s="1361"/>
      <c r="M13" s="375"/>
    </row>
    <row r="14" spans="1:13" ht="18" customHeight="1">
      <c r="A14" s="1361"/>
      <c r="B14" s="1361"/>
      <c r="C14" s="1361"/>
      <c r="D14" s="1361"/>
      <c r="E14" s="1361"/>
      <c r="F14" s="1361"/>
      <c r="G14" s="1361"/>
      <c r="H14" s="1361"/>
      <c r="I14" s="1361"/>
      <c r="J14" s="1361"/>
      <c r="K14" s="1361"/>
      <c r="L14" s="1361"/>
      <c r="M14" s="375"/>
    </row>
    <row r="15" spans="1:13" ht="18" customHeight="1">
      <c r="A15" s="1361"/>
      <c r="B15" s="1361"/>
      <c r="C15" s="1361"/>
      <c r="D15" s="1361"/>
      <c r="E15" s="1361"/>
      <c r="F15" s="1361"/>
      <c r="G15" s="1361"/>
      <c r="H15" s="1361"/>
      <c r="I15" s="1361"/>
      <c r="J15" s="1361"/>
      <c r="K15" s="1361"/>
      <c r="L15" s="1361"/>
      <c r="M15" s="376"/>
    </row>
    <row r="16" spans="1:13" ht="18" customHeight="1">
      <c r="A16" s="1361"/>
      <c r="B16" s="1361"/>
      <c r="C16" s="1361"/>
      <c r="D16" s="1361"/>
      <c r="E16" s="1361"/>
      <c r="F16" s="1361"/>
      <c r="G16" s="1361"/>
      <c r="H16" s="1361"/>
      <c r="I16" s="1361"/>
      <c r="J16" s="1361"/>
      <c r="K16" s="1361"/>
      <c r="L16" s="1361"/>
      <c r="M16" s="373"/>
    </row>
    <row r="17" spans="1:13" ht="18" customHeight="1">
      <c r="A17" s="1361"/>
      <c r="B17" s="1361"/>
      <c r="C17" s="1361"/>
      <c r="D17" s="1361"/>
      <c r="E17" s="1361"/>
      <c r="F17" s="1361"/>
      <c r="G17" s="1361"/>
      <c r="H17" s="1361"/>
      <c r="I17" s="1361"/>
      <c r="J17" s="1361"/>
      <c r="K17" s="1361"/>
      <c r="L17" s="1361"/>
      <c r="M17" s="373"/>
    </row>
    <row r="18" spans="1:13" ht="18" customHeight="1">
      <c r="A18" s="1361"/>
      <c r="B18" s="1361"/>
      <c r="C18" s="1361"/>
      <c r="D18" s="1361"/>
      <c r="E18" s="1361"/>
      <c r="F18" s="1361"/>
      <c r="G18" s="1361"/>
      <c r="H18" s="1361"/>
      <c r="I18" s="1361"/>
      <c r="J18" s="1361"/>
      <c r="K18" s="1361"/>
      <c r="L18" s="1361"/>
      <c r="M18" s="373"/>
    </row>
    <row r="19" spans="1:13" ht="18" customHeight="1">
      <c r="A19" s="1361"/>
      <c r="B19" s="1361"/>
      <c r="C19" s="1361"/>
      <c r="D19" s="1361"/>
      <c r="E19" s="1361"/>
      <c r="F19" s="1361"/>
      <c r="G19" s="1361"/>
      <c r="H19" s="1361"/>
      <c r="I19" s="1361"/>
      <c r="J19" s="1361"/>
      <c r="K19" s="1361"/>
      <c r="L19" s="1361"/>
      <c r="M19" s="373"/>
    </row>
    <row r="20" spans="1:13" ht="18" customHeight="1">
      <c r="A20" s="1361"/>
      <c r="B20" s="1361"/>
      <c r="C20" s="1361"/>
      <c r="D20" s="1361"/>
      <c r="E20" s="1361"/>
      <c r="F20" s="1361"/>
      <c r="G20" s="1361"/>
      <c r="H20" s="1361"/>
      <c r="I20" s="1361"/>
      <c r="J20" s="1361"/>
      <c r="K20" s="1361"/>
      <c r="L20" s="1361"/>
      <c r="M20" s="373"/>
    </row>
    <row r="21" spans="1:13" ht="18" customHeight="1">
      <c r="A21" s="1361"/>
      <c r="B21" s="1361"/>
      <c r="C21" s="1361"/>
      <c r="D21" s="1361"/>
      <c r="E21" s="1361"/>
      <c r="F21" s="1361"/>
      <c r="G21" s="1361"/>
      <c r="H21" s="1361"/>
      <c r="I21" s="1361"/>
      <c r="J21" s="1361"/>
      <c r="K21" s="1361"/>
      <c r="L21" s="1361"/>
      <c r="M21" s="373"/>
    </row>
    <row r="22" spans="1:13" ht="18" customHeight="1">
      <c r="A22" s="1361"/>
      <c r="B22" s="1361"/>
      <c r="C22" s="1361"/>
      <c r="D22" s="1361"/>
      <c r="E22" s="1361"/>
      <c r="F22" s="1361"/>
      <c r="G22" s="1361"/>
      <c r="H22" s="1361"/>
      <c r="I22" s="1361"/>
      <c r="J22" s="1361"/>
      <c r="K22" s="1361"/>
      <c r="L22" s="1361"/>
      <c r="M22" s="373"/>
    </row>
    <row r="23" spans="1:13" ht="18" customHeight="1">
      <c r="A23" s="1361"/>
      <c r="B23" s="1361"/>
      <c r="C23" s="1361"/>
      <c r="D23" s="1361"/>
      <c r="E23" s="1361"/>
      <c r="F23" s="1361"/>
      <c r="G23" s="1361"/>
      <c r="H23" s="1361"/>
      <c r="I23" s="1361"/>
      <c r="J23" s="1361"/>
      <c r="K23" s="1361"/>
      <c r="L23" s="1361"/>
      <c r="M23" s="373"/>
    </row>
    <row r="24" spans="1:13" ht="18" customHeight="1">
      <c r="A24" s="1361"/>
      <c r="B24" s="1361"/>
      <c r="C24" s="1361"/>
      <c r="D24" s="1361"/>
      <c r="E24" s="1361"/>
      <c r="F24" s="1361"/>
      <c r="G24" s="1361"/>
      <c r="H24" s="1361"/>
      <c r="I24" s="1361"/>
      <c r="J24" s="1361"/>
      <c r="K24" s="1361"/>
      <c r="L24" s="1361"/>
      <c r="M24" s="373"/>
    </row>
    <row r="25" spans="1:13" ht="18" customHeight="1">
      <c r="A25" s="1361"/>
      <c r="B25" s="1361"/>
      <c r="C25" s="1361"/>
      <c r="D25" s="1361"/>
      <c r="E25" s="1361"/>
      <c r="F25" s="1361"/>
      <c r="G25" s="1361"/>
      <c r="H25" s="1361"/>
      <c r="I25" s="1361"/>
      <c r="J25" s="1361"/>
      <c r="K25" s="1361"/>
      <c r="L25" s="1361"/>
    </row>
    <row r="26" spans="1:13" ht="18" customHeight="1">
      <c r="A26" s="1361"/>
      <c r="B26" s="1361"/>
      <c r="C26" s="1361"/>
      <c r="D26" s="1361"/>
      <c r="E26" s="1361"/>
      <c r="F26" s="1361"/>
      <c r="G26" s="1361"/>
      <c r="H26" s="1361"/>
      <c r="I26" s="1361"/>
      <c r="J26" s="1361"/>
      <c r="K26" s="1361"/>
      <c r="L26" s="1361"/>
    </row>
    <row r="27" spans="1:13" ht="18" customHeight="1">
      <c r="A27" s="1361"/>
      <c r="B27" s="1361"/>
      <c r="C27" s="1361"/>
      <c r="D27" s="1361"/>
      <c r="E27" s="1361"/>
      <c r="F27" s="1361"/>
      <c r="G27" s="1361"/>
      <c r="H27" s="1361"/>
      <c r="I27" s="1361"/>
      <c r="J27" s="1361"/>
      <c r="K27" s="1361"/>
      <c r="L27" s="1361"/>
    </row>
    <row r="28" spans="1:13" ht="18" customHeight="1">
      <c r="A28" s="1361"/>
      <c r="B28" s="1361"/>
      <c r="C28" s="1361"/>
      <c r="D28" s="1361"/>
      <c r="E28" s="1361"/>
      <c r="F28" s="1361"/>
      <c r="G28" s="1361"/>
      <c r="H28" s="1361"/>
      <c r="I28" s="1361"/>
      <c r="J28" s="1361"/>
      <c r="K28" s="1361"/>
      <c r="L28" s="1361"/>
      <c r="M28" s="377"/>
    </row>
    <row r="29" spans="1:13" ht="18" customHeight="1">
      <c r="A29" s="1361"/>
      <c r="B29" s="1361"/>
      <c r="C29" s="1361"/>
      <c r="D29" s="1361"/>
      <c r="E29" s="1361"/>
      <c r="F29" s="1361"/>
      <c r="G29" s="1361"/>
      <c r="H29" s="1361"/>
      <c r="I29" s="1361"/>
      <c r="J29" s="1361"/>
      <c r="K29" s="1361"/>
      <c r="L29" s="1361"/>
      <c r="M29" s="378"/>
    </row>
    <row r="30" spans="1:13" ht="18" customHeight="1">
      <c r="A30" s="1361"/>
      <c r="B30" s="1361"/>
      <c r="C30" s="1361"/>
      <c r="D30" s="1361"/>
      <c r="E30" s="1361"/>
      <c r="F30" s="1361"/>
      <c r="G30" s="1361"/>
      <c r="H30" s="1361"/>
      <c r="I30" s="1361"/>
      <c r="J30" s="1361"/>
      <c r="K30" s="1361"/>
      <c r="L30" s="1361"/>
    </row>
    <row r="31" spans="1:13" ht="83.25" customHeight="1">
      <c r="A31" s="1361"/>
      <c r="B31" s="1361"/>
      <c r="C31" s="1361"/>
      <c r="D31" s="1361"/>
      <c r="E31" s="1361"/>
      <c r="F31" s="1361"/>
      <c r="G31" s="1361"/>
      <c r="H31" s="1361"/>
      <c r="I31" s="1361"/>
      <c r="J31" s="1361"/>
      <c r="K31" s="1361"/>
      <c r="L31" s="1361"/>
    </row>
    <row r="32" spans="1:13">
      <c r="A32" s="1361"/>
      <c r="B32" s="1361"/>
      <c r="C32" s="1361"/>
      <c r="D32" s="1361"/>
      <c r="E32" s="1361"/>
      <c r="F32" s="1361"/>
      <c r="G32" s="1361"/>
      <c r="H32" s="1361"/>
      <c r="I32" s="1361"/>
      <c r="J32" s="1361"/>
      <c r="K32" s="1361"/>
      <c r="L32" s="1361"/>
    </row>
    <row r="33" spans="1:12">
      <c r="A33" s="1361"/>
      <c r="B33" s="1361"/>
      <c r="C33" s="1361"/>
      <c r="D33" s="1361"/>
      <c r="E33" s="1361"/>
      <c r="F33" s="1361"/>
      <c r="G33" s="1361"/>
      <c r="H33" s="1361"/>
      <c r="I33" s="1361"/>
      <c r="J33" s="1361"/>
      <c r="K33" s="1361"/>
      <c r="L33" s="1361"/>
    </row>
    <row r="34" spans="1:12">
      <c r="A34" s="1361"/>
      <c r="B34" s="1361"/>
      <c r="C34" s="1361"/>
      <c r="D34" s="1361"/>
      <c r="E34" s="1361"/>
      <c r="F34" s="1361"/>
      <c r="G34" s="1361"/>
      <c r="H34" s="1361"/>
      <c r="I34" s="1361"/>
      <c r="J34" s="1361"/>
      <c r="K34" s="1361"/>
      <c r="L34" s="1361"/>
    </row>
    <row r="35" spans="1:12">
      <c r="A35" s="1361"/>
      <c r="B35" s="1361"/>
      <c r="C35" s="1361"/>
      <c r="D35" s="1361"/>
      <c r="E35" s="1361"/>
      <c r="F35" s="1361"/>
      <c r="G35" s="1361"/>
      <c r="H35" s="1361"/>
      <c r="I35" s="1361"/>
      <c r="J35" s="1361"/>
      <c r="K35" s="1361"/>
      <c r="L35" s="1361"/>
    </row>
    <row r="36" spans="1:12" ht="32.25" customHeight="1">
      <c r="A36" s="1361"/>
      <c r="B36" s="1361"/>
      <c r="C36" s="1361"/>
      <c r="D36" s="1361"/>
      <c r="E36" s="1361"/>
      <c r="F36" s="1361"/>
      <c r="G36" s="1361"/>
      <c r="H36" s="1361"/>
      <c r="I36" s="1361"/>
      <c r="J36" s="1361"/>
      <c r="K36" s="1361"/>
      <c r="L36" s="1361"/>
    </row>
    <row r="37" spans="1:12">
      <c r="A37" s="1361"/>
      <c r="B37" s="1361"/>
      <c r="C37" s="1361"/>
      <c r="D37" s="1361"/>
      <c r="E37" s="1361"/>
      <c r="F37" s="1361"/>
      <c r="G37" s="1361"/>
      <c r="H37" s="1361"/>
      <c r="I37" s="1361"/>
      <c r="J37" s="1361"/>
      <c r="K37" s="1361"/>
      <c r="L37" s="1361"/>
    </row>
    <row r="38" spans="1:12">
      <c r="A38" s="1361"/>
      <c r="B38" s="1361"/>
      <c r="C38" s="1361"/>
      <c r="D38" s="1361"/>
      <c r="E38" s="1361"/>
      <c r="F38" s="1361"/>
      <c r="G38" s="1361"/>
      <c r="H38" s="1361"/>
      <c r="I38" s="1361"/>
      <c r="J38" s="1361"/>
      <c r="K38" s="1361"/>
      <c r="L38" s="1361"/>
    </row>
    <row r="39" spans="1:12">
      <c r="A39" s="1361"/>
      <c r="B39" s="1361"/>
      <c r="C39" s="1361"/>
      <c r="D39" s="1361"/>
      <c r="E39" s="1361"/>
      <c r="F39" s="1361"/>
      <c r="G39" s="1361"/>
      <c r="H39" s="1361"/>
      <c r="I39" s="1361"/>
      <c r="J39" s="1361"/>
      <c r="K39" s="1361"/>
      <c r="L39" s="1361"/>
    </row>
    <row r="40" spans="1:12">
      <c r="A40" s="1361"/>
      <c r="B40" s="1361"/>
      <c r="C40" s="1361"/>
      <c r="D40" s="1361"/>
      <c r="E40" s="1361"/>
      <c r="F40" s="1361"/>
      <c r="G40" s="1361"/>
      <c r="H40" s="1361"/>
      <c r="I40" s="1361"/>
      <c r="J40" s="1361"/>
      <c r="K40" s="1361"/>
      <c r="L40" s="1361"/>
    </row>
    <row r="41" spans="1:12">
      <c r="A41" s="1361"/>
      <c r="B41" s="1361"/>
      <c r="C41" s="1361"/>
      <c r="D41" s="1361"/>
      <c r="E41" s="1361"/>
      <c r="F41" s="1361"/>
      <c r="G41" s="1361"/>
      <c r="H41" s="1361"/>
      <c r="I41" s="1361"/>
      <c r="J41" s="1361"/>
      <c r="K41" s="1361"/>
      <c r="L41" s="1361"/>
    </row>
    <row r="42" spans="1:12">
      <c r="A42" s="1361"/>
      <c r="B42" s="1361"/>
      <c r="C42" s="1361"/>
      <c r="D42" s="1361"/>
      <c r="E42" s="1361"/>
      <c r="F42" s="1361"/>
      <c r="G42" s="1361"/>
      <c r="H42" s="1361"/>
      <c r="I42" s="1361"/>
      <c r="J42" s="1361"/>
      <c r="K42" s="1361"/>
      <c r="L42" s="1361"/>
    </row>
    <row r="43" spans="1:12">
      <c r="A43" s="1361"/>
      <c r="B43" s="1361"/>
      <c r="C43" s="1361"/>
      <c r="D43" s="1361"/>
      <c r="E43" s="1361"/>
      <c r="F43" s="1361"/>
      <c r="G43" s="1361"/>
      <c r="H43" s="1361"/>
      <c r="I43" s="1361"/>
      <c r="J43" s="1361"/>
      <c r="K43" s="1361"/>
      <c r="L43" s="1361"/>
    </row>
    <row r="44" spans="1:12">
      <c r="A44" s="1361"/>
      <c r="B44" s="1361"/>
      <c r="C44" s="1361"/>
      <c r="D44" s="1361"/>
      <c r="E44" s="1361"/>
      <c r="F44" s="1361"/>
      <c r="G44" s="1361"/>
      <c r="H44" s="1361"/>
      <c r="I44" s="1361"/>
      <c r="J44" s="1361"/>
      <c r="K44" s="1361"/>
      <c r="L44" s="1361"/>
    </row>
    <row r="45" spans="1:12">
      <c r="A45" s="1361"/>
      <c r="B45" s="1361"/>
      <c r="C45" s="1361"/>
      <c r="D45" s="1361"/>
      <c r="E45" s="1361"/>
      <c r="F45" s="1361"/>
      <c r="G45" s="1361"/>
      <c r="H45" s="1361"/>
      <c r="I45" s="1361"/>
      <c r="J45" s="1361"/>
      <c r="K45" s="1361"/>
      <c r="L45" s="1361"/>
    </row>
    <row r="46" spans="1:12">
      <c r="A46" s="1361"/>
      <c r="B46" s="1361"/>
      <c r="C46" s="1361"/>
      <c r="D46" s="1361"/>
      <c r="E46" s="1361"/>
      <c r="F46" s="1361"/>
      <c r="G46" s="1361"/>
      <c r="H46" s="1361"/>
      <c r="I46" s="1361"/>
      <c r="J46" s="1361"/>
      <c r="K46" s="1361"/>
      <c r="L46" s="1361"/>
    </row>
    <row r="47" spans="1:12">
      <c r="A47" s="1361"/>
      <c r="B47" s="1361"/>
      <c r="C47" s="1361"/>
      <c r="D47" s="1361"/>
      <c r="E47" s="1361"/>
      <c r="F47" s="1361"/>
      <c r="G47" s="1361"/>
      <c r="H47" s="1361"/>
      <c r="I47" s="1361"/>
      <c r="J47" s="1361"/>
      <c r="K47" s="1361"/>
      <c r="L47" s="1361"/>
    </row>
    <row r="48" spans="1:12" ht="53.25" customHeight="1">
      <c r="A48" s="1361"/>
      <c r="B48" s="1361"/>
      <c r="C48" s="1361"/>
      <c r="D48" s="1361"/>
      <c r="E48" s="1361"/>
      <c r="F48" s="1361"/>
      <c r="G48" s="1361"/>
      <c r="H48" s="1361"/>
      <c r="I48" s="1361"/>
      <c r="J48" s="1361"/>
      <c r="K48" s="1361"/>
      <c r="L48" s="1361"/>
    </row>
    <row r="49" spans="1:12">
      <c r="A49" s="1361"/>
      <c r="B49" s="1361"/>
      <c r="C49" s="1361"/>
      <c r="D49" s="1361"/>
      <c r="E49" s="1361"/>
      <c r="F49" s="1361"/>
      <c r="G49" s="1361"/>
      <c r="H49" s="1361"/>
      <c r="I49" s="1361"/>
      <c r="J49" s="1361"/>
      <c r="K49" s="1361"/>
      <c r="L49" s="1361"/>
    </row>
    <row r="50" spans="1:12">
      <c r="A50" s="1361"/>
      <c r="B50" s="1361"/>
      <c r="C50" s="1361"/>
      <c r="D50" s="1361"/>
      <c r="E50" s="1361"/>
      <c r="F50" s="1361"/>
      <c r="G50" s="1361"/>
      <c r="H50" s="1361"/>
      <c r="I50" s="1361"/>
      <c r="J50" s="1361"/>
      <c r="K50" s="1361"/>
      <c r="L50" s="1361"/>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FF"/>
    <pageSetUpPr fitToPage="1"/>
  </sheetPr>
  <dimension ref="A1:Z119"/>
  <sheetViews>
    <sheetView showGridLines="0" view="pageBreakPreview" zoomScale="25" zoomScaleNormal="100" zoomScaleSheetLayoutView="25" workbookViewId="0">
      <pane ySplit="1" topLeftCell="A2" activePane="bottomLeft" state="frozen"/>
      <selection pane="bottomLeft" activeCell="C57" sqref="C57"/>
      <selection activeCell="F89" sqref="F89"/>
    </sheetView>
  </sheetViews>
  <sheetFormatPr defaultColWidth="26.7109375" defaultRowHeight="31.5"/>
  <cols>
    <col min="1" max="1" width="76.42578125" style="177" customWidth="1"/>
    <col min="2" max="2" width="67" style="177" bestFit="1" customWidth="1"/>
    <col min="3" max="3" width="75.5703125" style="179" customWidth="1"/>
    <col min="4" max="4" width="78" style="177" customWidth="1"/>
    <col min="5" max="5" width="61.140625" style="177" customWidth="1"/>
    <col min="6" max="6" width="47.85546875" style="178" customWidth="1"/>
    <col min="7" max="7" width="52.140625" style="178" customWidth="1"/>
    <col min="8" max="8" width="79.28515625" style="178" customWidth="1"/>
    <col min="9" max="9" width="42.7109375" style="177" bestFit="1" customWidth="1"/>
    <col min="10" max="10" width="48.140625" style="178" customWidth="1"/>
    <col min="11" max="11" width="50.42578125" style="178" customWidth="1"/>
    <col min="12" max="12" width="77" style="178" customWidth="1"/>
    <col min="13" max="13" width="82.42578125" style="178" bestFit="1" customWidth="1"/>
    <col min="14" max="14" width="33.28515625" style="178" customWidth="1"/>
    <col min="15" max="15" width="138.42578125" style="180" customWidth="1"/>
    <col min="16" max="16" width="40.85546875" style="180" customWidth="1"/>
    <col min="17" max="16384" width="26.7109375" style="176"/>
  </cols>
  <sheetData>
    <row r="1" spans="1:26" ht="135.75" customHeight="1">
      <c r="A1" s="1276" t="s">
        <v>171</v>
      </c>
      <c r="B1" s="1277"/>
      <c r="C1" s="1277"/>
      <c r="D1" s="1277"/>
      <c r="E1" s="1277"/>
      <c r="F1" s="1277"/>
      <c r="G1" s="1277"/>
      <c r="H1" s="1277"/>
      <c r="I1" s="1277"/>
      <c r="J1" s="1277"/>
      <c r="K1" s="1277"/>
      <c r="L1" s="1277"/>
      <c r="M1" s="1277"/>
      <c r="N1" s="1277"/>
      <c r="O1" s="1040" t="s">
        <v>172</v>
      </c>
      <c r="P1" s="1042"/>
    </row>
    <row r="2" spans="1:26" ht="35.25" customHeight="1">
      <c r="B2" s="178"/>
      <c r="O2" s="1092" t="s">
        <v>173</v>
      </c>
      <c r="P2" s="1042"/>
    </row>
    <row r="3" spans="1:26" ht="35.25" customHeight="1">
      <c r="B3" s="178"/>
      <c r="C3" s="1006" t="s">
        <v>174</v>
      </c>
      <c r="D3" s="1006" t="s">
        <v>175</v>
      </c>
      <c r="O3" s="1093" t="s">
        <v>176</v>
      </c>
      <c r="P3" s="1043"/>
    </row>
    <row r="4" spans="1:26" s="181" customFormat="1" ht="41.25" customHeight="1">
      <c r="A4" s="1008" t="s">
        <v>177</v>
      </c>
      <c r="B4" s="1012">
        <v>10884608.083333334</v>
      </c>
      <c r="C4" s="932">
        <f>+(B30+I11+B39)/B4</f>
        <v>1.096043138040715E-2</v>
      </c>
      <c r="D4" s="933">
        <f>+(C30+C39+I11)/B4</f>
        <v>0.9738937698851613</v>
      </c>
      <c r="E4" s="179"/>
      <c r="H4" s="182"/>
      <c r="I4" s="182"/>
      <c r="J4" s="182"/>
      <c r="K4" s="182"/>
      <c r="L4" s="182"/>
      <c r="M4" s="182"/>
      <c r="N4" s="179"/>
      <c r="O4" s="1093" t="s">
        <v>178</v>
      </c>
      <c r="P4" s="1042"/>
    </row>
    <row r="5" spans="1:26" s="182" customFormat="1" ht="47.25" customHeight="1">
      <c r="A5" s="178"/>
      <c r="B5" s="178"/>
      <c r="C5" s="178"/>
      <c r="D5" s="178"/>
      <c r="E5" s="178"/>
      <c r="H5" s="1275" t="s">
        <v>179</v>
      </c>
      <c r="I5" s="1275"/>
      <c r="J5" s="1275"/>
      <c r="K5" s="1275"/>
      <c r="L5" s="1275"/>
      <c r="M5" s="1275"/>
      <c r="N5" s="178"/>
      <c r="O5" s="1095" t="s">
        <v>180</v>
      </c>
      <c r="P5" s="1044" t="s">
        <v>181</v>
      </c>
    </row>
    <row r="6" spans="1:26" s="182" customFormat="1" ht="33.75">
      <c r="A6" s="1278" t="s">
        <v>182</v>
      </c>
      <c r="B6" s="1008" t="s">
        <v>183</v>
      </c>
      <c r="C6" s="1008" t="s">
        <v>184</v>
      </c>
      <c r="D6" s="1008" t="s">
        <v>185</v>
      </c>
      <c r="E6" s="178"/>
      <c r="H6" s="1285" t="s">
        <v>186</v>
      </c>
      <c r="I6" s="1285" t="s">
        <v>187</v>
      </c>
      <c r="J6" s="1285"/>
      <c r="K6" s="1059" t="s">
        <v>188</v>
      </c>
      <c r="L6" s="1059" t="s">
        <v>189</v>
      </c>
      <c r="M6" s="1059" t="s">
        <v>190</v>
      </c>
      <c r="N6" s="178"/>
      <c r="O6" s="1095" t="s">
        <v>191</v>
      </c>
      <c r="P6" s="1044" t="s">
        <v>192</v>
      </c>
    </row>
    <row r="7" spans="1:26" s="182" customFormat="1" ht="63">
      <c r="A7" s="1279"/>
      <c r="B7" s="152">
        <v>29905</v>
      </c>
      <c r="C7" s="152">
        <v>248</v>
      </c>
      <c r="D7" s="1148">
        <f>+B7+C7</f>
        <v>30153</v>
      </c>
      <c r="E7" s="178"/>
      <c r="H7" s="1285"/>
      <c r="I7" s="1059" t="s">
        <v>193</v>
      </c>
      <c r="J7" s="1059" t="s">
        <v>194</v>
      </c>
      <c r="K7" s="1059" t="s">
        <v>195</v>
      </c>
      <c r="L7" s="1059" t="s">
        <v>196</v>
      </c>
      <c r="M7" s="1059" t="s">
        <v>197</v>
      </c>
      <c r="N7" s="178"/>
      <c r="O7" s="1093" t="s">
        <v>198</v>
      </c>
      <c r="P7" s="1042"/>
    </row>
    <row r="8" spans="1:26" s="182" customFormat="1" ht="33.75">
      <c r="A8" s="178"/>
      <c r="B8" s="179"/>
      <c r="C8" s="179"/>
      <c r="D8" s="178"/>
      <c r="E8" s="178"/>
      <c r="F8" s="178"/>
      <c r="H8" s="246">
        <f>+I8+J8+K8+L8+M8</f>
        <v>119300</v>
      </c>
      <c r="I8" s="243">
        <v>15903</v>
      </c>
      <c r="J8" s="243">
        <v>31696</v>
      </c>
      <c r="K8" s="244">
        <v>5646</v>
      </c>
      <c r="L8" s="243">
        <v>31940</v>
      </c>
      <c r="M8" s="243">
        <v>34115</v>
      </c>
      <c r="N8" s="183"/>
      <c r="O8" s="1095" t="s">
        <v>199</v>
      </c>
      <c r="P8" s="1045" t="s">
        <v>192</v>
      </c>
    </row>
    <row r="9" spans="1:26" s="182" customFormat="1" ht="51" customHeight="1">
      <c r="A9" s="1280" t="s">
        <v>200</v>
      </c>
      <c r="B9" s="1281"/>
      <c r="C9" s="1282" t="s">
        <v>201</v>
      </c>
      <c r="D9" s="1282"/>
      <c r="E9" s="1282" t="s">
        <v>202</v>
      </c>
      <c r="F9" s="1282"/>
      <c r="N9" s="183"/>
      <c r="O9" s="1095" t="s">
        <v>203</v>
      </c>
      <c r="P9" s="1041" t="s">
        <v>181</v>
      </c>
      <c r="Q9" s="177"/>
      <c r="R9" s="177"/>
    </row>
    <row r="10" spans="1:26" s="183" customFormat="1" ht="47.25" customHeight="1">
      <c r="A10" s="1064" t="s">
        <v>204</v>
      </c>
      <c r="B10" s="1065">
        <v>113825</v>
      </c>
      <c r="C10" s="1066" t="s">
        <v>204</v>
      </c>
      <c r="D10" s="1065">
        <v>1794010</v>
      </c>
      <c r="E10" s="1064" t="s">
        <v>205</v>
      </c>
      <c r="F10" s="1065">
        <v>1356877</v>
      </c>
      <c r="G10" s="182"/>
      <c r="H10" s="1272" t="s">
        <v>206</v>
      </c>
      <c r="I10" s="1272"/>
      <c r="J10" s="197" t="s">
        <v>207</v>
      </c>
      <c r="K10" s="197" t="s">
        <v>208</v>
      </c>
      <c r="N10" s="177"/>
      <c r="O10" s="1094" t="s">
        <v>176</v>
      </c>
      <c r="P10" s="1041" t="s">
        <v>209</v>
      </c>
      <c r="Q10" s="874"/>
      <c r="R10" s="874"/>
      <c r="S10" s="874"/>
      <c r="T10" s="874"/>
      <c r="U10" s="874"/>
      <c r="V10" s="874"/>
    </row>
    <row r="11" spans="1:26" s="183" customFormat="1" ht="42.75" customHeight="1">
      <c r="A11" s="1064" t="s">
        <v>210</v>
      </c>
      <c r="B11" s="1065">
        <v>578</v>
      </c>
      <c r="C11" s="1066" t="s">
        <v>210</v>
      </c>
      <c r="D11" s="1065">
        <v>357082</v>
      </c>
      <c r="E11" s="1064" t="s">
        <v>211</v>
      </c>
      <c r="F11" s="1065">
        <v>1196863</v>
      </c>
      <c r="G11" s="182"/>
      <c r="H11" s="152" t="s">
        <v>185</v>
      </c>
      <c r="I11" s="152">
        <f>+J11+K11</f>
        <v>119300</v>
      </c>
      <c r="J11" s="243">
        <v>61551</v>
      </c>
      <c r="K11" s="243">
        <v>57749</v>
      </c>
      <c r="O11" s="1094" t="s">
        <v>212</v>
      </c>
      <c r="P11" s="1041"/>
    </row>
    <row r="12" spans="1:26" s="183" customFormat="1" ht="33.75">
      <c r="A12" s="1064" t="s">
        <v>213</v>
      </c>
      <c r="B12" s="1065">
        <v>68</v>
      </c>
      <c r="C12" s="1066" t="s">
        <v>213</v>
      </c>
      <c r="D12" s="1065">
        <v>402648</v>
      </c>
      <c r="E12" s="1067"/>
      <c r="F12" s="1067"/>
      <c r="G12" s="166"/>
      <c r="O12" s="1094" t="s">
        <v>214</v>
      </c>
      <c r="P12" s="1041"/>
      <c r="Q12" s="975"/>
      <c r="R12" s="975"/>
      <c r="S12" s="975"/>
      <c r="T12" s="975"/>
      <c r="U12" s="975"/>
      <c r="V12" s="975"/>
      <c r="W12" s="975"/>
      <c r="X12" s="975"/>
      <c r="Y12" s="975"/>
      <c r="Z12" s="975"/>
    </row>
    <row r="13" spans="1:26" s="183" customFormat="1" ht="42.75" customHeight="1">
      <c r="A13" s="1064" t="s">
        <v>215</v>
      </c>
      <c r="B13" s="1068">
        <v>0</v>
      </c>
      <c r="C13" s="1066" t="s">
        <v>215</v>
      </c>
      <c r="D13" s="1067"/>
      <c r="E13" s="1067"/>
      <c r="F13" s="1067"/>
      <c r="G13" s="166"/>
      <c r="H13" s="1272" t="s">
        <v>216</v>
      </c>
      <c r="I13" s="1272"/>
      <c r="J13" s="197" t="s">
        <v>217</v>
      </c>
      <c r="K13" s="197" t="s">
        <v>218</v>
      </c>
      <c r="L13" s="197" t="s">
        <v>219</v>
      </c>
      <c r="O13" s="1185" t="s">
        <v>220</v>
      </c>
      <c r="P13" s="177"/>
      <c r="Q13" s="177"/>
      <c r="R13" s="177"/>
    </row>
    <row r="14" spans="1:26" s="187" customFormat="1" ht="39.75" customHeight="1">
      <c r="A14" s="1006" t="s">
        <v>221</v>
      </c>
      <c r="B14" s="238">
        <f>SUM(B10:B13)</f>
        <v>114471</v>
      </c>
      <c r="C14" s="1006" t="s">
        <v>222</v>
      </c>
      <c r="D14" s="238">
        <f>SUM(D10:D12)</f>
        <v>2553740</v>
      </c>
      <c r="E14" s="1006" t="s">
        <v>222</v>
      </c>
      <c r="F14" s="238">
        <f>SUM(F10:F12)</f>
        <v>2553740</v>
      </c>
      <c r="G14" s="166"/>
      <c r="H14" s="152" t="s">
        <v>185</v>
      </c>
      <c r="I14" s="152">
        <f>+J14+K14+L14</f>
        <v>119300</v>
      </c>
      <c r="J14" s="243">
        <v>114988</v>
      </c>
      <c r="K14" s="243">
        <v>457</v>
      </c>
      <c r="L14" s="243">
        <v>3855</v>
      </c>
      <c r="M14" s="179"/>
      <c r="N14" s="179"/>
      <c r="O14" s="1185" t="s">
        <v>223</v>
      </c>
      <c r="P14" s="181"/>
      <c r="S14" s="179"/>
      <c r="T14" s="179"/>
      <c r="U14" s="179"/>
      <c r="V14" s="179"/>
    </row>
    <row r="15" spans="1:26" s="182" customFormat="1" ht="33.75">
      <c r="A15" s="178"/>
      <c r="B15" s="178"/>
      <c r="C15" s="179"/>
      <c r="D15" s="185"/>
      <c r="E15" s="177"/>
      <c r="F15" s="1069">
        <f>+F14-D14</f>
        <v>0</v>
      </c>
      <c r="G15" s="166"/>
      <c r="H15" s="166"/>
      <c r="I15" s="1180"/>
      <c r="J15" s="1181"/>
      <c r="K15" s="1181"/>
      <c r="L15" s="1181"/>
      <c r="M15" s="179"/>
      <c r="N15" s="178"/>
      <c r="O15" s="1185"/>
      <c r="P15" s="181"/>
      <c r="Q15" s="187"/>
      <c r="R15" s="187"/>
    </row>
    <row r="16" spans="1:26" s="187" customFormat="1" ht="66" customHeight="1">
      <c r="A16" s="1293" t="s">
        <v>224</v>
      </c>
      <c r="B16" s="1294"/>
      <c r="C16" s="1294"/>
      <c r="D16" s="1294"/>
      <c r="E16" s="1295"/>
      <c r="G16" s="166"/>
      <c r="H16" s="1272" t="s">
        <v>225</v>
      </c>
      <c r="I16" s="1272"/>
      <c r="J16" s="197" t="s">
        <v>226</v>
      </c>
      <c r="K16" s="197" t="s">
        <v>227</v>
      </c>
      <c r="L16" s="1181"/>
      <c r="M16" s="179"/>
      <c r="N16" s="178"/>
      <c r="O16" s="1185" t="s">
        <v>228</v>
      </c>
      <c r="P16" s="181"/>
      <c r="Q16" s="151"/>
      <c r="R16" s="182"/>
    </row>
    <row r="17" spans="1:24" s="182" customFormat="1" ht="51.75" customHeight="1">
      <c r="A17" s="189"/>
      <c r="B17" s="188"/>
      <c r="C17" s="188" t="s">
        <v>229</v>
      </c>
      <c r="D17" s="188" t="s">
        <v>230</v>
      </c>
      <c r="E17" s="188" t="s">
        <v>231</v>
      </c>
      <c r="G17" s="166"/>
      <c r="H17" s="152" t="s">
        <v>185</v>
      </c>
      <c r="I17" s="152">
        <f>+J17+K17+L17</f>
        <v>119300</v>
      </c>
      <c r="J17" s="243">
        <v>85650</v>
      </c>
      <c r="K17" s="243">
        <v>33650</v>
      </c>
      <c r="L17" s="1181"/>
      <c r="M17" s="179"/>
      <c r="N17" s="178"/>
      <c r="O17" s="1185" t="s">
        <v>232</v>
      </c>
      <c r="P17" s="452"/>
      <c r="Q17" s="452"/>
      <c r="R17" s="452"/>
      <c r="S17" s="452"/>
      <c r="T17" s="452"/>
      <c r="U17" s="452"/>
      <c r="V17" s="452"/>
      <c r="W17" s="452"/>
      <c r="X17" s="452"/>
    </row>
    <row r="18" spans="1:24" s="182" customFormat="1" ht="33.75">
      <c r="A18" s="190" t="s">
        <v>233</v>
      </c>
      <c r="B18" s="192"/>
      <c r="C18" s="231">
        <f>+D18+E18</f>
        <v>7037526</v>
      </c>
      <c r="D18" s="152">
        <f>+D26+D37</f>
        <v>3614552</v>
      </c>
      <c r="E18" s="152">
        <f>+E26+E37</f>
        <v>3422974</v>
      </c>
      <c r="G18" s="166"/>
      <c r="H18" s="152" t="s">
        <v>234</v>
      </c>
      <c r="I18" s="152">
        <f>208+72</f>
        <v>280</v>
      </c>
      <c r="J18" s="243">
        <v>208</v>
      </c>
      <c r="K18" s="243">
        <v>72</v>
      </c>
      <c r="L18" s="1181"/>
      <c r="M18" s="178"/>
    </row>
    <row r="19" spans="1:24" s="182" customFormat="1" ht="33.75">
      <c r="A19" s="190" t="s">
        <v>235</v>
      </c>
      <c r="B19" s="192"/>
      <c r="C19" s="231">
        <f>+D19+E19</f>
        <v>3177515</v>
      </c>
      <c r="D19" s="152">
        <f>+D27+D38</f>
        <v>1510344</v>
      </c>
      <c r="E19" s="152">
        <f>+E27+E38</f>
        <v>1667171</v>
      </c>
      <c r="G19" s="166"/>
      <c r="H19" s="166"/>
      <c r="I19" s="186"/>
      <c r="J19" s="178"/>
      <c r="K19" s="178"/>
      <c r="L19" s="178"/>
      <c r="M19" s="178"/>
    </row>
    <row r="20" spans="1:24" s="182" customFormat="1" ht="33.75">
      <c r="A20" s="190" t="s">
        <v>236</v>
      </c>
      <c r="B20" s="192"/>
      <c r="C20" s="231">
        <f>+D20+E20</f>
        <v>266111</v>
      </c>
      <c r="D20" s="152">
        <f>+D28</f>
        <v>83651</v>
      </c>
      <c r="E20" s="152">
        <f>+E28</f>
        <v>182460</v>
      </c>
      <c r="F20" s="178"/>
      <c r="G20" s="166"/>
      <c r="H20" s="188" t="s">
        <v>237</v>
      </c>
      <c r="I20" s="188" t="s">
        <v>238</v>
      </c>
      <c r="J20" s="188" t="s">
        <v>239</v>
      </c>
    </row>
    <row r="21" spans="1:24" s="182" customFormat="1" ht="33.75">
      <c r="A21" s="190" t="s">
        <v>206</v>
      </c>
      <c r="B21" s="192"/>
      <c r="C21" s="192">
        <f>+H8</f>
        <v>119300</v>
      </c>
      <c r="D21" s="192"/>
      <c r="E21" s="192"/>
      <c r="F21" s="178"/>
      <c r="G21" s="166"/>
      <c r="H21" s="228" t="s">
        <v>240</v>
      </c>
      <c r="I21" s="243">
        <v>35845</v>
      </c>
      <c r="J21" s="1179">
        <f>+I21/$I$31</f>
        <v>1.5854123487456025E-2</v>
      </c>
    </row>
    <row r="22" spans="1:24" s="182" customFormat="1" ht="33.75">
      <c r="A22" s="189" t="s">
        <v>185</v>
      </c>
      <c r="B22" s="192"/>
      <c r="C22" s="193">
        <f>SUM(C18:C21)</f>
        <v>10600452</v>
      </c>
      <c r="D22" s="193">
        <f>SUM(D18:D21)</f>
        <v>5208547</v>
      </c>
      <c r="E22" s="193">
        <f>SUM(E18:E21)</f>
        <v>5272605</v>
      </c>
      <c r="F22" s="178"/>
      <c r="G22" s="166"/>
      <c r="H22" s="228" t="s">
        <v>241</v>
      </c>
      <c r="I22" s="243">
        <v>255634</v>
      </c>
      <c r="J22" s="1179">
        <f t="shared" ref="J22:J30" si="0">+I22/$I$31</f>
        <v>0.1130660623125215</v>
      </c>
    </row>
    <row r="23" spans="1:24" s="182" customFormat="1" ht="33.75">
      <c r="F23" s="178"/>
      <c r="G23" s="166"/>
      <c r="H23" s="228" t="s">
        <v>242</v>
      </c>
      <c r="I23" s="243">
        <v>329857</v>
      </c>
      <c r="J23" s="1179">
        <f t="shared" si="0"/>
        <v>0.14589464670670335</v>
      </c>
      <c r="L23" s="243"/>
      <c r="M23" s="243"/>
    </row>
    <row r="24" spans="1:24" s="182" customFormat="1" ht="39.75" customHeight="1">
      <c r="A24" s="1286" t="s">
        <v>243</v>
      </c>
      <c r="B24" s="1287"/>
      <c r="C24" s="1287"/>
      <c r="D24" s="1287"/>
      <c r="E24" s="1288"/>
      <c r="F24" s="178"/>
      <c r="G24" s="166"/>
      <c r="H24" s="228" t="s">
        <v>244</v>
      </c>
      <c r="I24" s="243">
        <v>346535</v>
      </c>
      <c r="J24" s="1179">
        <f t="shared" si="0"/>
        <v>0.15327127026713833</v>
      </c>
      <c r="L24" s="243">
        <v>5500000</v>
      </c>
      <c r="M24" s="243"/>
    </row>
    <row r="25" spans="1:24" s="182" customFormat="1" ht="39.75" customHeight="1">
      <c r="A25" s="1013"/>
      <c r="B25" s="1014"/>
      <c r="C25" s="1014" t="s">
        <v>229</v>
      </c>
      <c r="D25" s="1014" t="s">
        <v>230</v>
      </c>
      <c r="E25" s="1014" t="s">
        <v>231</v>
      </c>
      <c r="F25" s="178"/>
      <c r="G25" s="166"/>
      <c r="H25" s="228" t="s">
        <v>245</v>
      </c>
      <c r="I25" s="243">
        <v>298864</v>
      </c>
      <c r="J25" s="1179">
        <f t="shared" si="0"/>
        <v>0.13218654657427975</v>
      </c>
      <c r="L25" s="243"/>
      <c r="M25" s="243"/>
    </row>
    <row r="26" spans="1:24" s="183" customFormat="1" ht="31.5" customHeight="1">
      <c r="A26" s="190" t="s">
        <v>233</v>
      </c>
      <c r="B26" s="192"/>
      <c r="C26" s="231">
        <f>+D26+E26</f>
        <v>2211052</v>
      </c>
      <c r="D26" s="152">
        <v>1235879</v>
      </c>
      <c r="E26" s="152">
        <v>975173</v>
      </c>
      <c r="F26" s="191"/>
      <c r="G26" s="166"/>
      <c r="H26" s="228" t="s">
        <v>246</v>
      </c>
      <c r="I26" s="243">
        <v>255366</v>
      </c>
      <c r="J26" s="1179">
        <f t="shared" si="0"/>
        <v>0.11294752680981156</v>
      </c>
      <c r="K26" s="182"/>
      <c r="L26" s="243"/>
      <c r="M26" s="243"/>
      <c r="N26" s="182"/>
      <c r="O26" s="182"/>
      <c r="P26" s="182"/>
      <c r="Q26" s="182"/>
      <c r="R26" s="182"/>
      <c r="S26" s="182"/>
      <c r="T26" s="182"/>
    </row>
    <row r="27" spans="1:24" s="183" customFormat="1" ht="31.5" customHeight="1">
      <c r="A27" s="190" t="s">
        <v>235</v>
      </c>
      <c r="B27" s="192"/>
      <c r="C27" s="231">
        <f>+D27+E27</f>
        <v>2312605</v>
      </c>
      <c r="D27" s="152">
        <v>1056872</v>
      </c>
      <c r="E27" s="152">
        <v>1255733</v>
      </c>
      <c r="F27" s="191"/>
      <c r="G27" s="166"/>
      <c r="H27" s="228" t="s">
        <v>247</v>
      </c>
      <c r="I27" s="243">
        <v>220363</v>
      </c>
      <c r="J27" s="1179">
        <f t="shared" si="0"/>
        <v>9.746581710325769E-2</v>
      </c>
      <c r="K27" s="182"/>
      <c r="L27" s="243"/>
      <c r="M27" s="243"/>
      <c r="N27" s="182"/>
      <c r="O27" s="182"/>
      <c r="P27" s="182"/>
      <c r="Q27" s="182"/>
      <c r="R27" s="182"/>
      <c r="S27" s="182"/>
      <c r="T27" s="182"/>
    </row>
    <row r="28" spans="1:24" s="183" customFormat="1" ht="31.5" customHeight="1">
      <c r="A28" s="190" t="s">
        <v>236</v>
      </c>
      <c r="B28" s="192"/>
      <c r="C28" s="231">
        <f>+D28+E28</f>
        <v>266111</v>
      </c>
      <c r="D28" s="152">
        <v>83651</v>
      </c>
      <c r="E28" s="152">
        <v>182460</v>
      </c>
      <c r="F28" s="191"/>
      <c r="G28" s="166"/>
      <c r="H28" s="228" t="s">
        <v>248</v>
      </c>
      <c r="I28" s="243">
        <v>175268</v>
      </c>
      <c r="J28" s="1179">
        <f t="shared" si="0"/>
        <v>7.7520449585700729E-2</v>
      </c>
      <c r="K28" s="182"/>
      <c r="L28" s="243"/>
      <c r="M28" s="243"/>
      <c r="N28" s="182"/>
      <c r="O28" s="182"/>
      <c r="P28" s="182"/>
      <c r="Q28" s="182"/>
      <c r="R28" s="182"/>
      <c r="S28" s="182"/>
      <c r="T28" s="182"/>
    </row>
    <row r="29" spans="1:24" s="182" customFormat="1" ht="31.5" customHeight="1">
      <c r="A29" s="190"/>
      <c r="B29" s="192"/>
      <c r="C29" s="192"/>
      <c r="D29" s="192"/>
      <c r="E29" s="192"/>
      <c r="F29" s="191"/>
      <c r="G29" s="166"/>
      <c r="H29" s="228" t="s">
        <v>249</v>
      </c>
      <c r="I29" s="243">
        <v>140060</v>
      </c>
      <c r="J29" s="1179">
        <f t="shared" si="0"/>
        <v>6.1948069065506789E-2</v>
      </c>
      <c r="L29" s="243"/>
      <c r="M29" s="243"/>
    </row>
    <row r="30" spans="1:24" s="182" customFormat="1" ht="33.75">
      <c r="A30" s="189" t="s">
        <v>185</v>
      </c>
      <c r="B30" s="193">
        <f>SUM(B26:B29)</f>
        <v>0</v>
      </c>
      <c r="C30" s="193">
        <f>SUM(C26:C29)</f>
        <v>4789768</v>
      </c>
      <c r="D30" s="193">
        <f>SUM(D26:D29)</f>
        <v>2376402</v>
      </c>
      <c r="E30" s="193">
        <f>SUM(E26:E29)</f>
        <v>2413366</v>
      </c>
      <c r="F30" s="191"/>
      <c r="G30" s="166"/>
      <c r="H30" s="228" t="s">
        <v>250</v>
      </c>
      <c r="I30" s="243">
        <v>203134</v>
      </c>
      <c r="J30" s="1179">
        <f t="shared" si="0"/>
        <v>8.984548808762427E-2</v>
      </c>
      <c r="L30" s="243"/>
      <c r="M30" s="243"/>
    </row>
    <row r="31" spans="1:24" s="182" customFormat="1" ht="33.75">
      <c r="A31" s="177"/>
      <c r="B31" s="177"/>
      <c r="C31" s="934"/>
      <c r="D31" s="177"/>
      <c r="E31" s="177"/>
      <c r="F31" s="191"/>
      <c r="G31" s="1091"/>
      <c r="H31" s="188" t="s">
        <v>251</v>
      </c>
      <c r="I31" s="235">
        <f>SUM(I21:I30)</f>
        <v>2260926</v>
      </c>
      <c r="J31" s="1089">
        <f>+I31/$I$31</f>
        <v>1</v>
      </c>
      <c r="L31" s="243"/>
      <c r="M31" s="243"/>
    </row>
    <row r="32" spans="1:24" s="182" customFormat="1" ht="33.75">
      <c r="E32" s="177"/>
      <c r="F32" s="178"/>
      <c r="G32" s="166"/>
      <c r="H32" s="178"/>
      <c r="I32" s="185">
        <f>+I31-D45</f>
        <v>0</v>
      </c>
      <c r="J32" s="1070"/>
      <c r="L32" s="1209">
        <f>SUM(L24:L31)</f>
        <v>5500000</v>
      </c>
      <c r="M32" s="243"/>
    </row>
    <row r="33" spans="1:21" s="182" customFormat="1" ht="33.75">
      <c r="E33" s="177"/>
      <c r="F33" s="178"/>
      <c r="G33" s="166"/>
      <c r="H33" s="194"/>
      <c r="I33" s="194"/>
      <c r="J33" s="1070"/>
      <c r="L33" s="243"/>
      <c r="M33" s="243">
        <f>23*7</f>
        <v>161</v>
      </c>
    </row>
    <row r="34" spans="1:21" s="182" customFormat="1" ht="33.75">
      <c r="A34" s="177"/>
      <c r="B34" s="177"/>
      <c r="C34" s="179"/>
      <c r="D34" s="177"/>
      <c r="E34" s="177"/>
      <c r="F34" s="178"/>
      <c r="G34" s="166"/>
      <c r="H34" s="188" t="s">
        <v>252</v>
      </c>
      <c r="I34" s="188" t="s">
        <v>238</v>
      </c>
      <c r="J34" s="188" t="s">
        <v>239</v>
      </c>
      <c r="L34" s="1210">
        <f>7500000-L32</f>
        <v>2000000</v>
      </c>
      <c r="M34" s="243"/>
      <c r="N34" s="183"/>
      <c r="O34" s="183"/>
      <c r="P34" s="183"/>
    </row>
    <row r="35" spans="1:21" s="182" customFormat="1" ht="36">
      <c r="A35" s="1289" t="s">
        <v>253</v>
      </c>
      <c r="B35" s="1290"/>
      <c r="C35" s="1290"/>
      <c r="D35" s="1290"/>
      <c r="E35" s="1291"/>
      <c r="F35" s="178"/>
      <c r="G35" s="166"/>
      <c r="H35" s="152" t="s">
        <v>254</v>
      </c>
      <c r="I35" s="243">
        <v>867229</v>
      </c>
      <c r="J35" s="1178">
        <f>+I35/$I$44</f>
        <v>0.38357248313301717</v>
      </c>
      <c r="L35" s="178"/>
      <c r="M35" s="178"/>
      <c r="N35" s="183"/>
      <c r="O35" s="183"/>
      <c r="P35" s="183"/>
      <c r="Q35" s="183"/>
      <c r="R35" s="183"/>
      <c r="S35" s="183"/>
      <c r="T35" s="183"/>
      <c r="U35" s="183"/>
    </row>
    <row r="36" spans="1:21" s="182" customFormat="1" ht="33.75">
      <c r="A36" s="1015"/>
      <c r="B36" s="1016"/>
      <c r="C36" s="197" t="s">
        <v>255</v>
      </c>
      <c r="D36" s="197" t="s">
        <v>256</v>
      </c>
      <c r="E36" s="197" t="s">
        <v>257</v>
      </c>
      <c r="F36" s="178"/>
      <c r="G36" s="166"/>
      <c r="H36" s="152" t="s">
        <v>258</v>
      </c>
      <c r="I36" s="243">
        <v>884706</v>
      </c>
      <c r="J36" s="1178">
        <f t="shared" ref="J36:J43" si="1">+I36/$I$44</f>
        <v>0.39130250171832248</v>
      </c>
      <c r="L36" s="178"/>
      <c r="M36" s="178"/>
      <c r="N36" s="183"/>
      <c r="O36" s="183"/>
      <c r="P36" s="183"/>
      <c r="Q36" s="183"/>
      <c r="R36" s="183"/>
      <c r="S36" s="183"/>
      <c r="T36" s="183"/>
      <c r="U36" s="183"/>
    </row>
    <row r="37" spans="1:21" s="182" customFormat="1" ht="33.75">
      <c r="A37" s="184" t="s">
        <v>233</v>
      </c>
      <c r="B37" s="841"/>
      <c r="C37" s="198">
        <f>+D37+E37</f>
        <v>4826474</v>
      </c>
      <c r="D37" s="152">
        <v>2378673</v>
      </c>
      <c r="E37" s="152">
        <v>2447801</v>
      </c>
      <c r="F37" s="178"/>
      <c r="G37" s="166"/>
      <c r="H37" s="152" t="s">
        <v>259</v>
      </c>
      <c r="I37" s="243">
        <v>246769</v>
      </c>
      <c r="J37" s="1178">
        <f t="shared" si="1"/>
        <v>0.10914510249340315</v>
      </c>
      <c r="L37" s="178"/>
      <c r="M37" s="178"/>
      <c r="N37" s="183"/>
      <c r="O37" s="183"/>
      <c r="P37" s="183"/>
      <c r="Q37" s="183"/>
      <c r="R37" s="183"/>
      <c r="S37" s="183"/>
      <c r="T37" s="183"/>
      <c r="U37" s="183"/>
    </row>
    <row r="38" spans="1:21" s="182" customFormat="1" ht="33.75">
      <c r="A38" s="184" t="s">
        <v>260</v>
      </c>
      <c r="B38" s="841"/>
      <c r="C38" s="198">
        <f>+D38+E38</f>
        <v>864910</v>
      </c>
      <c r="D38" s="152">
        <v>453472</v>
      </c>
      <c r="E38" s="152">
        <v>411438</v>
      </c>
      <c r="F38" s="178"/>
      <c r="G38" s="166"/>
      <c r="H38" s="152" t="s">
        <v>261</v>
      </c>
      <c r="I38" s="243">
        <v>138998</v>
      </c>
      <c r="J38" s="1178">
        <f t="shared" si="1"/>
        <v>6.1478350021186012E-2</v>
      </c>
      <c r="L38" s="178"/>
      <c r="M38" s="178"/>
      <c r="N38" s="183"/>
      <c r="O38" s="183"/>
      <c r="P38" s="183"/>
      <c r="Q38" s="183"/>
      <c r="R38" s="183"/>
      <c r="S38" s="183"/>
      <c r="T38" s="183"/>
      <c r="U38" s="183"/>
    </row>
    <row r="39" spans="1:21" s="182" customFormat="1" ht="33.75">
      <c r="A39" s="196" t="s">
        <v>185</v>
      </c>
      <c r="B39" s="841"/>
      <c r="C39" s="200">
        <f>SUM(C37:C38)</f>
        <v>5691384</v>
      </c>
      <c r="D39" s="199">
        <f>SUM(D37:D38)</f>
        <v>2832145</v>
      </c>
      <c r="E39" s="199">
        <f>SUM(E37:E38)</f>
        <v>2859239</v>
      </c>
      <c r="F39" s="178"/>
      <c r="G39" s="166"/>
      <c r="H39" s="152" t="s">
        <v>262</v>
      </c>
      <c r="I39" s="243">
        <v>67005</v>
      </c>
      <c r="J39" s="1178">
        <f t="shared" si="1"/>
        <v>2.963608716074741E-2</v>
      </c>
      <c r="L39" s="178"/>
      <c r="M39" s="178"/>
      <c r="N39" s="183"/>
      <c r="O39" s="183"/>
      <c r="P39" s="183"/>
      <c r="Q39" s="183"/>
      <c r="R39" s="183"/>
      <c r="S39" s="183"/>
      <c r="T39" s="183"/>
      <c r="U39" s="183"/>
    </row>
    <row r="40" spans="1:21" s="182" customFormat="1" ht="33.75">
      <c r="A40" s="177"/>
      <c r="B40" s="201"/>
      <c r="C40" s="202"/>
      <c r="D40" s="195"/>
      <c r="E40" s="195"/>
      <c r="F40" s="178"/>
      <c r="G40" s="166"/>
      <c r="H40" s="152" t="s">
        <v>263</v>
      </c>
      <c r="I40" s="243">
        <v>23238</v>
      </c>
      <c r="J40" s="1178">
        <f t="shared" si="1"/>
        <v>1.0278089596917369E-2</v>
      </c>
      <c r="L40" s="178"/>
      <c r="M40" s="178"/>
      <c r="N40" s="183"/>
      <c r="O40" s="183"/>
      <c r="P40" s="183"/>
      <c r="Q40" s="183"/>
      <c r="R40" s="183"/>
      <c r="S40" s="183"/>
      <c r="T40" s="183"/>
      <c r="U40" s="183"/>
    </row>
    <row r="41" spans="1:21" s="182" customFormat="1" ht="33.75">
      <c r="A41" s="1273" t="s">
        <v>264</v>
      </c>
      <c r="B41" s="1292"/>
      <c r="C41" s="1292"/>
      <c r="D41" s="1274"/>
      <c r="E41" s="177"/>
      <c r="F41" s="178"/>
      <c r="G41" s="194"/>
      <c r="H41" s="152" t="s">
        <v>265</v>
      </c>
      <c r="I41" s="243">
        <v>12799</v>
      </c>
      <c r="J41" s="1178">
        <f t="shared" si="1"/>
        <v>5.660954847703994E-3</v>
      </c>
      <c r="L41" s="178"/>
      <c r="M41" s="183"/>
      <c r="N41" s="183"/>
      <c r="Q41" s="183"/>
      <c r="R41" s="183"/>
      <c r="S41" s="183"/>
      <c r="T41" s="183"/>
      <c r="U41" s="183"/>
    </row>
    <row r="42" spans="1:21" s="182" customFormat="1" ht="33.75">
      <c r="A42" s="1273" t="s">
        <v>175</v>
      </c>
      <c r="B42" s="1274"/>
      <c r="C42" s="1272" t="s">
        <v>238</v>
      </c>
      <c r="D42" s="1272"/>
      <c r="E42" s="178"/>
      <c r="F42" s="178"/>
      <c r="G42" s="194"/>
      <c r="H42" s="152" t="s">
        <v>266</v>
      </c>
      <c r="I42" s="243">
        <v>11650</v>
      </c>
      <c r="J42" s="1178">
        <f t="shared" si="1"/>
        <v>5.1527559946676713E-3</v>
      </c>
      <c r="L42" s="178"/>
      <c r="M42" s="183"/>
      <c r="N42" s="183"/>
    </row>
    <row r="43" spans="1:21" s="182" customFormat="1" ht="33.75">
      <c r="A43" s="152" t="s">
        <v>267</v>
      </c>
      <c r="B43" s="216">
        <v>2969366</v>
      </c>
      <c r="C43" s="217" t="s">
        <v>267</v>
      </c>
      <c r="D43" s="216">
        <v>1162787</v>
      </c>
      <c r="E43" s="1071"/>
      <c r="F43" s="178"/>
      <c r="G43" s="194"/>
      <c r="H43" s="152" t="s">
        <v>268</v>
      </c>
      <c r="I43" s="243">
        <v>8532</v>
      </c>
      <c r="J43" s="1178">
        <f t="shared" si="1"/>
        <v>3.7736750340347275E-3</v>
      </c>
      <c r="L43" s="178"/>
      <c r="M43" s="194"/>
      <c r="N43" s="194"/>
      <c r="O43" s="194"/>
      <c r="P43" s="194"/>
    </row>
    <row r="44" spans="1:21" s="182" customFormat="1" ht="33.75">
      <c r="A44" s="152" t="s">
        <v>269</v>
      </c>
      <c r="B44" s="216">
        <v>2494064</v>
      </c>
      <c r="C44" s="217" t="s">
        <v>269</v>
      </c>
      <c r="D44" s="216">
        <v>1098139</v>
      </c>
      <c r="E44" s="1071"/>
      <c r="F44" s="194"/>
      <c r="G44" s="194"/>
      <c r="H44" s="188" t="s">
        <v>251</v>
      </c>
      <c r="I44" s="235">
        <f>SUM(I35:I43)</f>
        <v>2260926</v>
      </c>
      <c r="J44" s="1082">
        <f>SUM(J35:J43)</f>
        <v>0.99999999999999989</v>
      </c>
      <c r="L44" s="194"/>
      <c r="M44" s="183"/>
      <c r="N44" s="183"/>
    </row>
    <row r="45" spans="1:21" s="182" customFormat="1" ht="33.75">
      <c r="A45" s="177"/>
      <c r="B45" s="218">
        <f>+B44+B43</f>
        <v>5463430</v>
      </c>
      <c r="C45" s="178" t="s">
        <v>1</v>
      </c>
      <c r="D45" s="218">
        <f>+D44+D43</f>
        <v>2260926</v>
      </c>
      <c r="E45" s="178"/>
      <c r="F45" s="194"/>
      <c r="G45" s="194"/>
      <c r="H45" s="178"/>
      <c r="I45" s="194"/>
      <c r="J45" s="194"/>
      <c r="K45" s="185">
        <f>+I44-D45</f>
        <v>0</v>
      </c>
      <c r="L45" s="178"/>
      <c r="M45" s="178"/>
      <c r="N45" s="178"/>
      <c r="O45" s="183"/>
      <c r="P45" s="183"/>
      <c r="Q45" s="183"/>
      <c r="R45" s="183"/>
    </row>
    <row r="46" spans="1:21" s="183" customFormat="1" ht="33.75">
      <c r="A46" s="1071"/>
      <c r="B46" s="178"/>
      <c r="C46" s="178"/>
      <c r="D46" s="178"/>
      <c r="E46" s="178"/>
      <c r="F46" s="178"/>
      <c r="G46" s="178"/>
      <c r="H46" s="178"/>
      <c r="I46" s="194"/>
      <c r="J46" s="194"/>
      <c r="K46" s="178"/>
      <c r="L46" s="178"/>
      <c r="M46" s="178"/>
      <c r="N46" s="178"/>
    </row>
    <row r="47" spans="1:21" s="183" customFormat="1" ht="33.75">
      <c r="A47" s="1071"/>
      <c r="B47" s="177"/>
      <c r="C47" s="179"/>
      <c r="D47" s="179"/>
      <c r="E47" s="177"/>
      <c r="F47" s="185">
        <f>+F50-F10</f>
        <v>0</v>
      </c>
      <c r="G47" s="185">
        <f>+G50-F11</f>
        <v>0</v>
      </c>
      <c r="H47" s="178"/>
      <c r="I47" s="194"/>
      <c r="J47" s="194"/>
      <c r="K47" s="194"/>
      <c r="L47" s="194"/>
      <c r="M47" s="194"/>
      <c r="N47" s="178"/>
      <c r="Q47" s="182"/>
      <c r="R47" s="182"/>
    </row>
    <row r="48" spans="1:21" s="182" customFormat="1" ht="33.75">
      <c r="A48" s="1273" t="s">
        <v>270</v>
      </c>
      <c r="B48" s="1274"/>
      <c r="C48" s="179"/>
      <c r="D48" s="1296" t="s">
        <v>271</v>
      </c>
      <c r="E48" s="1296"/>
      <c r="F48" s="1296"/>
      <c r="G48" s="1296"/>
      <c r="H48" s="178"/>
      <c r="I48" s="194"/>
      <c r="J48" s="178"/>
      <c r="K48" s="178"/>
      <c r="L48" s="178"/>
      <c r="M48" s="178"/>
      <c r="N48" s="178"/>
      <c r="O48" s="183"/>
      <c r="P48" s="183"/>
    </row>
    <row r="49" spans="1:16" s="182" customFormat="1" ht="33.75">
      <c r="A49" s="245" t="s">
        <v>272</v>
      </c>
      <c r="B49" s="203">
        <v>8.3900000000000002E-2</v>
      </c>
      <c r="C49" s="882"/>
      <c r="D49" s="1283" t="s">
        <v>273</v>
      </c>
      <c r="E49" s="1010" t="s">
        <v>185</v>
      </c>
      <c r="F49" s="1010" t="s">
        <v>207</v>
      </c>
      <c r="G49" s="1010" t="s">
        <v>208</v>
      </c>
      <c r="H49" s="178"/>
      <c r="I49" s="178"/>
      <c r="J49" s="178"/>
      <c r="K49" s="178"/>
      <c r="L49" s="178"/>
      <c r="M49" s="178"/>
      <c r="N49" s="178"/>
      <c r="O49" s="183"/>
      <c r="P49" s="183"/>
    </row>
    <row r="50" spans="1:16" s="182" customFormat="1" ht="33.75">
      <c r="A50" s="245" t="s">
        <v>274</v>
      </c>
      <c r="B50" s="203">
        <v>8.6900000000000005E-2</v>
      </c>
      <c r="C50" s="882"/>
      <c r="D50" s="1283"/>
      <c r="E50" s="1084">
        <f>SUM(E51:E66)</f>
        <v>2553740</v>
      </c>
      <c r="F50" s="1007">
        <f>SUM(F51:F66)</f>
        <v>1356877</v>
      </c>
      <c r="G50" s="1007">
        <f>SUM(G51:G66)</f>
        <v>1196863</v>
      </c>
      <c r="H50" s="185"/>
      <c r="I50" s="178"/>
      <c r="J50" s="178"/>
      <c r="K50" s="178"/>
      <c r="L50" s="178"/>
      <c r="M50" s="178"/>
      <c r="N50" s="178"/>
      <c r="O50" s="183"/>
      <c r="P50" s="183"/>
    </row>
    <row r="51" spans="1:16" s="182" customFormat="1" ht="33.75">
      <c r="A51" s="245" t="s">
        <v>275</v>
      </c>
      <c r="B51" s="203">
        <v>3.4000000000000002E-2</v>
      </c>
      <c r="C51" s="882"/>
      <c r="D51" s="239" t="s">
        <v>276</v>
      </c>
      <c r="E51" s="222">
        <f t="shared" ref="E51:E66" si="2">+F51+G51</f>
        <v>45029</v>
      </c>
      <c r="F51" s="168">
        <v>26850</v>
      </c>
      <c r="G51" s="168">
        <v>18179</v>
      </c>
      <c r="H51" s="1072"/>
      <c r="I51" s="1282" t="s">
        <v>277</v>
      </c>
      <c r="J51" s="1282"/>
      <c r="K51" s="1282"/>
      <c r="L51" s="1282"/>
      <c r="M51" s="1282"/>
      <c r="N51" s="178"/>
      <c r="O51" s="183"/>
      <c r="P51" s="183"/>
    </row>
    <row r="52" spans="1:16" s="182" customFormat="1" ht="33.75">
      <c r="A52" s="177"/>
      <c r="B52" s="177"/>
      <c r="C52" s="179"/>
      <c r="D52" s="239" t="s">
        <v>278</v>
      </c>
      <c r="E52" s="222">
        <f t="shared" si="2"/>
        <v>297030</v>
      </c>
      <c r="F52" s="168">
        <v>160108</v>
      </c>
      <c r="G52" s="168">
        <v>136922</v>
      </c>
      <c r="H52" s="1072"/>
      <c r="I52" s="1272" t="s">
        <v>279</v>
      </c>
      <c r="J52" s="1272"/>
      <c r="K52" s="1272"/>
      <c r="L52" s="1272"/>
      <c r="M52" s="1272"/>
      <c r="N52" s="178"/>
      <c r="O52" s="183"/>
      <c r="P52" s="183"/>
    </row>
    <row r="53" spans="1:16" s="182" customFormat="1" ht="33.75">
      <c r="A53" s="245" t="s">
        <v>280</v>
      </c>
      <c r="B53" s="966">
        <v>57017</v>
      </c>
      <c r="C53" s="185"/>
      <c r="D53" s="239" t="s">
        <v>281</v>
      </c>
      <c r="E53" s="222">
        <f t="shared" si="2"/>
        <v>374840</v>
      </c>
      <c r="F53" s="168">
        <v>192489</v>
      </c>
      <c r="G53" s="168">
        <v>182351</v>
      </c>
      <c r="H53" s="1072"/>
      <c r="I53" s="1284"/>
      <c r="J53" s="1284"/>
      <c r="K53" s="1284"/>
      <c r="L53" s="1284"/>
      <c r="M53" s="1284"/>
      <c r="N53" s="178"/>
      <c r="O53" s="183"/>
      <c r="P53" s="183"/>
    </row>
    <row r="54" spans="1:16" s="182" customFormat="1" ht="33.75">
      <c r="A54" s="178"/>
      <c r="B54" s="178"/>
      <c r="C54" s="178"/>
      <c r="D54" s="239" t="s">
        <v>282</v>
      </c>
      <c r="E54" s="222">
        <f t="shared" si="2"/>
        <v>392979</v>
      </c>
      <c r="F54" s="168">
        <v>200430</v>
      </c>
      <c r="G54" s="168">
        <v>192549</v>
      </c>
      <c r="H54" s="1072"/>
      <c r="I54" s="1284" t="s">
        <v>192</v>
      </c>
      <c r="J54" s="1284" t="s">
        <v>283</v>
      </c>
      <c r="K54" s="240" t="s">
        <v>284</v>
      </c>
      <c r="L54" s="1009" t="s">
        <v>285</v>
      </c>
      <c r="M54" s="1009" t="s">
        <v>286</v>
      </c>
      <c r="N54" s="178"/>
      <c r="O54" s="183"/>
      <c r="P54" s="183"/>
    </row>
    <row r="55" spans="1:16" s="182" customFormat="1" ht="33.75">
      <c r="A55" s="1273" t="s">
        <v>287</v>
      </c>
      <c r="B55" s="1274"/>
      <c r="C55" s="179"/>
      <c r="D55" s="239" t="s">
        <v>288</v>
      </c>
      <c r="E55" s="222">
        <f t="shared" si="2"/>
        <v>337998</v>
      </c>
      <c r="F55" s="168">
        <v>173232</v>
      </c>
      <c r="G55" s="168">
        <v>164766</v>
      </c>
      <c r="H55" s="1072"/>
      <c r="I55" s="1284"/>
      <c r="J55" s="1284"/>
      <c r="K55" s="240" t="s">
        <v>251</v>
      </c>
      <c r="L55" s="241">
        <f>SUM(L56:L64)</f>
        <v>114471</v>
      </c>
      <c r="M55" s="241">
        <f>SUM(M56:M64)</f>
        <v>2553740</v>
      </c>
      <c r="N55" s="178"/>
      <c r="O55" s="183"/>
      <c r="P55" s="183"/>
    </row>
    <row r="56" spans="1:16" s="182" customFormat="1" ht="33.75">
      <c r="A56" s="204" t="s">
        <v>289</v>
      </c>
      <c r="B56" s="152">
        <v>18742</v>
      </c>
      <c r="C56" s="1170"/>
      <c r="D56" s="239" t="s">
        <v>290</v>
      </c>
      <c r="E56" s="222">
        <f t="shared" si="2"/>
        <v>288504</v>
      </c>
      <c r="F56" s="168">
        <v>149316</v>
      </c>
      <c r="G56" s="168">
        <v>139188</v>
      </c>
      <c r="H56" s="1072"/>
      <c r="I56" s="1299"/>
      <c r="J56" s="1299"/>
      <c r="K56" s="236" t="s">
        <v>291</v>
      </c>
      <c r="L56" s="168">
        <v>71669</v>
      </c>
      <c r="M56" s="168">
        <v>177279</v>
      </c>
      <c r="N56" s="178"/>
      <c r="O56" s="183"/>
      <c r="P56" s="183"/>
    </row>
    <row r="57" spans="1:16" s="182" customFormat="1" ht="33.75">
      <c r="A57" s="204" t="s">
        <v>292</v>
      </c>
      <c r="B57" s="152">
        <v>16642</v>
      </c>
      <c r="D57" s="239" t="s">
        <v>293</v>
      </c>
      <c r="E57" s="222">
        <f t="shared" si="2"/>
        <v>246990</v>
      </c>
      <c r="F57" s="168">
        <v>131944</v>
      </c>
      <c r="G57" s="168">
        <v>115046</v>
      </c>
      <c r="H57" s="1072"/>
      <c r="I57" s="1300"/>
      <c r="J57" s="1300"/>
      <c r="K57" s="236" t="s">
        <v>294</v>
      </c>
      <c r="L57" s="168">
        <v>19689</v>
      </c>
      <c r="M57" s="168">
        <v>149161</v>
      </c>
      <c r="N57" s="178"/>
      <c r="O57" s="183"/>
      <c r="P57" s="183"/>
    </row>
    <row r="58" spans="1:16" s="182" customFormat="1" ht="33.75">
      <c r="A58" s="204" t="s">
        <v>295</v>
      </c>
      <c r="B58" s="152">
        <v>84</v>
      </c>
      <c r="D58" s="239" t="s">
        <v>296</v>
      </c>
      <c r="E58" s="222">
        <f t="shared" si="2"/>
        <v>195353</v>
      </c>
      <c r="F58" s="168">
        <v>107210</v>
      </c>
      <c r="G58" s="168">
        <v>88143</v>
      </c>
      <c r="H58" s="1072"/>
      <c r="I58" s="1300"/>
      <c r="J58" s="1300"/>
      <c r="K58" s="236" t="s">
        <v>297</v>
      </c>
      <c r="L58" s="168">
        <v>11100</v>
      </c>
      <c r="M58" s="168">
        <v>160338</v>
      </c>
      <c r="N58" s="178"/>
      <c r="O58" s="183"/>
      <c r="P58" s="183"/>
    </row>
    <row r="59" spans="1:16" s="182" customFormat="1" ht="33.75">
      <c r="A59" s="1175" t="s">
        <v>298</v>
      </c>
      <c r="B59" s="1176">
        <v>74299</v>
      </c>
      <c r="D59" s="239" t="s">
        <v>299</v>
      </c>
      <c r="E59" s="222">
        <f t="shared" si="2"/>
        <v>154535</v>
      </c>
      <c r="F59" s="168">
        <v>86196</v>
      </c>
      <c r="G59" s="168">
        <v>68339</v>
      </c>
      <c r="H59" s="1072"/>
      <c r="I59" s="1300"/>
      <c r="J59" s="1300"/>
      <c r="K59" s="236" t="s">
        <v>300</v>
      </c>
      <c r="L59" s="168">
        <v>7586</v>
      </c>
      <c r="M59" s="168">
        <v>240039</v>
      </c>
      <c r="N59" s="178"/>
      <c r="O59" s="183"/>
      <c r="P59" s="183"/>
    </row>
    <row r="60" spans="1:16" s="182" customFormat="1" ht="33.75" customHeight="1">
      <c r="A60" s="1175" t="s">
        <v>301</v>
      </c>
      <c r="B60" s="1176">
        <v>6000</v>
      </c>
      <c r="D60" s="239" t="s">
        <v>302</v>
      </c>
      <c r="E60" s="222">
        <f t="shared" si="2"/>
        <v>102115</v>
      </c>
      <c r="F60" s="168">
        <v>58246</v>
      </c>
      <c r="G60" s="168">
        <v>43869</v>
      </c>
      <c r="H60" s="1072"/>
      <c r="I60" s="1300"/>
      <c r="J60" s="1300"/>
      <c r="K60" s="236" t="s">
        <v>303</v>
      </c>
      <c r="L60" s="168">
        <v>2046</v>
      </c>
      <c r="M60" s="168">
        <v>144128</v>
      </c>
      <c r="N60" s="178"/>
      <c r="O60" s="183"/>
      <c r="P60" s="183"/>
    </row>
    <row r="61" spans="1:16" s="182" customFormat="1" ht="33.75">
      <c r="A61" s="1175" t="s">
        <v>304</v>
      </c>
      <c r="B61" s="1177">
        <v>5795322000</v>
      </c>
      <c r="D61" s="239" t="s">
        <v>305</v>
      </c>
      <c r="E61" s="222">
        <f>+F61+G61</f>
        <v>58295</v>
      </c>
      <c r="F61" s="168">
        <v>34975</v>
      </c>
      <c r="G61" s="168">
        <v>23320</v>
      </c>
      <c r="H61" s="1072"/>
      <c r="I61" s="1300"/>
      <c r="J61" s="1300"/>
      <c r="K61" s="236" t="s">
        <v>306</v>
      </c>
      <c r="L61" s="168">
        <v>1822</v>
      </c>
      <c r="M61" s="168">
        <v>382319</v>
      </c>
      <c r="N61" s="178"/>
      <c r="O61" s="183"/>
      <c r="P61" s="183"/>
    </row>
    <row r="62" spans="1:16" s="182" customFormat="1" ht="33.75">
      <c r="A62" s="205" t="s">
        <v>307</v>
      </c>
      <c r="B62" s="1193">
        <v>1486380583680.2332</v>
      </c>
      <c r="D62" s="239" t="s">
        <v>308</v>
      </c>
      <c r="E62" s="222">
        <f t="shared" si="2"/>
        <v>32394</v>
      </c>
      <c r="F62" s="168">
        <v>19753</v>
      </c>
      <c r="G62" s="168">
        <v>12641</v>
      </c>
      <c r="H62" s="1072"/>
      <c r="I62" s="1300"/>
      <c r="J62" s="1300"/>
      <c r="K62" s="236" t="s">
        <v>309</v>
      </c>
      <c r="L62" s="168">
        <v>282</v>
      </c>
      <c r="M62" s="168">
        <v>202109</v>
      </c>
      <c r="N62" s="185">
        <f>+M65-F14</f>
        <v>0</v>
      </c>
      <c r="O62" s="183"/>
      <c r="P62" s="183"/>
    </row>
    <row r="63" spans="1:16" s="182" customFormat="1" ht="33.75">
      <c r="A63" s="205" t="s">
        <v>310</v>
      </c>
      <c r="B63" s="206">
        <v>5311431050841.7842</v>
      </c>
      <c r="D63" s="239" t="s">
        <v>311</v>
      </c>
      <c r="E63" s="222">
        <f t="shared" si="2"/>
        <v>16207</v>
      </c>
      <c r="F63" s="168">
        <v>9623</v>
      </c>
      <c r="G63" s="168">
        <v>6584</v>
      </c>
      <c r="H63" s="1072"/>
      <c r="I63" s="1300"/>
      <c r="J63" s="1300"/>
      <c r="K63" s="236" t="s">
        <v>312</v>
      </c>
      <c r="L63" s="168">
        <v>267</v>
      </c>
      <c r="M63" s="168">
        <v>620348</v>
      </c>
      <c r="N63" s="178"/>
      <c r="O63" s="183"/>
      <c r="P63" s="183"/>
    </row>
    <row r="64" spans="1:16" s="182" customFormat="1" ht="33.75">
      <c r="A64" s="207" t="s">
        <v>239</v>
      </c>
      <c r="B64" s="215">
        <f>+B62/B63</f>
        <v>0.27984559517997765</v>
      </c>
      <c r="D64" s="239" t="s">
        <v>313</v>
      </c>
      <c r="E64" s="222">
        <f t="shared" si="2"/>
        <v>6794</v>
      </c>
      <c r="F64" s="168">
        <v>3921</v>
      </c>
      <c r="G64" s="168">
        <v>2873</v>
      </c>
      <c r="H64" s="1072"/>
      <c r="I64" s="1301"/>
      <c r="J64" s="1301"/>
      <c r="K64" s="236" t="s">
        <v>314</v>
      </c>
      <c r="L64" s="168">
        <v>10</v>
      </c>
      <c r="M64" s="168">
        <v>478019</v>
      </c>
      <c r="N64" s="178"/>
      <c r="O64" s="183"/>
      <c r="P64" s="183"/>
    </row>
    <row r="65" spans="1:17" s="182" customFormat="1" ht="33.75">
      <c r="A65" s="179"/>
      <c r="B65" s="179"/>
      <c r="C65" s="179"/>
      <c r="D65" s="239" t="s">
        <v>315</v>
      </c>
      <c r="E65" s="222">
        <f t="shared" si="2"/>
        <v>4676</v>
      </c>
      <c r="F65" s="168">
        <v>2583</v>
      </c>
      <c r="G65" s="168">
        <v>2093</v>
      </c>
      <c r="H65" s="1072"/>
      <c r="I65" s="177"/>
      <c r="J65" s="178"/>
      <c r="K65" s="178"/>
      <c r="L65" s="242">
        <f>SUM(L56:L64)</f>
        <v>114471</v>
      </c>
      <c r="M65" s="242">
        <f>SUM(M56:M64)</f>
        <v>2553740</v>
      </c>
      <c r="N65" s="178"/>
      <c r="O65" s="183"/>
      <c r="P65" s="183"/>
    </row>
    <row r="66" spans="1:17" s="182" customFormat="1" ht="33.75">
      <c r="A66" s="178"/>
      <c r="B66" s="178"/>
      <c r="C66" s="179"/>
      <c r="D66" s="239" t="s">
        <v>316</v>
      </c>
      <c r="E66" s="222">
        <f t="shared" si="2"/>
        <v>1</v>
      </c>
      <c r="F66" s="168">
        <v>1</v>
      </c>
      <c r="G66" s="168">
        <v>0</v>
      </c>
      <c r="H66" s="1072"/>
      <c r="I66" s="177"/>
      <c r="J66" s="178"/>
      <c r="K66" s="178"/>
      <c r="L66" s="185">
        <f>+L65-B14</f>
        <v>0</v>
      </c>
      <c r="M66" s="185">
        <f>+M65-F14</f>
        <v>0</v>
      </c>
      <c r="N66" s="178"/>
      <c r="O66" s="183"/>
      <c r="P66" s="183"/>
    </row>
    <row r="67" spans="1:17" s="182" customFormat="1" ht="33.75">
      <c r="A67" s="1273" t="s">
        <v>317</v>
      </c>
      <c r="B67" s="1274"/>
      <c r="G67" s="192">
        <f>+E50-F14</f>
        <v>0</v>
      </c>
      <c r="H67" s="178"/>
      <c r="I67" s="177"/>
      <c r="J67" s="178"/>
      <c r="K67" s="178"/>
      <c r="L67" s="185"/>
      <c r="M67" s="178"/>
      <c r="N67" s="178"/>
      <c r="O67" s="183"/>
      <c r="P67" s="183"/>
    </row>
    <row r="68" spans="1:17" s="182" customFormat="1" ht="35.25">
      <c r="A68" s="205" t="s">
        <v>318</v>
      </c>
      <c r="B68" s="991">
        <v>2517564.7648642301</v>
      </c>
      <c r="C68" s="1106"/>
      <c r="D68" s="177"/>
      <c r="E68" s="177"/>
      <c r="F68" s="1071"/>
      <c r="G68" s="1071"/>
      <c r="H68" s="178"/>
      <c r="I68" s="177"/>
      <c r="J68" s="178"/>
      <c r="K68" s="178"/>
      <c r="L68" s="178"/>
      <c r="M68" s="178"/>
      <c r="N68" s="178"/>
      <c r="O68" s="183"/>
      <c r="P68" s="183"/>
    </row>
    <row r="69" spans="1:17" s="182" customFormat="1" ht="35.25">
      <c r="A69" s="205" t="s">
        <v>319</v>
      </c>
      <c r="B69" s="991">
        <v>2331341</v>
      </c>
      <c r="C69" s="1106"/>
      <c r="D69" s="177"/>
      <c r="E69" s="179"/>
      <c r="F69" s="178"/>
      <c r="G69" s="178"/>
      <c r="H69" s="177"/>
      <c r="I69" s="177"/>
      <c r="J69" s="178"/>
      <c r="K69" s="178"/>
      <c r="L69" s="178"/>
      <c r="M69" s="178"/>
      <c r="N69" s="183"/>
      <c r="O69" s="183"/>
    </row>
    <row r="70" spans="1:17" s="182" customFormat="1" ht="35.25">
      <c r="A70" s="205" t="s">
        <v>320</v>
      </c>
      <c r="B70" s="991">
        <v>8150791</v>
      </c>
      <c r="C70" s="1106"/>
      <c r="D70" s="177"/>
      <c r="E70" s="153"/>
      <c r="F70" s="153"/>
      <c r="G70" s="178"/>
      <c r="H70" s="177"/>
      <c r="I70" s="177"/>
      <c r="J70" s="178"/>
      <c r="K70" s="178"/>
      <c r="L70" s="178"/>
      <c r="M70" s="178"/>
      <c r="N70" s="183"/>
      <c r="O70" s="183"/>
    </row>
    <row r="71" spans="1:17" s="182" customFormat="1" ht="35.25">
      <c r="A71" s="205" t="s">
        <v>321</v>
      </c>
      <c r="B71" s="991">
        <v>5379478</v>
      </c>
      <c r="C71" s="1106"/>
      <c r="D71" s="177"/>
      <c r="E71" s="153"/>
      <c r="F71" s="153"/>
      <c r="G71" s="178"/>
      <c r="H71" s="177"/>
      <c r="I71" s="177"/>
      <c r="J71" s="178"/>
      <c r="K71" s="178"/>
      <c r="L71" s="178"/>
      <c r="M71" s="178"/>
      <c r="N71" s="180"/>
      <c r="O71" s="180"/>
      <c r="P71" s="176"/>
      <c r="Q71" s="176"/>
    </row>
    <row r="72" spans="1:17" ht="31.5" customHeight="1">
      <c r="A72" s="227" t="s">
        <v>322</v>
      </c>
      <c r="B72" s="991">
        <v>3059673</v>
      </c>
      <c r="C72" s="1106"/>
      <c r="I72" s="178"/>
      <c r="N72" s="180"/>
      <c r="O72" s="176"/>
      <c r="P72" s="176"/>
    </row>
    <row r="73" spans="1:17" ht="33.75" customHeight="1">
      <c r="A73" s="227" t="s">
        <v>323</v>
      </c>
      <c r="B73" s="991">
        <v>2319805</v>
      </c>
      <c r="C73" s="1106"/>
      <c r="I73" s="178"/>
      <c r="K73" s="1297" t="s">
        <v>324</v>
      </c>
      <c r="L73" s="1298"/>
      <c r="M73" s="1298"/>
      <c r="N73" s="180"/>
      <c r="O73" s="176"/>
      <c r="P73" s="176"/>
    </row>
    <row r="74" spans="1:17">
      <c r="C74" s="195"/>
      <c r="D74" s="856" t="s">
        <v>325</v>
      </c>
      <c r="E74" s="1019" t="str">
        <f>+O13</f>
        <v>Ene- Jul 2025</v>
      </c>
      <c r="G74" s="856" t="s">
        <v>326</v>
      </c>
      <c r="H74" s="1019" t="str">
        <f>+H96</f>
        <v>Ene- Jul 2025</v>
      </c>
      <c r="I74" s="178"/>
      <c r="J74" s="925" t="s">
        <v>4</v>
      </c>
      <c r="K74" s="924" t="s">
        <v>4</v>
      </c>
      <c r="L74" s="200" t="s">
        <v>327</v>
      </c>
      <c r="M74" s="1017" t="str">
        <f>+H74</f>
        <v>Ene- Jul 2025</v>
      </c>
      <c r="N74" s="180"/>
      <c r="O74" s="176"/>
      <c r="P74" s="176"/>
    </row>
    <row r="75" spans="1:17">
      <c r="A75" s="178"/>
      <c r="D75" s="199" t="s">
        <v>328</v>
      </c>
      <c r="E75" s="1018">
        <v>50593712750.900002</v>
      </c>
      <c r="G75" s="199" t="s">
        <v>329</v>
      </c>
      <c r="H75" s="1171">
        <v>16334984170.950001</v>
      </c>
      <c r="K75" s="237">
        <v>1</v>
      </c>
      <c r="L75" s="199" t="s">
        <v>330</v>
      </c>
      <c r="M75" s="1018">
        <v>13739408051.790001</v>
      </c>
      <c r="N75" s="180"/>
      <c r="O75" s="176"/>
      <c r="P75" s="176"/>
    </row>
    <row r="76" spans="1:17">
      <c r="A76" s="178"/>
      <c r="D76" s="199" t="s">
        <v>331</v>
      </c>
      <c r="E76" s="1018">
        <v>2064749545.3800001</v>
      </c>
      <c r="G76" s="199" t="s">
        <v>332</v>
      </c>
      <c r="H76" s="1018">
        <v>11533907486.290001</v>
      </c>
      <c r="K76" s="237">
        <v>2</v>
      </c>
      <c r="L76" s="199" t="s">
        <v>333</v>
      </c>
      <c r="M76" s="1018">
        <v>21481761456.490002</v>
      </c>
      <c r="N76" s="180"/>
      <c r="O76" s="176"/>
      <c r="P76" s="176"/>
    </row>
    <row r="77" spans="1:17">
      <c r="A77" s="179"/>
      <c r="D77" s="199" t="s">
        <v>334</v>
      </c>
      <c r="E77" s="1182"/>
      <c r="G77" s="199" t="s">
        <v>335</v>
      </c>
      <c r="H77" s="1018">
        <v>10324256297.75</v>
      </c>
      <c r="K77" s="237">
        <v>3</v>
      </c>
      <c r="L77" s="199" t="s">
        <v>336</v>
      </c>
      <c r="M77" s="1018">
        <v>5848372157.5100002</v>
      </c>
      <c r="N77" s="926"/>
      <c r="O77" s="176"/>
      <c r="P77" s="176"/>
    </row>
    <row r="78" spans="1:17">
      <c r="A78" s="179"/>
      <c r="D78" s="199" t="s">
        <v>337</v>
      </c>
      <c r="E78" s="1018">
        <v>5249712877.0699997</v>
      </c>
      <c r="G78" s="199" t="s">
        <v>338</v>
      </c>
      <c r="H78" s="1018">
        <v>10028350210.99</v>
      </c>
      <c r="K78" s="237">
        <v>4</v>
      </c>
      <c r="L78" s="199" t="s">
        <v>339</v>
      </c>
      <c r="M78" s="1018">
        <v>3117556012.5100002</v>
      </c>
      <c r="N78" s="180"/>
      <c r="O78" s="176"/>
      <c r="P78" s="176"/>
    </row>
    <row r="79" spans="1:17">
      <c r="A79" s="179"/>
      <c r="D79" s="199" t="s">
        <v>340</v>
      </c>
      <c r="E79" s="1018">
        <v>221308965.83000001</v>
      </c>
      <c r="G79" s="199" t="s">
        <v>341</v>
      </c>
      <c r="H79" s="1018">
        <v>8313586028.8100004</v>
      </c>
      <c r="I79"/>
      <c r="K79" s="237">
        <v>5</v>
      </c>
      <c r="L79" s="199" t="s">
        <v>342</v>
      </c>
      <c r="M79" s="1018">
        <v>1703628025.8099999</v>
      </c>
      <c r="N79" s="180"/>
      <c r="O79" s="176"/>
      <c r="P79" s="176"/>
    </row>
    <row r="80" spans="1:17">
      <c r="A80" s="179"/>
      <c r="D80" s="199" t="s">
        <v>343</v>
      </c>
      <c r="E80" s="1018">
        <v>384450803</v>
      </c>
      <c r="G80" s="199" t="s">
        <v>344</v>
      </c>
      <c r="H80" s="1018">
        <v>2127280703.4300001</v>
      </c>
      <c r="K80" s="237">
        <v>6</v>
      </c>
      <c r="L80" s="199" t="s">
        <v>345</v>
      </c>
      <c r="M80" s="1018">
        <v>4036649472.8800001</v>
      </c>
      <c r="N80" s="180"/>
      <c r="O80" s="176"/>
      <c r="P80" s="176"/>
    </row>
    <row r="81" spans="1:16">
      <c r="A81" s="179"/>
      <c r="D81" s="199" t="s">
        <v>346</v>
      </c>
      <c r="E81" s="1018">
        <v>416312412.19999999</v>
      </c>
      <c r="G81" s="199" t="s">
        <v>347</v>
      </c>
      <c r="H81" s="1018">
        <v>1075461365.4200001</v>
      </c>
      <c r="K81" s="237">
        <v>7</v>
      </c>
      <c r="L81" s="199" t="s">
        <v>348</v>
      </c>
      <c r="M81" s="1020"/>
      <c r="N81" s="180"/>
      <c r="O81" s="176"/>
      <c r="P81" s="176"/>
    </row>
    <row r="82" spans="1:16">
      <c r="A82" s="179"/>
      <c r="D82" s="199" t="s">
        <v>349</v>
      </c>
      <c r="E82" s="1018">
        <v>2378901164</v>
      </c>
      <c r="G82" s="199" t="s">
        <v>350</v>
      </c>
      <c r="H82" s="1018">
        <v>517999520.27999997</v>
      </c>
      <c r="K82" s="237">
        <v>8</v>
      </c>
      <c r="L82" s="199" t="s">
        <v>351</v>
      </c>
      <c r="M82" s="1018">
        <v>986450377.59000003</v>
      </c>
      <c r="N82" s="180"/>
      <c r="O82" s="176"/>
      <c r="P82" s="176"/>
    </row>
    <row r="83" spans="1:16">
      <c r="A83" s="179"/>
      <c r="D83" s="199" t="s">
        <v>350</v>
      </c>
      <c r="E83" s="1018">
        <v>517999520.27999997</v>
      </c>
      <c r="G83" s="199" t="s">
        <v>264</v>
      </c>
      <c r="H83" s="1018">
        <v>416312412.19999999</v>
      </c>
      <c r="K83" s="237">
        <v>9</v>
      </c>
      <c r="L83" s="199" t="s">
        <v>352</v>
      </c>
      <c r="M83" s="1018">
        <v>927743903.50999999</v>
      </c>
      <c r="N83" s="180"/>
      <c r="O83" s="176"/>
      <c r="P83" s="176"/>
    </row>
    <row r="84" spans="1:16">
      <c r="A84" s="179"/>
      <c r="D84" s="199" t="s">
        <v>353</v>
      </c>
      <c r="E84" s="1018">
        <v>259005777.41999999</v>
      </c>
      <c r="G84" s="199" t="s">
        <v>354</v>
      </c>
      <c r="H84" s="1018">
        <v>385422774.18000001</v>
      </c>
      <c r="K84" s="237">
        <v>10</v>
      </c>
      <c r="L84" s="199" t="s">
        <v>355</v>
      </c>
      <c r="M84" s="1018">
        <v>1435049032.3599999</v>
      </c>
      <c r="N84" s="881">
        <f>+M106+M79</f>
        <v>1703628025.8099999</v>
      </c>
      <c r="O84" s="176"/>
      <c r="P84" s="176"/>
    </row>
    <row r="85" spans="1:16">
      <c r="A85" s="179"/>
      <c r="B85" s="879"/>
      <c r="D85" s="199" t="s">
        <v>185</v>
      </c>
      <c r="E85" s="1021">
        <f>SUM(E75:E84)</f>
        <v>62086153816.079994</v>
      </c>
      <c r="G85" s="199" t="s">
        <v>356</v>
      </c>
      <c r="H85" s="1018">
        <v>330533169.56999999</v>
      </c>
      <c r="K85" s="237">
        <v>12</v>
      </c>
      <c r="L85" s="199" t="s">
        <v>357</v>
      </c>
      <c r="M85" s="1018">
        <v>1349557691.1099999</v>
      </c>
      <c r="N85" s="180"/>
      <c r="O85" s="176"/>
      <c r="P85" s="176"/>
    </row>
    <row r="86" spans="1:16">
      <c r="A86" s="179"/>
      <c r="D86" s="178"/>
      <c r="E86" s="178"/>
      <c r="G86" s="199" t="s">
        <v>353</v>
      </c>
      <c r="H86" s="1018">
        <v>259005777.41999999</v>
      </c>
      <c r="K86" s="237">
        <v>13</v>
      </c>
      <c r="L86" s="199" t="s">
        <v>358</v>
      </c>
      <c r="M86" s="1018">
        <v>1149593043.04</v>
      </c>
      <c r="N86" s="180"/>
      <c r="O86" s="176"/>
      <c r="P86" s="176"/>
    </row>
    <row r="87" spans="1:16">
      <c r="A87" s="1273" t="s">
        <v>359</v>
      </c>
      <c r="B87" s="1274"/>
      <c r="C87" s="177"/>
      <c r="D87" s="178"/>
      <c r="E87" s="178"/>
      <c r="G87" s="199" t="s">
        <v>360</v>
      </c>
      <c r="H87" s="1018">
        <v>221308965.83000001</v>
      </c>
      <c r="K87" s="237">
        <v>11</v>
      </c>
      <c r="L87" s="199" t="s">
        <v>361</v>
      </c>
      <c r="M87" s="1018">
        <v>243807416.75999999</v>
      </c>
      <c r="N87" s="180"/>
      <c r="O87" s="176"/>
      <c r="P87" s="176"/>
    </row>
    <row r="88" spans="1:16">
      <c r="A88" s="188" t="s">
        <v>362</v>
      </c>
      <c r="B88" s="188" t="s">
        <v>307</v>
      </c>
      <c r="C88" s="177"/>
      <c r="D88" s="199" t="s">
        <v>363</v>
      </c>
      <c r="E88" s="1017" t="str">
        <f>+E74</f>
        <v>Ene- Jul 2025</v>
      </c>
      <c r="G88" s="199" t="s">
        <v>364</v>
      </c>
      <c r="H88" s="1018">
        <v>74034689.450000003</v>
      </c>
      <c r="K88" s="237">
        <v>15</v>
      </c>
      <c r="L88" s="199" t="s">
        <v>365</v>
      </c>
      <c r="M88" s="1018">
        <v>301803342.00999999</v>
      </c>
      <c r="N88" s="180"/>
      <c r="O88" s="176"/>
      <c r="P88" s="176"/>
    </row>
    <row r="89" spans="1:16">
      <c r="A89" s="228" t="s">
        <v>366</v>
      </c>
      <c r="B89" s="1172">
        <v>1180646634964</v>
      </c>
      <c r="C89" s="177"/>
      <c r="D89" s="199" t="s">
        <v>367</v>
      </c>
      <c r="E89" s="1018">
        <f>53872107340.73+3156326899.54</f>
        <v>57028434240.270004</v>
      </c>
      <c r="G89" s="199" t="s">
        <v>368</v>
      </c>
      <c r="H89" s="1018">
        <v>143710243.50999999</v>
      </c>
      <c r="K89" s="237">
        <v>14</v>
      </c>
      <c r="L89" s="199" t="s">
        <v>369</v>
      </c>
      <c r="M89" s="1018">
        <v>611365957.01999998</v>
      </c>
      <c r="N89" s="180"/>
      <c r="O89" s="176"/>
      <c r="P89" s="176"/>
    </row>
    <row r="90" spans="1:16">
      <c r="A90" s="228" t="s">
        <v>370</v>
      </c>
      <c r="B90" s="1172">
        <v>87595393379</v>
      </c>
      <c r="D90" s="199" t="s">
        <v>371</v>
      </c>
      <c r="E90" s="1018">
        <v>1089590117.45</v>
      </c>
      <c r="G90" s="199" t="s">
        <v>372</v>
      </c>
      <c r="H90" s="1183"/>
      <c r="K90" s="237">
        <v>16</v>
      </c>
      <c r="L90" s="199" t="s">
        <v>373</v>
      </c>
      <c r="M90" s="1018">
        <v>442135813.18000001</v>
      </c>
      <c r="N90" s="180"/>
      <c r="O90" s="176"/>
      <c r="P90" s="176"/>
    </row>
    <row r="91" spans="1:16">
      <c r="A91" s="228" t="s">
        <v>374</v>
      </c>
      <c r="B91" s="1172">
        <v>50752898771</v>
      </c>
      <c r="D91" s="199" t="s">
        <v>375</v>
      </c>
      <c r="E91" s="1018">
        <v>2877045773.46</v>
      </c>
      <c r="G91" s="199" t="s">
        <v>376</v>
      </c>
      <c r="H91" s="1183"/>
      <c r="K91" s="237">
        <v>19</v>
      </c>
      <c r="L91" s="199" t="s">
        <v>377</v>
      </c>
      <c r="M91" s="1020"/>
      <c r="N91" s="180"/>
      <c r="O91" s="176"/>
      <c r="P91" s="176"/>
    </row>
    <row r="92" spans="1:16">
      <c r="A92" s="228" t="s">
        <v>378</v>
      </c>
      <c r="B92" s="1172">
        <v>588967694</v>
      </c>
      <c r="D92" s="199" t="s">
        <v>379</v>
      </c>
      <c r="E92" s="1018">
        <v>413615505.56999999</v>
      </c>
      <c r="G92" s="199" t="s">
        <v>380</v>
      </c>
      <c r="H92" s="1021">
        <f>SUM(H75:H91)</f>
        <v>62086153816.079994</v>
      </c>
      <c r="K92" s="237">
        <v>17</v>
      </c>
      <c r="L92" s="199" t="s">
        <v>381</v>
      </c>
      <c r="M92" s="1018">
        <v>650860366.64999998</v>
      </c>
      <c r="N92" s="180"/>
      <c r="O92" s="176"/>
      <c r="P92" s="176"/>
    </row>
    <row r="93" spans="1:16">
      <c r="A93" s="228" t="s">
        <v>382</v>
      </c>
      <c r="B93" s="1172">
        <v>166796688873</v>
      </c>
      <c r="D93" s="199" t="s">
        <v>383</v>
      </c>
      <c r="E93" s="1182"/>
      <c r="G93" s="177"/>
      <c r="H93" s="177"/>
      <c r="K93" s="237">
        <v>18</v>
      </c>
      <c r="L93" s="199" t="s">
        <v>384</v>
      </c>
      <c r="M93" s="1020"/>
      <c r="N93" s="926"/>
      <c r="O93" s="176"/>
      <c r="P93" s="176"/>
    </row>
    <row r="94" spans="1:16">
      <c r="A94" s="188" t="s">
        <v>251</v>
      </c>
      <c r="B94" s="235">
        <f>SUM(B89:B93)</f>
        <v>1486380583681</v>
      </c>
      <c r="C94" s="1090"/>
      <c r="D94" s="199" t="s">
        <v>385</v>
      </c>
      <c r="E94" s="1182"/>
      <c r="G94" s="177"/>
      <c r="H94" s="177"/>
      <c r="K94" s="237">
        <v>20</v>
      </c>
      <c r="L94" s="199" t="s">
        <v>386</v>
      </c>
      <c r="M94" s="1020"/>
      <c r="O94" s="176"/>
      <c r="P94" s="176"/>
    </row>
    <row r="95" spans="1:16">
      <c r="A95" s="179"/>
      <c r="B95" s="1001"/>
      <c r="D95" s="199" t="s">
        <v>387</v>
      </c>
      <c r="E95" s="1021">
        <f>SUM(E89:E94)</f>
        <v>61408685636.75</v>
      </c>
      <c r="F95" s="233"/>
      <c r="G95" s="177"/>
      <c r="H95" s="233"/>
      <c r="K95" s="237">
        <v>21</v>
      </c>
      <c r="L95" s="199" t="s">
        <v>388</v>
      </c>
      <c r="M95" s="1018">
        <v>92282237.5</v>
      </c>
      <c r="N95" s="180"/>
      <c r="O95" s="176"/>
      <c r="P95" s="176"/>
    </row>
    <row r="96" spans="1:16">
      <c r="A96" s="179"/>
      <c r="B96" s="879">
        <f>+B94-B62</f>
        <v>0.766845703125</v>
      </c>
      <c r="G96" s="200" t="s">
        <v>389</v>
      </c>
      <c r="H96" s="1017" t="str">
        <f>+E74</f>
        <v>Ene- Jul 2025</v>
      </c>
      <c r="K96" s="237">
        <v>22</v>
      </c>
      <c r="L96" s="199" t="s">
        <v>390</v>
      </c>
      <c r="M96" s="1020"/>
      <c r="N96" s="180"/>
      <c r="O96" s="176"/>
      <c r="P96" s="176"/>
    </row>
    <row r="97" spans="1:16">
      <c r="A97" s="179"/>
      <c r="D97" s="200" t="s">
        <v>206</v>
      </c>
      <c r="E97" s="1017" t="s">
        <v>391</v>
      </c>
      <c r="F97" s="177"/>
      <c r="G97" s="199" t="s">
        <v>392</v>
      </c>
      <c r="H97" s="1018">
        <v>6086578853.6000004</v>
      </c>
      <c r="K97" s="237">
        <v>23</v>
      </c>
      <c r="L97" s="199" t="s">
        <v>393</v>
      </c>
      <c r="M97" s="1020"/>
      <c r="N97" s="180"/>
      <c r="O97" s="176"/>
      <c r="P97" s="176"/>
    </row>
    <row r="98" spans="1:16">
      <c r="D98" s="199" t="s">
        <v>394</v>
      </c>
      <c r="E98" s="1018"/>
      <c r="F98" s="232">
        <f>+E98-155158678.98</f>
        <v>-155158678.97999999</v>
      </c>
      <c r="G98" s="199" t="s">
        <v>379</v>
      </c>
      <c r="H98" s="1018">
        <v>264851103.28</v>
      </c>
      <c r="K98" s="237">
        <v>24</v>
      </c>
      <c r="L98" s="199" t="s">
        <v>395</v>
      </c>
      <c r="M98" s="1020"/>
      <c r="N98" s="180"/>
      <c r="O98" s="176"/>
      <c r="P98" s="176"/>
    </row>
    <row r="99" spans="1:16">
      <c r="D99" s="199" t="s">
        <v>396</v>
      </c>
      <c r="E99" s="1018"/>
      <c r="G99" s="199" t="s">
        <v>397</v>
      </c>
      <c r="H99" s="1018">
        <v>4215422.25</v>
      </c>
      <c r="K99" s="237">
        <v>25</v>
      </c>
      <c r="L99" s="199" t="s">
        <v>398</v>
      </c>
      <c r="M99" s="1020"/>
      <c r="N99" s="180"/>
      <c r="O99" s="176"/>
      <c r="P99" s="176"/>
    </row>
    <row r="100" spans="1:16">
      <c r="D100" s="199" t="s">
        <v>399</v>
      </c>
      <c r="E100" s="1018"/>
      <c r="G100" s="199" t="s">
        <v>387</v>
      </c>
      <c r="H100" s="1021">
        <f>SUM(H97:H99)</f>
        <v>6355645379.1300001</v>
      </c>
      <c r="K100" s="237">
        <v>26</v>
      </c>
      <c r="L100" s="199" t="s">
        <v>400</v>
      </c>
      <c r="M100" s="1020"/>
      <c r="N100" s="180"/>
      <c r="O100" s="176"/>
      <c r="P100" s="176"/>
    </row>
    <row r="101" spans="1:16">
      <c r="D101" s="199" t="s">
        <v>401</v>
      </c>
      <c r="E101" s="1018"/>
      <c r="G101" s="177"/>
      <c r="K101" s="237">
        <v>27</v>
      </c>
      <c r="L101" s="199" t="s">
        <v>402</v>
      </c>
      <c r="M101" s="1020"/>
      <c r="N101" s="881"/>
      <c r="O101" s="176"/>
      <c r="P101" s="176"/>
    </row>
    <row r="102" spans="1:16">
      <c r="D102" s="199" t="s">
        <v>403</v>
      </c>
      <c r="E102" s="1018"/>
      <c r="I102" s="178"/>
      <c r="K102" s="237">
        <v>28</v>
      </c>
      <c r="L102" s="199" t="s">
        <v>404</v>
      </c>
      <c r="M102" s="1020"/>
      <c r="N102" s="881"/>
      <c r="O102" s="176"/>
      <c r="P102" s="176"/>
    </row>
    <row r="103" spans="1:16">
      <c r="D103" s="199" t="s">
        <v>387</v>
      </c>
      <c r="E103" s="1021">
        <f>SUM(E98:E102)</f>
        <v>0</v>
      </c>
      <c r="F103" s="233"/>
      <c r="H103" s="881"/>
      <c r="K103" s="237">
        <v>29</v>
      </c>
      <c r="L103" s="199" t="s">
        <v>405</v>
      </c>
      <c r="M103" s="1020"/>
      <c r="N103" s="176"/>
      <c r="O103" s="176"/>
      <c r="P103" s="176"/>
    </row>
    <row r="104" spans="1:16">
      <c r="E104" s="178"/>
      <c r="K104" s="237" t="s">
        <v>185</v>
      </c>
      <c r="L104" s="199" t="s">
        <v>185</v>
      </c>
      <c r="M104" s="1022">
        <f>SUM(M75:M103)</f>
        <v>58118024357.720001</v>
      </c>
      <c r="N104" s="176"/>
      <c r="O104" s="176"/>
      <c r="P104" s="176"/>
    </row>
    <row r="105" spans="1:16">
      <c r="E105" s="232">
        <f>+E103+E95</f>
        <v>61408685636.75</v>
      </c>
      <c r="I105" s="178"/>
      <c r="J105" s="233"/>
      <c r="M105" s="926">
        <f>58118024357.72-M104</f>
        <v>0</v>
      </c>
      <c r="N105" s="176"/>
      <c r="O105" s="176"/>
      <c r="P105" s="176"/>
    </row>
    <row r="106" spans="1:16">
      <c r="B106" s="879"/>
      <c r="E106" s="178"/>
      <c r="I106" s="180"/>
      <c r="J106" s="176"/>
      <c r="K106" s="176"/>
      <c r="L106" s="176"/>
      <c r="M106" s="176"/>
      <c r="N106" s="176"/>
      <c r="O106" s="176"/>
      <c r="P106" s="176"/>
    </row>
    <row r="107" spans="1:16">
      <c r="B107" s="879"/>
      <c r="E107" s="178"/>
      <c r="I107" s="178"/>
      <c r="J107" s="180"/>
      <c r="K107" s="180"/>
      <c r="L107" s="176"/>
      <c r="M107" s="176"/>
      <c r="N107" s="176"/>
      <c r="O107" s="176"/>
      <c r="P107" s="176"/>
    </row>
    <row r="108" spans="1:16">
      <c r="A108" s="178"/>
      <c r="B108" s="233"/>
      <c r="C108" s="178"/>
      <c r="E108" s="178"/>
      <c r="I108" s="178"/>
      <c r="J108" s="180"/>
      <c r="K108" s="180"/>
      <c r="L108" s="176"/>
      <c r="M108" s="176"/>
      <c r="N108" s="176"/>
      <c r="O108" s="176"/>
      <c r="P108" s="176"/>
    </row>
    <row r="109" spans="1:16">
      <c r="A109" s="178"/>
      <c r="B109" s="178"/>
      <c r="C109" s="178"/>
      <c r="E109" s="178"/>
      <c r="I109" s="178"/>
      <c r="J109" s="180"/>
      <c r="K109" s="180"/>
      <c r="L109" s="176"/>
      <c r="M109" s="176"/>
      <c r="N109" s="176"/>
      <c r="O109" s="176"/>
      <c r="P109" s="176"/>
    </row>
    <row r="110" spans="1:16">
      <c r="A110" s="178"/>
      <c r="B110" s="178"/>
      <c r="C110" s="178"/>
      <c r="E110" s="178"/>
      <c r="I110" s="178"/>
      <c r="J110" s="180"/>
      <c r="K110" s="180"/>
      <c r="L110" s="176"/>
      <c r="M110" s="176"/>
      <c r="N110" s="176"/>
      <c r="O110" s="176"/>
      <c r="P110" s="176"/>
    </row>
    <row r="111" spans="1:16">
      <c r="A111" s="178"/>
      <c r="B111" s="178"/>
      <c r="C111" s="178"/>
      <c r="E111" s="178"/>
      <c r="I111" s="178"/>
      <c r="J111" s="180"/>
      <c r="K111" s="180"/>
      <c r="L111" s="176"/>
      <c r="M111" s="176"/>
      <c r="N111" s="176"/>
      <c r="O111" s="176"/>
      <c r="P111" s="176"/>
    </row>
    <row r="112" spans="1:16">
      <c r="A112" s="178"/>
      <c r="B112" s="178"/>
      <c r="C112" s="178"/>
      <c r="E112" s="178"/>
      <c r="I112" s="178"/>
      <c r="J112" s="180"/>
      <c r="K112" s="180"/>
      <c r="L112" s="176"/>
      <c r="M112" s="176"/>
      <c r="N112" s="176"/>
      <c r="O112" s="176"/>
      <c r="P112" s="176"/>
    </row>
    <row r="113" spans="1:16">
      <c r="A113" s="178"/>
      <c r="B113" s="178"/>
      <c r="C113" s="178"/>
      <c r="E113" s="178"/>
      <c r="I113" s="178"/>
      <c r="J113" s="180"/>
      <c r="K113" s="180"/>
      <c r="L113" s="176"/>
      <c r="M113" s="176"/>
      <c r="N113" s="176"/>
      <c r="O113" s="176"/>
      <c r="P113" s="176"/>
    </row>
    <row r="114" spans="1:16">
      <c r="A114" s="178"/>
      <c r="B114" s="178"/>
      <c r="C114" s="178"/>
      <c r="E114" s="178"/>
      <c r="I114" s="178"/>
      <c r="J114" s="180"/>
      <c r="K114" s="180"/>
      <c r="L114" s="176"/>
      <c r="M114" s="176"/>
      <c r="N114" s="176"/>
      <c r="O114" s="176"/>
      <c r="P114" s="176"/>
    </row>
    <row r="115" spans="1:16">
      <c r="A115" s="178"/>
      <c r="B115" s="178"/>
      <c r="C115" s="178"/>
      <c r="I115" s="178"/>
      <c r="J115" s="180"/>
      <c r="K115" s="180"/>
      <c r="L115" s="176"/>
      <c r="M115" s="176"/>
    </row>
    <row r="116" spans="1:16">
      <c r="A116" s="178"/>
      <c r="B116" s="178"/>
      <c r="C116" s="178"/>
      <c r="I116" s="178"/>
      <c r="J116" s="180"/>
      <c r="K116" s="180"/>
      <c r="L116" s="176"/>
      <c r="M116" s="176"/>
    </row>
    <row r="117" spans="1:16">
      <c r="A117" s="178"/>
      <c r="B117" s="178"/>
      <c r="C117" s="178"/>
      <c r="I117" s="178"/>
      <c r="J117" s="180"/>
      <c r="K117" s="180"/>
      <c r="L117" s="176"/>
      <c r="M117" s="176"/>
    </row>
    <row r="118" spans="1:16">
      <c r="A118" s="178"/>
      <c r="B118" s="178"/>
      <c r="C118" s="178"/>
    </row>
    <row r="119" spans="1:16">
      <c r="A119" s="178"/>
      <c r="B119" s="178"/>
      <c r="C119" s="178"/>
    </row>
  </sheetData>
  <mergeCells count="31">
    <mergeCell ref="K73:M73"/>
    <mergeCell ref="I54:I55"/>
    <mergeCell ref="J54:J55"/>
    <mergeCell ref="I56:I64"/>
    <mergeCell ref="J56:J64"/>
    <mergeCell ref="A67:B67"/>
    <mergeCell ref="A42:B42"/>
    <mergeCell ref="C42:D42"/>
    <mergeCell ref="A48:B48"/>
    <mergeCell ref="D48:G48"/>
    <mergeCell ref="H10:I10"/>
    <mergeCell ref="A35:E35"/>
    <mergeCell ref="A41:D41"/>
    <mergeCell ref="A16:E16"/>
    <mergeCell ref="A55:B55"/>
    <mergeCell ref="H13:I13"/>
    <mergeCell ref="H16:I16"/>
    <mergeCell ref="A87:B87"/>
    <mergeCell ref="H5:M5"/>
    <mergeCell ref="A1:N1"/>
    <mergeCell ref="A6:A7"/>
    <mergeCell ref="A9:B9"/>
    <mergeCell ref="C9:D9"/>
    <mergeCell ref="E9:F9"/>
    <mergeCell ref="I51:M51"/>
    <mergeCell ref="D49:D50"/>
    <mergeCell ref="I52:M52"/>
    <mergeCell ref="I53:M53"/>
    <mergeCell ref="H6:H7"/>
    <mergeCell ref="I6:J6"/>
    <mergeCell ref="A24:E24"/>
  </mergeCells>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85">
    <tabColor rgb="FF00B0F0"/>
    <pageSetUpPr fitToPage="1"/>
  </sheetPr>
  <dimension ref="A1:O31"/>
  <sheetViews>
    <sheetView showGridLines="0" view="pageBreakPreview" zoomScale="85" zoomScaleNormal="66" zoomScaleSheetLayoutView="85" workbookViewId="0">
      <selection activeCell="T32" sqref="T32"/>
    </sheetView>
  </sheetViews>
  <sheetFormatPr defaultColWidth="11.5703125" defaultRowHeight="14.25"/>
  <cols>
    <col min="1" max="1" width="27.7109375" style="247" customWidth="1"/>
    <col min="2" max="2" width="18.5703125" style="247" customWidth="1"/>
    <col min="3" max="3" width="24.85546875" style="247" customWidth="1"/>
    <col min="4" max="4" width="20.85546875" style="247" bestFit="1" customWidth="1"/>
    <col min="5" max="5" width="16.5703125" style="247" customWidth="1"/>
    <col min="6" max="6" width="12" style="247" bestFit="1" customWidth="1"/>
    <col min="7" max="15" width="7.85546875" style="247" customWidth="1"/>
    <col min="16" max="16384" width="11.5703125" style="247"/>
  </cols>
  <sheetData>
    <row r="1" spans="1:15" s="413" customFormat="1" ht="33.75" customHeight="1">
      <c r="A1" s="1428" t="s">
        <v>678</v>
      </c>
      <c r="B1" s="1429"/>
      <c r="C1" s="1429"/>
      <c r="D1" s="1429"/>
      <c r="E1" s="1429"/>
      <c r="F1" s="1429"/>
      <c r="G1" s="1429"/>
      <c r="H1" s="1429"/>
      <c r="I1" s="1429"/>
      <c r="J1" s="1429"/>
      <c r="K1" s="1429"/>
      <c r="L1" s="1429"/>
      <c r="M1" s="1429"/>
      <c r="N1" s="1153"/>
      <c r="O1" s="1153"/>
    </row>
    <row r="2" spans="1:15" s="413" customFormat="1" ht="22.5" customHeight="1">
      <c r="A2" s="1428" t="str">
        <f>+'Resumen '!O16</f>
        <v>Período: 2024 - Julio 2025</v>
      </c>
      <c r="B2" s="1429"/>
      <c r="C2" s="1429"/>
      <c r="D2" s="1429"/>
      <c r="E2" s="1429"/>
      <c r="F2" s="1429"/>
      <c r="G2" s="1429"/>
      <c r="H2" s="1429"/>
      <c r="I2" s="1429"/>
      <c r="J2" s="1429"/>
      <c r="K2" s="1429"/>
      <c r="L2" s="1429"/>
      <c r="M2" s="1429"/>
      <c r="N2" s="1153"/>
      <c r="O2" s="1153"/>
    </row>
    <row r="3" spans="1:15" ht="9.75" customHeight="1">
      <c r="A3" s="304"/>
      <c r="B3" s="304"/>
      <c r="C3" s="304"/>
      <c r="D3" s="304"/>
      <c r="E3" s="304"/>
      <c r="F3" s="304"/>
      <c r="G3" s="304"/>
      <c r="H3" s="304"/>
      <c r="I3" s="304"/>
      <c r="J3" s="304"/>
      <c r="K3" s="304"/>
      <c r="L3" s="304"/>
      <c r="M3" s="304"/>
      <c r="N3" s="304"/>
      <c r="O3" s="304"/>
    </row>
    <row r="4" spans="1:15" s="305" customFormat="1" ht="18">
      <c r="A4" s="723" t="s">
        <v>679</v>
      </c>
      <c r="B4" s="1118" t="s">
        <v>563</v>
      </c>
      <c r="C4" s="1128" t="s">
        <v>680</v>
      </c>
      <c r="D4" s="723" t="s">
        <v>185</v>
      </c>
      <c r="E4" s="456"/>
      <c r="F4" s="456"/>
      <c r="G4" s="456"/>
      <c r="H4" s="456"/>
      <c r="I4" s="456"/>
      <c r="J4" s="456"/>
      <c r="K4" s="456"/>
      <c r="L4" s="456"/>
      <c r="M4" s="456"/>
      <c r="N4" s="456"/>
      <c r="O4" s="456"/>
    </row>
    <row r="5" spans="1:15" s="252" customFormat="1" ht="14.25" customHeight="1">
      <c r="A5" s="724" t="s">
        <v>681</v>
      </c>
      <c r="B5" s="725">
        <v>95789846011.039993</v>
      </c>
      <c r="C5" s="725">
        <f>+'Resumen '!E89</f>
        <v>57028434240.270004</v>
      </c>
      <c r="D5" s="726">
        <f>SUM(B5:C5)</f>
        <v>152818280251.31</v>
      </c>
      <c r="E5" s="456"/>
      <c r="F5" s="456"/>
      <c r="G5" s="456"/>
      <c r="H5" s="456"/>
      <c r="I5" s="456"/>
      <c r="J5" s="456"/>
      <c r="K5" s="456"/>
      <c r="L5" s="456"/>
      <c r="M5" s="456"/>
      <c r="N5" s="456"/>
      <c r="O5" s="456"/>
    </row>
    <row r="6" spans="1:15" s="252" customFormat="1" ht="13.5" customHeight="1">
      <c r="A6" s="724" t="s">
        <v>371</v>
      </c>
      <c r="B6" s="725">
        <v>1830903365.76</v>
      </c>
      <c r="C6" s="725">
        <f>+'Resumen '!E90</f>
        <v>1089590117.45</v>
      </c>
      <c r="D6" s="726">
        <f t="shared" ref="D6:D8" si="0">SUM(B6:C6)</f>
        <v>2920493483.21</v>
      </c>
      <c r="E6" s="456"/>
      <c r="F6" s="456"/>
      <c r="G6" s="456"/>
      <c r="H6" s="456"/>
      <c r="I6" s="456"/>
      <c r="J6" s="456"/>
      <c r="K6" s="456"/>
      <c r="L6" s="456"/>
      <c r="M6" s="456"/>
      <c r="N6" s="456"/>
      <c r="O6" s="456"/>
    </row>
    <row r="7" spans="1:15" s="252" customFormat="1" ht="13.5" customHeight="1">
      <c r="A7" s="724" t="s">
        <v>375</v>
      </c>
      <c r="B7" s="725">
        <v>4633981927.1999998</v>
      </c>
      <c r="C7" s="725">
        <f>+'Resumen '!E91</f>
        <v>2877045773.46</v>
      </c>
      <c r="D7" s="726">
        <f t="shared" si="0"/>
        <v>7511027700.6599998</v>
      </c>
      <c r="E7" s="456"/>
      <c r="F7" s="456"/>
      <c r="G7" s="456"/>
      <c r="H7" s="456"/>
      <c r="I7" s="456"/>
      <c r="J7" s="456"/>
      <c r="K7" s="456"/>
      <c r="L7" s="456"/>
      <c r="M7" s="456"/>
      <c r="N7" s="456"/>
      <c r="O7" s="456"/>
    </row>
    <row r="8" spans="1:15" s="252" customFormat="1" ht="13.5" customHeight="1">
      <c r="A8" s="724" t="s">
        <v>379</v>
      </c>
      <c r="B8" s="725">
        <v>664453531.90999997</v>
      </c>
      <c r="C8" s="725">
        <f>+'Resumen '!E92</f>
        <v>413615505.56999999</v>
      </c>
      <c r="D8" s="726">
        <f t="shared" si="0"/>
        <v>1078069037.48</v>
      </c>
      <c r="E8" s="456"/>
      <c r="F8" s="456"/>
      <c r="G8" s="456"/>
      <c r="H8" s="456"/>
      <c r="I8" s="456"/>
      <c r="J8" s="456"/>
      <c r="K8" s="456"/>
      <c r="L8" s="456"/>
      <c r="M8" s="456"/>
      <c r="N8" s="456"/>
      <c r="O8" s="456"/>
    </row>
    <row r="9" spans="1:15" s="252" customFormat="1" ht="18">
      <c r="A9" s="727" t="s">
        <v>387</v>
      </c>
      <c r="B9" s="728">
        <f>SUM(B5:B8)</f>
        <v>102919184835.90999</v>
      </c>
      <c r="C9" s="728">
        <f>SUM(C5:C8)</f>
        <v>61408685636.75</v>
      </c>
      <c r="D9" s="728">
        <f>SUM(D5:D8)</f>
        <v>164327870472.66</v>
      </c>
      <c r="E9" s="456"/>
      <c r="F9" s="456"/>
      <c r="G9" s="456"/>
      <c r="H9" s="456"/>
      <c r="I9" s="456"/>
      <c r="J9" s="456"/>
      <c r="K9" s="456"/>
      <c r="L9" s="456"/>
      <c r="M9" s="456"/>
      <c r="N9" s="456"/>
      <c r="O9" s="456"/>
    </row>
    <row r="10" spans="1:15">
      <c r="A10" s="1427" t="s">
        <v>682</v>
      </c>
      <c r="B10" s="1427"/>
      <c r="C10" s="1427"/>
      <c r="D10" s="1427"/>
      <c r="E10" s="456"/>
      <c r="F10" s="456"/>
      <c r="G10" s="456"/>
      <c r="H10" s="456"/>
      <c r="I10" s="456"/>
      <c r="J10" s="456"/>
      <c r="K10" s="456"/>
      <c r="L10" s="456"/>
      <c r="M10" s="456"/>
      <c r="N10" s="456"/>
      <c r="O10" s="456"/>
    </row>
    <row r="14" spans="1:15" ht="20.25">
      <c r="D14" s="257"/>
      <c r="E14" s="257"/>
      <c r="F14" s="257"/>
      <c r="G14" s="257"/>
      <c r="H14" s="257"/>
      <c r="I14" s="257"/>
      <c r="J14" s="257"/>
      <c r="K14" s="257"/>
      <c r="L14" s="257"/>
      <c r="M14" s="257"/>
      <c r="N14" s="257"/>
      <c r="O14" s="257"/>
    </row>
    <row r="15" spans="1:15">
      <c r="D15" s="262"/>
      <c r="E15" s="262"/>
      <c r="F15" s="262"/>
      <c r="G15" s="262"/>
      <c r="H15" s="262"/>
      <c r="I15" s="262"/>
      <c r="J15" s="262"/>
      <c r="K15" s="262"/>
      <c r="L15" s="262"/>
      <c r="M15" s="262"/>
      <c r="N15" s="262"/>
      <c r="O15" s="262"/>
    </row>
    <row r="16" spans="1:15">
      <c r="D16" s="262"/>
      <c r="E16" s="262"/>
      <c r="F16" s="262"/>
      <c r="G16" s="262"/>
      <c r="H16" s="262"/>
      <c r="I16" s="262"/>
      <c r="J16" s="262"/>
      <c r="K16" s="262"/>
      <c r="L16" s="262"/>
      <c r="M16" s="262"/>
      <c r="N16" s="262"/>
      <c r="O16" s="262"/>
    </row>
    <row r="17" spans="2:15">
      <c r="D17" s="262"/>
      <c r="E17" s="262"/>
      <c r="F17" s="262"/>
      <c r="G17" s="262"/>
      <c r="H17" s="262"/>
      <c r="I17" s="262"/>
      <c r="J17" s="262"/>
      <c r="K17" s="262"/>
      <c r="L17" s="262"/>
      <c r="M17" s="262"/>
      <c r="N17" s="262"/>
      <c r="O17" s="262"/>
    </row>
    <row r="18" spans="2:15">
      <c r="D18" s="262"/>
      <c r="E18" s="262"/>
      <c r="F18" s="262"/>
      <c r="G18" s="262"/>
      <c r="H18" s="262"/>
      <c r="I18" s="262"/>
      <c r="J18" s="262"/>
      <c r="K18" s="262"/>
      <c r="L18" s="262"/>
      <c r="M18" s="262"/>
      <c r="N18" s="262"/>
      <c r="O18" s="262"/>
    </row>
    <row r="19" spans="2:15">
      <c r="B19" s="262"/>
      <c r="C19" s="262"/>
      <c r="D19" s="262"/>
      <c r="E19" s="262"/>
      <c r="F19" s="262"/>
      <c r="G19" s="262"/>
      <c r="H19" s="262"/>
      <c r="I19" s="262"/>
      <c r="J19" s="262"/>
      <c r="K19" s="262"/>
      <c r="L19" s="262"/>
      <c r="M19" s="262"/>
      <c r="N19" s="262"/>
      <c r="O19" s="262"/>
    </row>
    <row r="20" spans="2:15">
      <c r="B20" s="262"/>
      <c r="C20" s="262"/>
      <c r="D20" s="262"/>
      <c r="E20" s="262"/>
      <c r="F20" s="262"/>
      <c r="G20" s="262"/>
      <c r="H20" s="262"/>
      <c r="I20" s="262"/>
      <c r="J20" s="262"/>
      <c r="K20" s="262"/>
      <c r="L20" s="262"/>
      <c r="M20" s="262"/>
      <c r="N20" s="262"/>
      <c r="O20" s="262"/>
    </row>
    <row r="21" spans="2:15">
      <c r="B21" s="262"/>
      <c r="C21" s="262"/>
      <c r="D21" s="262"/>
      <c r="E21" s="262"/>
      <c r="F21" s="262"/>
      <c r="G21" s="262"/>
      <c r="H21" s="262"/>
      <c r="I21" s="262"/>
      <c r="J21" s="262"/>
      <c r="K21" s="262"/>
      <c r="L21" s="262"/>
      <c r="M21" s="262"/>
      <c r="N21" s="262"/>
      <c r="O21" s="262"/>
    </row>
    <row r="22" spans="2:15">
      <c r="B22" s="262"/>
      <c r="C22" s="262"/>
      <c r="D22" s="262"/>
      <c r="E22" s="262"/>
      <c r="F22" s="262"/>
      <c r="G22" s="262"/>
      <c r="H22" s="262"/>
      <c r="I22" s="262"/>
      <c r="J22" s="262"/>
      <c r="K22" s="262"/>
      <c r="L22" s="262"/>
      <c r="M22" s="262"/>
      <c r="N22" s="262"/>
      <c r="O22" s="262"/>
    </row>
    <row r="23" spans="2:15">
      <c r="B23" s="262"/>
      <c r="C23" s="262"/>
      <c r="D23" s="262"/>
      <c r="E23" s="262"/>
      <c r="F23" s="262"/>
      <c r="G23" s="262"/>
      <c r="H23" s="262"/>
      <c r="I23" s="262"/>
      <c r="J23" s="262"/>
      <c r="K23" s="262"/>
      <c r="L23" s="262"/>
      <c r="M23" s="262"/>
      <c r="N23" s="262"/>
      <c r="O23" s="262"/>
    </row>
    <row r="24" spans="2:15">
      <c r="B24" s="262"/>
      <c r="C24" s="262"/>
      <c r="D24" s="262"/>
      <c r="E24" s="262"/>
      <c r="F24" s="262"/>
      <c r="G24" s="262"/>
      <c r="H24" s="262"/>
      <c r="I24" s="262"/>
      <c r="J24" s="262"/>
      <c r="K24" s="262"/>
      <c r="L24" s="262"/>
      <c r="M24" s="262"/>
      <c r="N24" s="262"/>
      <c r="O24" s="262"/>
    </row>
    <row r="25" spans="2:15">
      <c r="B25" s="262"/>
      <c r="C25" s="262"/>
      <c r="D25" s="262"/>
      <c r="E25" s="262"/>
      <c r="F25" s="262"/>
      <c r="G25" s="262"/>
      <c r="H25" s="262"/>
      <c r="I25" s="262"/>
      <c r="J25" s="262"/>
      <c r="K25" s="262"/>
      <c r="L25" s="262"/>
      <c r="M25" s="262"/>
      <c r="N25" s="262"/>
      <c r="O25" s="262"/>
    </row>
    <row r="26" spans="2:15">
      <c r="B26" s="262"/>
      <c r="C26" s="262"/>
      <c r="D26" s="262"/>
      <c r="E26" s="262"/>
      <c r="F26" s="262"/>
      <c r="G26" s="262"/>
      <c r="H26" s="262"/>
      <c r="I26" s="262"/>
      <c r="J26" s="262"/>
      <c r="K26" s="262"/>
      <c r="L26" s="262"/>
      <c r="M26" s="262"/>
      <c r="N26" s="262"/>
      <c r="O26" s="262"/>
    </row>
    <row r="27" spans="2:15">
      <c r="B27" s="262"/>
      <c r="C27" s="262"/>
      <c r="D27" s="262"/>
      <c r="E27" s="262"/>
      <c r="F27" s="262"/>
      <c r="G27" s="262"/>
      <c r="H27" s="262"/>
      <c r="I27" s="262"/>
      <c r="J27" s="262"/>
      <c r="K27" s="262"/>
      <c r="L27" s="262"/>
      <c r="M27" s="262"/>
      <c r="N27" s="262"/>
      <c r="O27" s="262"/>
    </row>
    <row r="28" spans="2:15">
      <c r="B28" s="262"/>
      <c r="C28" s="262"/>
      <c r="D28" s="262"/>
      <c r="E28" s="262"/>
      <c r="F28" s="262"/>
      <c r="G28" s="262"/>
      <c r="H28" s="262"/>
      <c r="I28" s="262"/>
      <c r="J28" s="262"/>
      <c r="K28" s="262"/>
      <c r="L28" s="262"/>
      <c r="M28" s="262"/>
      <c r="N28" s="262"/>
      <c r="O28" s="262"/>
    </row>
    <row r="29" spans="2:15">
      <c r="B29" s="262"/>
      <c r="C29" s="262"/>
      <c r="D29" s="262"/>
      <c r="E29" s="262"/>
      <c r="F29" s="262"/>
      <c r="G29" s="262"/>
      <c r="H29" s="262"/>
      <c r="I29" s="262"/>
      <c r="J29" s="262"/>
      <c r="K29" s="262"/>
      <c r="L29" s="262"/>
      <c r="M29" s="262"/>
      <c r="N29" s="262"/>
      <c r="O29" s="262"/>
    </row>
    <row r="30" spans="2:15">
      <c r="B30" s="262"/>
      <c r="C30" s="262"/>
      <c r="D30" s="262"/>
      <c r="E30" s="262"/>
      <c r="F30" s="262"/>
      <c r="G30" s="262"/>
      <c r="H30" s="262"/>
      <c r="I30" s="262"/>
      <c r="J30" s="262"/>
      <c r="K30" s="262"/>
      <c r="L30" s="262"/>
      <c r="M30" s="262"/>
      <c r="N30" s="262"/>
      <c r="O30" s="262"/>
    </row>
    <row r="31" spans="2:15">
      <c r="B31" s="262"/>
      <c r="C31" s="262"/>
      <c r="D31" s="262"/>
      <c r="E31" s="262"/>
      <c r="F31" s="262"/>
      <c r="G31" s="262"/>
      <c r="H31" s="262"/>
      <c r="I31" s="262"/>
      <c r="J31" s="262"/>
      <c r="K31" s="262"/>
      <c r="L31" s="262"/>
      <c r="M31" s="262"/>
      <c r="N31" s="262"/>
      <c r="O31" s="262"/>
    </row>
  </sheetData>
  <mergeCells count="3">
    <mergeCell ref="A10:D10"/>
    <mergeCell ref="A2:M2"/>
    <mergeCell ref="A1:M1"/>
  </mergeCells>
  <conditionalFormatting sqref="B9:D9 B5:C8">
    <cfRule type="cellIs" dxfId="380" priority="2"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86">
    <tabColor rgb="FF00B0F0"/>
    <pageSetUpPr fitToPage="1"/>
  </sheetPr>
  <dimension ref="A1:K69"/>
  <sheetViews>
    <sheetView showGridLines="0" view="pageBreakPreview" topLeftCell="A20" zoomScale="70" zoomScaleNormal="100" zoomScaleSheetLayoutView="70" workbookViewId="0">
      <selection activeCell="K64" sqref="K64"/>
    </sheetView>
  </sheetViews>
  <sheetFormatPr defaultColWidth="11.5703125" defaultRowHeight="14.25"/>
  <cols>
    <col min="1" max="1" width="11.42578125" style="308" bestFit="1" customWidth="1"/>
    <col min="2" max="2" width="40" style="247" customWidth="1"/>
    <col min="3" max="3" width="24.85546875" style="276" customWidth="1"/>
    <col min="4" max="4" width="26" style="276" customWidth="1"/>
    <col min="5" max="5" width="26.42578125" style="276" customWidth="1"/>
    <col min="6" max="6" width="28" style="276" customWidth="1"/>
    <col min="7" max="7" width="16.140625" style="307" customWidth="1"/>
    <col min="8" max="8" width="18.7109375" style="307" customWidth="1"/>
    <col min="9" max="16384" width="11.5703125" style="247"/>
  </cols>
  <sheetData>
    <row r="1" spans="1:8" s="413" customFormat="1" ht="54" customHeight="1">
      <c r="A1" s="1430" t="s">
        <v>683</v>
      </c>
      <c r="B1" s="1430"/>
      <c r="C1" s="1430"/>
      <c r="D1" s="1430"/>
      <c r="E1" s="1430"/>
      <c r="F1" s="1430"/>
      <c r="G1" s="1430"/>
      <c r="H1" s="1430"/>
    </row>
    <row r="2" spans="1:8" s="413" customFormat="1" ht="31.5" customHeight="1">
      <c r="A2" s="1430" t="str">
        <f>+'Resumen '!O17</f>
        <v>Período: 2022 - Julio 2025</v>
      </c>
      <c r="B2" s="1430"/>
      <c r="C2" s="1430"/>
      <c r="D2" s="1430"/>
      <c r="E2" s="1430"/>
      <c r="F2" s="1430"/>
      <c r="G2" s="1430"/>
      <c r="H2" s="1430"/>
    </row>
    <row r="3" spans="1:8" ht="15.75" customHeight="1">
      <c r="B3" s="309"/>
      <c r="C3" s="309"/>
      <c r="D3" s="309"/>
      <c r="E3" s="309"/>
      <c r="F3" s="309"/>
    </row>
    <row r="4" spans="1:8" s="405" customFormat="1" ht="34.5" customHeight="1">
      <c r="A4" s="435" t="s">
        <v>4</v>
      </c>
      <c r="B4" s="436" t="s">
        <v>327</v>
      </c>
      <c r="C4" s="688" t="s">
        <v>684</v>
      </c>
      <c r="D4" s="688" t="s">
        <v>685</v>
      </c>
      <c r="E4" s="689" t="s">
        <v>563</v>
      </c>
      <c r="F4" s="689" t="s">
        <v>686</v>
      </c>
      <c r="G4" s="307"/>
      <c r="H4" s="307"/>
    </row>
    <row r="5" spans="1:8" ht="15.75">
      <c r="A5" s="690">
        <v>1</v>
      </c>
      <c r="B5" s="691" t="s">
        <v>330</v>
      </c>
      <c r="C5" s="692">
        <f>SUM(D5:F5)</f>
        <v>84824726941.98999</v>
      </c>
      <c r="D5" s="972">
        <f>+'Resumen '!M75</f>
        <v>13739408051.790001</v>
      </c>
      <c r="E5" s="972">
        <v>24482522096.279999</v>
      </c>
      <c r="F5" s="972">
        <v>46602796793.919998</v>
      </c>
    </row>
    <row r="6" spans="1:8" ht="15.75">
      <c r="A6" s="690">
        <v>2</v>
      </c>
      <c r="B6" s="691" t="s">
        <v>333</v>
      </c>
      <c r="C6" s="692">
        <f t="shared" ref="C6:C29" si="0">SUM(D6:F6)</f>
        <v>110304513898.73999</v>
      </c>
      <c r="D6" s="972">
        <f>+'Resumen '!M76</f>
        <v>21481761456.490002</v>
      </c>
      <c r="E6" s="972">
        <v>35199822304.790001</v>
      </c>
      <c r="F6" s="972">
        <v>53622930137.459999</v>
      </c>
    </row>
    <row r="7" spans="1:8" ht="15.75">
      <c r="A7" s="690">
        <v>3</v>
      </c>
      <c r="B7" s="691" t="s">
        <v>687</v>
      </c>
      <c r="C7" s="692">
        <f t="shared" si="0"/>
        <v>36556802819.57</v>
      </c>
      <c r="D7" s="972">
        <f>+'Resumen '!M77</f>
        <v>5848372157.5100002</v>
      </c>
      <c r="E7" s="972">
        <v>10412115667.92</v>
      </c>
      <c r="F7" s="972">
        <v>20296314994.139999</v>
      </c>
    </row>
    <row r="8" spans="1:8" ht="15.75">
      <c r="A8" s="690">
        <v>4</v>
      </c>
      <c r="B8" s="691" t="s">
        <v>339</v>
      </c>
      <c r="C8" s="692">
        <f t="shared" si="0"/>
        <v>19443016708.689999</v>
      </c>
      <c r="D8" s="972">
        <f>+'Resumen '!M78</f>
        <v>3117556012.5100002</v>
      </c>
      <c r="E8" s="972">
        <v>5465473145.6099997</v>
      </c>
      <c r="F8" s="972">
        <v>10859987550.57</v>
      </c>
    </row>
    <row r="9" spans="1:8" ht="15.75">
      <c r="A9" s="690">
        <v>5</v>
      </c>
      <c r="B9" s="691" t="s">
        <v>342</v>
      </c>
      <c r="C9" s="692">
        <f t="shared" si="0"/>
        <v>9980371376.3299999</v>
      </c>
      <c r="D9" s="972">
        <f>+'Resumen '!M79</f>
        <v>1703628025.8099999</v>
      </c>
      <c r="E9" s="972">
        <v>2962690093.1900001</v>
      </c>
      <c r="F9" s="972">
        <v>5314053257.3299999</v>
      </c>
    </row>
    <row r="10" spans="1:8" ht="15.75">
      <c r="A10" s="690">
        <v>6</v>
      </c>
      <c r="B10" s="691" t="s">
        <v>345</v>
      </c>
      <c r="C10" s="692">
        <f t="shared" si="0"/>
        <v>18918113806.529999</v>
      </c>
      <c r="D10" s="972">
        <f>+'Resumen '!M80</f>
        <v>4036649472.8800001</v>
      </c>
      <c r="E10" s="972">
        <v>6153877282.9099998</v>
      </c>
      <c r="F10" s="972">
        <v>8727587050.7399998</v>
      </c>
    </row>
    <row r="11" spans="1:8" ht="14.25" customHeight="1">
      <c r="A11" s="690">
        <v>7</v>
      </c>
      <c r="B11" s="691" t="s">
        <v>351</v>
      </c>
      <c r="C11" s="692">
        <f t="shared" si="0"/>
        <v>5800501066.1000004</v>
      </c>
      <c r="D11" s="972">
        <f>+'Resumen '!M82</f>
        <v>986450377.59000003</v>
      </c>
      <c r="E11" s="972">
        <v>1739355840.46</v>
      </c>
      <c r="F11" s="972">
        <v>3074694848.0500002</v>
      </c>
    </row>
    <row r="12" spans="1:8" ht="15.75">
      <c r="A12" s="690">
        <v>8</v>
      </c>
      <c r="B12" s="691" t="s">
        <v>352</v>
      </c>
      <c r="C12" s="692">
        <f t="shared" si="0"/>
        <v>5594773649.3400002</v>
      </c>
      <c r="D12" s="972">
        <f>+'Resumen '!M83</f>
        <v>927743903.50999999</v>
      </c>
      <c r="E12" s="972">
        <v>1693922348.0699999</v>
      </c>
      <c r="F12" s="972">
        <v>2973107397.7600002</v>
      </c>
    </row>
    <row r="13" spans="1:8" ht="15.75">
      <c r="A13" s="690">
        <v>9</v>
      </c>
      <c r="B13" s="691" t="s">
        <v>355</v>
      </c>
      <c r="C13" s="692">
        <f t="shared" si="0"/>
        <v>6739418835.1000004</v>
      </c>
      <c r="D13" s="972">
        <f>+'Resumen '!M84</f>
        <v>1435049032.3599999</v>
      </c>
      <c r="E13" s="972">
        <v>2200196901.3800001</v>
      </c>
      <c r="F13" s="972">
        <v>3104172901.3600001</v>
      </c>
    </row>
    <row r="14" spans="1:8" ht="15.75">
      <c r="A14" s="690">
        <v>10</v>
      </c>
      <c r="B14" s="691" t="s">
        <v>357</v>
      </c>
      <c r="C14" s="692">
        <f t="shared" si="0"/>
        <v>7102543473.6299992</v>
      </c>
      <c r="D14" s="972">
        <f>+'Resumen '!M85</f>
        <v>1349557691.1099999</v>
      </c>
      <c r="E14" s="972">
        <v>2245322609.54</v>
      </c>
      <c r="F14" s="972">
        <v>3507663172.98</v>
      </c>
      <c r="H14" s="312"/>
    </row>
    <row r="15" spans="1:8" ht="15.75">
      <c r="A15" s="690">
        <v>11</v>
      </c>
      <c r="B15" s="691" t="s">
        <v>358</v>
      </c>
      <c r="C15" s="692">
        <f t="shared" si="0"/>
        <v>4106349778.1799998</v>
      </c>
      <c r="D15" s="972">
        <f>+'Resumen '!M86</f>
        <v>1149593043.04</v>
      </c>
      <c r="E15" s="972">
        <v>1226177540.3499999</v>
      </c>
      <c r="F15" s="972">
        <v>1730579194.79</v>
      </c>
    </row>
    <row r="16" spans="1:8" ht="15.75">
      <c r="A16" s="690">
        <v>12</v>
      </c>
      <c r="B16" s="691" t="s">
        <v>361</v>
      </c>
      <c r="C16" s="692">
        <f t="shared" si="0"/>
        <v>1842460285.9200001</v>
      </c>
      <c r="D16" s="972">
        <f>+'Resumen '!M87</f>
        <v>243807416.75999999</v>
      </c>
      <c r="E16" s="972">
        <v>479762758.66000003</v>
      </c>
      <c r="F16" s="972">
        <v>1118890110.5</v>
      </c>
    </row>
    <row r="17" spans="1:11" ht="15.75">
      <c r="A17" s="690">
        <v>13</v>
      </c>
      <c r="B17" s="691" t="s">
        <v>365</v>
      </c>
      <c r="C17" s="692">
        <f t="shared" si="0"/>
        <v>1749041928.04</v>
      </c>
      <c r="D17" s="972">
        <f>+'Resumen '!M88</f>
        <v>301803342.00999999</v>
      </c>
      <c r="E17" s="972">
        <v>491802475.07999998</v>
      </c>
      <c r="F17" s="972">
        <v>955436110.95000005</v>
      </c>
    </row>
    <row r="18" spans="1:11" ht="15.75">
      <c r="A18" s="690">
        <v>14</v>
      </c>
      <c r="B18" s="691" t="s">
        <v>369</v>
      </c>
      <c r="C18" s="692">
        <f t="shared" si="0"/>
        <v>2833835663.0999999</v>
      </c>
      <c r="D18" s="972">
        <f>+'Resumen '!M89</f>
        <v>611365957.01999998</v>
      </c>
      <c r="E18" s="972">
        <v>899820579.77999997</v>
      </c>
      <c r="F18" s="972">
        <v>1322649126.3</v>
      </c>
    </row>
    <row r="19" spans="1:11" ht="15.75">
      <c r="A19" s="690">
        <v>15</v>
      </c>
      <c r="B19" s="691" t="s">
        <v>373</v>
      </c>
      <c r="C19" s="692">
        <f t="shared" si="0"/>
        <v>2551769719.5500002</v>
      </c>
      <c r="D19" s="972">
        <f>+'Resumen '!M90</f>
        <v>442135813.18000001</v>
      </c>
      <c r="E19" s="972">
        <v>775731877.67999995</v>
      </c>
      <c r="F19" s="972">
        <v>1333902028.6900001</v>
      </c>
    </row>
    <row r="20" spans="1:11" ht="15.75">
      <c r="A20" s="690">
        <v>16</v>
      </c>
      <c r="B20" s="691" t="s">
        <v>381</v>
      </c>
      <c r="C20" s="692">
        <f t="shared" si="0"/>
        <v>3167162089.1199999</v>
      </c>
      <c r="D20" s="972">
        <f>+'Resumen '!M92</f>
        <v>650860366.64999998</v>
      </c>
      <c r="E20" s="972">
        <v>1033992766.58</v>
      </c>
      <c r="F20" s="972">
        <v>1482308955.8899999</v>
      </c>
      <c r="G20" s="310"/>
      <c r="H20" s="310"/>
      <c r="J20" s="1431">
        <f>+D30-'Resumen '!M104</f>
        <v>0</v>
      </c>
      <c r="K20" s="1431"/>
    </row>
    <row r="21" spans="1:11" ht="15.75">
      <c r="A21" s="690">
        <v>17</v>
      </c>
      <c r="B21" s="691" t="s">
        <v>388</v>
      </c>
      <c r="C21" s="692">
        <f t="shared" si="0"/>
        <v>524761744.79999995</v>
      </c>
      <c r="D21" s="972">
        <f>+'Resumen '!M95</f>
        <v>92282237.5</v>
      </c>
      <c r="E21" s="972">
        <v>158163088.52000001</v>
      </c>
      <c r="F21" s="972">
        <v>274316418.77999997</v>
      </c>
      <c r="J21" s="1431"/>
      <c r="K21" s="1431"/>
    </row>
    <row r="22" spans="1:11" ht="15.75" hidden="1" customHeight="1">
      <c r="A22" s="690">
        <v>22</v>
      </c>
      <c r="B22" s="691" t="s">
        <v>390</v>
      </c>
      <c r="C22" s="692">
        <f t="shared" si="0"/>
        <v>0</v>
      </c>
      <c r="D22" s="972">
        <f>+'Resumen '!M96</f>
        <v>0</v>
      </c>
      <c r="E22" s="921">
        <v>0</v>
      </c>
      <c r="F22" s="921">
        <v>0</v>
      </c>
      <c r="J22" s="1431"/>
      <c r="K22" s="1431"/>
    </row>
    <row r="23" spans="1:11" ht="15.75" hidden="1" customHeight="1">
      <c r="A23" s="690">
        <v>23</v>
      </c>
      <c r="B23" s="691" t="s">
        <v>393</v>
      </c>
      <c r="C23" s="692">
        <f t="shared" si="0"/>
        <v>0</v>
      </c>
      <c r="D23" s="972">
        <f>+'Resumen '!M97</f>
        <v>0</v>
      </c>
      <c r="E23" s="921">
        <v>0</v>
      </c>
      <c r="F23" s="921">
        <v>0</v>
      </c>
      <c r="J23" s="1431"/>
      <c r="K23" s="1431"/>
    </row>
    <row r="24" spans="1:11" ht="15.75" hidden="1" customHeight="1">
      <c r="A24" s="690">
        <v>24</v>
      </c>
      <c r="B24" s="691" t="s">
        <v>395</v>
      </c>
      <c r="C24" s="692">
        <f t="shared" si="0"/>
        <v>0</v>
      </c>
      <c r="D24" s="972">
        <f>+'Resumen '!M98</f>
        <v>0</v>
      </c>
      <c r="E24" s="921">
        <v>0</v>
      </c>
      <c r="F24" s="921">
        <v>0</v>
      </c>
      <c r="J24" s="1431"/>
      <c r="K24" s="1431"/>
    </row>
    <row r="25" spans="1:11" ht="15.75" hidden="1" customHeight="1">
      <c r="A25" s="690">
        <v>25</v>
      </c>
      <c r="B25" s="691" t="s">
        <v>398</v>
      </c>
      <c r="C25" s="692">
        <f t="shared" si="0"/>
        <v>0</v>
      </c>
      <c r="D25" s="972">
        <f>+'Resumen '!M99</f>
        <v>0</v>
      </c>
      <c r="E25" s="921">
        <v>0</v>
      </c>
      <c r="F25" s="921">
        <v>0</v>
      </c>
      <c r="J25" s="1431"/>
      <c r="K25" s="1431"/>
    </row>
    <row r="26" spans="1:11" ht="15.75" hidden="1" customHeight="1">
      <c r="A26" s="690">
        <v>26</v>
      </c>
      <c r="B26" s="691" t="s">
        <v>400</v>
      </c>
      <c r="C26" s="692">
        <f t="shared" si="0"/>
        <v>0</v>
      </c>
      <c r="D26" s="972">
        <f>+'Resumen '!M100</f>
        <v>0</v>
      </c>
      <c r="E26" s="921">
        <v>0</v>
      </c>
      <c r="F26" s="921">
        <v>0</v>
      </c>
      <c r="J26" s="1431"/>
      <c r="K26" s="1431"/>
    </row>
    <row r="27" spans="1:11" ht="15.75" hidden="1" customHeight="1">
      <c r="A27" s="690">
        <v>27</v>
      </c>
      <c r="B27" s="691" t="s">
        <v>402</v>
      </c>
      <c r="C27" s="692">
        <f t="shared" si="0"/>
        <v>0</v>
      </c>
      <c r="D27" s="972">
        <f>+'Resumen '!M101</f>
        <v>0</v>
      </c>
      <c r="E27" s="921">
        <v>0</v>
      </c>
      <c r="F27" s="921">
        <v>0</v>
      </c>
      <c r="J27" s="1431"/>
      <c r="K27" s="1431"/>
    </row>
    <row r="28" spans="1:11" ht="15.75" hidden="1" customHeight="1">
      <c r="A28" s="690">
        <v>28</v>
      </c>
      <c r="B28" s="691" t="s">
        <v>404</v>
      </c>
      <c r="C28" s="692">
        <f t="shared" si="0"/>
        <v>0</v>
      </c>
      <c r="D28" s="972">
        <f>+'Resumen '!M102</f>
        <v>0</v>
      </c>
      <c r="E28" s="921">
        <v>0</v>
      </c>
      <c r="F28" s="921">
        <v>0</v>
      </c>
      <c r="J28" s="1431"/>
      <c r="K28" s="1431"/>
    </row>
    <row r="29" spans="1:11" ht="15.75" hidden="1" customHeight="1">
      <c r="A29" s="690">
        <v>29</v>
      </c>
      <c r="B29" s="691" t="s">
        <v>405</v>
      </c>
      <c r="C29" s="692">
        <f t="shared" si="0"/>
        <v>0</v>
      </c>
      <c r="D29" s="972">
        <f>+'Resumen '!M103</f>
        <v>0</v>
      </c>
      <c r="E29" s="921">
        <v>0</v>
      </c>
      <c r="F29" s="921">
        <v>0</v>
      </c>
      <c r="J29" s="1431"/>
      <c r="K29" s="1431"/>
    </row>
    <row r="30" spans="1:11" s="311" customFormat="1" ht="15.75">
      <c r="A30" s="693" t="s">
        <v>185</v>
      </c>
      <c r="B30" s="694" t="s">
        <v>185</v>
      </c>
      <c r="C30" s="695">
        <f>SUM(C5:C29)</f>
        <v>322040163784.72986</v>
      </c>
      <c r="D30" s="695">
        <f>SUM(D5:D29)</f>
        <v>58118024357.720001</v>
      </c>
      <c r="E30" s="695">
        <f>SUM(E5:E29)</f>
        <v>97620749376.800034</v>
      </c>
      <c r="F30" s="695">
        <f>SUM(F5:F29)</f>
        <v>166301390050.21002</v>
      </c>
      <c r="H30" s="312"/>
      <c r="J30" s="1431"/>
      <c r="K30" s="1431"/>
    </row>
    <row r="31" spans="1:11" ht="17.25" customHeight="1">
      <c r="A31" s="1222"/>
      <c r="B31" s="307"/>
      <c r="C31" s="307"/>
      <c r="D31" s="307"/>
      <c r="E31" s="307"/>
      <c r="F31" s="307"/>
      <c r="J31" s="1431"/>
      <c r="K31" s="1431"/>
    </row>
    <row r="32" spans="1:11">
      <c r="C32" s="1060"/>
      <c r="D32" s="1060"/>
      <c r="E32" s="1060"/>
      <c r="J32" s="1431"/>
      <c r="K32" s="1431"/>
    </row>
    <row r="52" ht="42.75" customHeight="1"/>
    <row r="65" spans="2:2" ht="15">
      <c r="B65" s="261" t="s">
        <v>1</v>
      </c>
    </row>
    <row r="66" spans="2:2" ht="15">
      <c r="B66" s="261"/>
    </row>
    <row r="67" spans="2:2" ht="15">
      <c r="B67" s="261"/>
    </row>
    <row r="68" spans="2:2" ht="74.25" customHeight="1"/>
    <row r="69" spans="2:2" ht="74.25" customHeight="1"/>
  </sheetData>
  <sortState xmlns:xlrd2="http://schemas.microsoft.com/office/spreadsheetml/2017/richdata2" ref="B4:K32">
    <sortCondition descending="1" ref="C4:C32"/>
  </sortState>
  <mergeCells count="3">
    <mergeCell ref="A1:H1"/>
    <mergeCell ref="A2:H2"/>
    <mergeCell ref="J20:K32"/>
  </mergeCells>
  <conditionalFormatting sqref="E22:F29">
    <cfRule type="cellIs" dxfId="371" priority="5" operator="equal">
      <formula>0</formula>
    </cfRule>
  </conditionalFormatting>
  <conditionalFormatting sqref="E22:F29">
    <cfRule type="cellIs" dxfId="370" priority="1" operator="equal">
      <formula>0</formula>
    </cfRule>
  </conditionalFormatting>
  <pageMargins left="0.70866141732283472" right="0.70866141732283472" top="0.74803149606299213" bottom="0.74803149606299213" header="0.31496062992125984" footer="0.31496062992125984"/>
  <pageSetup paperSize="119" scale="45" orientation="portrait"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6">
    <tabColor rgb="FF00B0F0"/>
    <pageSetUpPr fitToPage="1"/>
  </sheetPr>
  <dimension ref="A1:G44"/>
  <sheetViews>
    <sheetView showGridLines="0" view="pageBreakPreview" zoomScale="70" zoomScaleNormal="85" zoomScaleSheetLayoutView="70" workbookViewId="0">
      <selection activeCell="C5" sqref="C5"/>
    </sheetView>
  </sheetViews>
  <sheetFormatPr defaultColWidth="11.42578125" defaultRowHeight="15"/>
  <cols>
    <col min="1" max="1" width="80.5703125" style="20"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16" customFormat="1" ht="64.5" customHeight="1">
      <c r="A1" s="1432" t="s">
        <v>688</v>
      </c>
      <c r="B1" s="1432"/>
      <c r="C1" s="1432"/>
      <c r="D1" s="1432"/>
      <c r="E1" s="412"/>
      <c r="F1" s="412"/>
    </row>
    <row r="2" spans="1:6" s="416" customFormat="1" ht="27" customHeight="1">
      <c r="A2" s="1433" t="str">
        <f>+'Resumen '!O3</f>
        <v>Período: Julio 2025</v>
      </c>
      <c r="B2" s="1433"/>
      <c r="C2" s="1433"/>
      <c r="D2" s="1433"/>
      <c r="E2" s="412"/>
      <c r="F2" s="412"/>
    </row>
    <row r="3" spans="1:6" ht="12" customHeight="1">
      <c r="E3"/>
      <c r="F3"/>
    </row>
    <row r="4" spans="1:6" s="396" customFormat="1" ht="24.75" customHeight="1">
      <c r="A4" s="696" t="s">
        <v>689</v>
      </c>
      <c r="B4" s="697" t="s">
        <v>690</v>
      </c>
      <c r="C4" s="698" t="s">
        <v>239</v>
      </c>
      <c r="D4" s="395"/>
    </row>
    <row r="5" spans="1:6" s="125" customFormat="1" ht="27" customHeight="1">
      <c r="A5" s="1165" t="s">
        <v>691</v>
      </c>
      <c r="B5" s="1166">
        <v>2570613020.0799999</v>
      </c>
      <c r="C5" s="1167">
        <f>+B5/$B$9</f>
        <v>0.67462560587318643</v>
      </c>
      <c r="D5" s="587"/>
    </row>
    <row r="6" spans="1:6" s="125" customFormat="1" ht="27" customHeight="1">
      <c r="A6" s="1165" t="s">
        <v>692</v>
      </c>
      <c r="B6" s="1166">
        <v>784816050.05999994</v>
      </c>
      <c r="C6" s="1167">
        <f>+B6/$B$9</f>
        <v>0.20596526942598747</v>
      </c>
      <c r="D6" s="140"/>
      <c r="E6" s="124"/>
      <c r="F6" s="124"/>
    </row>
    <row r="7" spans="1:6" s="125" customFormat="1" ht="40.5">
      <c r="A7" s="1168" t="s">
        <v>693</v>
      </c>
      <c r="B7" s="1166">
        <v>455000000</v>
      </c>
      <c r="C7" s="1167">
        <f>+B7/$B$9</f>
        <v>0.11940912470082608</v>
      </c>
      <c r="D7" s="140"/>
      <c r="E7" s="124"/>
      <c r="F7" s="124"/>
    </row>
    <row r="8" spans="1:6" s="125" customFormat="1" ht="20.25">
      <c r="A8" s="1165" t="s">
        <v>694</v>
      </c>
      <c r="B8" s="1166">
        <v>0</v>
      </c>
      <c r="C8" s="1167">
        <f>+B8/$B$9</f>
        <v>0</v>
      </c>
      <c r="D8" s="140"/>
      <c r="E8" s="124"/>
      <c r="F8" s="124"/>
    </row>
    <row r="9" spans="1:6" s="123" customFormat="1" ht="20.25">
      <c r="A9" s="1186" t="s">
        <v>185</v>
      </c>
      <c r="B9" s="1187">
        <f>SUM(B5:B8)</f>
        <v>3810429070.1399999</v>
      </c>
      <c r="C9" s="1188">
        <f>SUM(C5:C8)</f>
        <v>1</v>
      </c>
      <c r="D9" s="140"/>
      <c r="E9" s="124"/>
      <c r="F9" s="124"/>
    </row>
    <row r="10" spans="1:6" ht="20.25">
      <c r="A10" s="1189" t="s">
        <v>695</v>
      </c>
      <c r="B10" s="1190"/>
      <c r="C10" s="1191"/>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5">
    <tabColor rgb="FF00B0F0"/>
    <pageSetUpPr fitToPage="1"/>
  </sheetPr>
  <dimension ref="A1:K75"/>
  <sheetViews>
    <sheetView showGridLines="0" view="pageBreakPreview" zoomScale="55" zoomScaleNormal="85" zoomScaleSheetLayoutView="55" workbookViewId="0">
      <selection activeCell="F11" sqref="F11"/>
    </sheetView>
  </sheetViews>
  <sheetFormatPr defaultColWidth="11.42578125" defaultRowHeight="14.25"/>
  <cols>
    <col min="1" max="1" width="76.28515625" style="313" customWidth="1"/>
    <col min="2" max="2" width="43.42578125" style="313" customWidth="1"/>
    <col min="3" max="3" width="29.42578125" style="313" customWidth="1"/>
    <col min="4" max="4" width="30.5703125" style="313" customWidth="1"/>
    <col min="5" max="5" width="11.7109375" style="313" customWidth="1"/>
    <col min="6" max="6" width="34.140625" style="313" customWidth="1"/>
    <col min="7" max="7" width="21" style="313" bestFit="1" customWidth="1"/>
    <col min="8" max="16384" width="11.42578125" style="313"/>
  </cols>
  <sheetData>
    <row r="1" spans="1:10" s="417" customFormat="1" ht="79.5" customHeight="1">
      <c r="A1" s="1434" t="s">
        <v>696</v>
      </c>
      <c r="B1" s="1434"/>
      <c r="C1" s="1434"/>
      <c r="D1" s="1434"/>
      <c r="E1" s="1434"/>
      <c r="F1" s="413"/>
      <c r="G1" s="413"/>
      <c r="H1" s="413"/>
      <c r="I1" s="413"/>
      <c r="J1" s="413"/>
    </row>
    <row r="2" spans="1:10" s="417" customFormat="1" ht="27" customHeight="1">
      <c r="A2" s="1435" t="str">
        <f>+'Resumen '!O3</f>
        <v>Período: Julio 2025</v>
      </c>
      <c r="B2" s="1435"/>
      <c r="C2" s="1435"/>
      <c r="D2" s="1435"/>
      <c r="E2" s="1435"/>
      <c r="F2" s="413"/>
      <c r="G2" s="413"/>
      <c r="H2" s="413"/>
      <c r="I2" s="413"/>
      <c r="J2" s="413"/>
    </row>
    <row r="3" spans="1:10" ht="21.75" customHeight="1">
      <c r="A3" s="247"/>
      <c r="B3" s="247"/>
      <c r="C3" s="247"/>
      <c r="D3" s="247"/>
      <c r="E3" s="247"/>
      <c r="F3" s="247"/>
      <c r="G3" s="247"/>
      <c r="H3" s="247"/>
      <c r="I3" s="247"/>
      <c r="J3" s="247"/>
    </row>
    <row r="4" spans="1:10" s="556" customFormat="1" ht="23.25" customHeight="1">
      <c r="A4" s="554" t="s">
        <v>679</v>
      </c>
      <c r="B4" s="555" t="s">
        <v>690</v>
      </c>
      <c r="C4" s="555" t="s">
        <v>239</v>
      </c>
    </row>
    <row r="5" spans="1:10" s="559" customFormat="1" ht="23.25" customHeight="1">
      <c r="A5" s="557" t="s">
        <v>681</v>
      </c>
      <c r="B5" s="1129">
        <f>+'IV.2.7.INV_SFS x Entidad'!B9</f>
        <v>3810429070.1399999</v>
      </c>
      <c r="C5" s="558">
        <f t="shared" ref="C5:C10" si="0">+B5/$B$11</f>
        <v>0.41077979441724655</v>
      </c>
    </row>
    <row r="6" spans="1:10" s="559" customFormat="1" ht="23.25" customHeight="1">
      <c r="A6" s="557" t="s">
        <v>697</v>
      </c>
      <c r="B6" s="1129">
        <v>4451686403.7700005</v>
      </c>
      <c r="C6" s="558">
        <f t="shared" si="0"/>
        <v>0.47990995032050421</v>
      </c>
    </row>
    <row r="7" spans="1:10" s="559" customFormat="1" ht="23.25" customHeight="1">
      <c r="A7" s="557" t="s">
        <v>698</v>
      </c>
      <c r="B7" s="1129">
        <v>466883149.08999997</v>
      </c>
      <c r="C7" s="558">
        <f t="shared" si="0"/>
        <v>5.0331907632916631E-2</v>
      </c>
    </row>
    <row r="8" spans="1:10" s="559" customFormat="1" ht="23.25" customHeight="1">
      <c r="A8" s="557" t="s">
        <v>699</v>
      </c>
      <c r="B8" s="1129">
        <v>132429613.13</v>
      </c>
      <c r="C8" s="558">
        <f t="shared" si="0"/>
        <v>1.4276452403376765E-2</v>
      </c>
    </row>
    <row r="9" spans="1:10" s="559" customFormat="1" ht="23.25" customHeight="1">
      <c r="A9" s="557" t="s">
        <v>700</v>
      </c>
      <c r="B9" s="1130">
        <v>203189275.53999999</v>
      </c>
      <c r="C9" s="558">
        <f t="shared" si="0"/>
        <v>2.1904632601137439E-2</v>
      </c>
    </row>
    <row r="10" spans="1:10" s="559" customFormat="1" ht="23.25" customHeight="1">
      <c r="A10" s="557" t="s">
        <v>701</v>
      </c>
      <c r="B10" s="1130">
        <v>211469389.20999908</v>
      </c>
      <c r="C10" s="558">
        <f t="shared" si="0"/>
        <v>2.2797262624818394E-2</v>
      </c>
    </row>
    <row r="11" spans="1:10" s="559" customFormat="1" ht="23.25" customHeight="1">
      <c r="A11" s="560" t="s">
        <v>185</v>
      </c>
      <c r="B11" s="561">
        <f>SUM(B5:B10)</f>
        <v>9276086900.8799992</v>
      </c>
      <c r="C11" s="562">
        <f>SUM(C5:C10)</f>
        <v>0.99999999999999989</v>
      </c>
      <c r="E11" s="1169"/>
      <c r="G11" s="563"/>
    </row>
    <row r="12" spans="1:10" ht="23.25">
      <c r="A12" s="928" t="s">
        <v>667</v>
      </c>
      <c r="B12" s="929"/>
      <c r="C12" s="559"/>
      <c r="D12" s="559"/>
      <c r="E12" s="314"/>
    </row>
    <row r="13" spans="1:10">
      <c r="A13" s="314"/>
      <c r="B13" s="314"/>
      <c r="C13" s="314"/>
      <c r="D13" s="314"/>
      <c r="E13" s="314"/>
    </row>
    <row r="14" spans="1:10">
      <c r="B14" s="314"/>
      <c r="C14" s="314"/>
      <c r="D14" s="314"/>
      <c r="E14" s="314"/>
    </row>
    <row r="15" spans="1:10">
      <c r="B15" s="314"/>
      <c r="C15" s="314"/>
      <c r="D15" s="314"/>
      <c r="E15" s="314"/>
    </row>
    <row r="16" spans="1:10">
      <c r="B16" s="314"/>
      <c r="C16" s="314"/>
      <c r="D16" s="314"/>
      <c r="E16" s="314"/>
    </row>
    <row r="17" spans="2:11">
      <c r="B17" s="314"/>
      <c r="C17" s="314"/>
      <c r="D17" s="314"/>
      <c r="E17" s="314"/>
    </row>
    <row r="18" spans="2:11">
      <c r="B18" s="314"/>
      <c r="C18" s="314"/>
      <c r="D18" s="314"/>
      <c r="E18" s="314"/>
    </row>
    <row r="19" spans="2:11">
      <c r="B19" s="314"/>
      <c r="C19" s="314"/>
      <c r="D19" s="314"/>
      <c r="E19" s="314"/>
    </row>
    <row r="20" spans="2:11">
      <c r="B20" s="314"/>
      <c r="C20" s="314"/>
      <c r="D20" s="314"/>
      <c r="E20" s="314"/>
    </row>
    <row r="21" spans="2:11">
      <c r="B21" s="314"/>
      <c r="C21" s="314"/>
      <c r="D21" s="314"/>
      <c r="E21" s="314"/>
    </row>
    <row r="22" spans="2:11">
      <c r="B22" s="314"/>
      <c r="C22" s="314"/>
      <c r="D22" s="314"/>
      <c r="E22" s="314"/>
    </row>
    <row r="23" spans="2:11">
      <c r="B23" s="314"/>
      <c r="C23" s="314"/>
      <c r="D23" s="314"/>
      <c r="E23" s="314"/>
    </row>
    <row r="24" spans="2:11">
      <c r="B24" s="314"/>
      <c r="C24" s="314"/>
      <c r="D24" s="314"/>
      <c r="E24" s="314"/>
    </row>
    <row r="25" spans="2:11">
      <c r="B25" s="314"/>
      <c r="C25" s="314"/>
      <c r="D25" s="314"/>
      <c r="E25" s="314"/>
    </row>
    <row r="26" spans="2:11">
      <c r="B26" s="314"/>
      <c r="C26" s="314"/>
      <c r="D26" s="314"/>
      <c r="E26" s="314"/>
    </row>
    <row r="27" spans="2:11" ht="93.75" customHeight="1">
      <c r="B27" s="314"/>
      <c r="C27" s="314"/>
      <c r="D27" s="314"/>
      <c r="E27" s="314"/>
    </row>
    <row r="28" spans="2:11" ht="93.75" customHeight="1">
      <c r="B28" s="314"/>
      <c r="C28" s="314"/>
      <c r="D28" s="314"/>
      <c r="E28" s="314"/>
    </row>
    <row r="29" spans="2:11" ht="93.75" customHeight="1">
      <c r="B29" s="314"/>
      <c r="C29" s="314"/>
      <c r="D29" s="314"/>
      <c r="E29" s="314"/>
    </row>
    <row r="30" spans="2:11" ht="93.75" customHeight="1">
      <c r="B30" s="314"/>
      <c r="C30" s="314"/>
      <c r="D30" s="314"/>
      <c r="E30" s="314"/>
    </row>
    <row r="31" spans="2:11">
      <c r="H31" s="314"/>
      <c r="I31" s="314"/>
      <c r="J31" s="314"/>
      <c r="K31" s="314"/>
    </row>
    <row r="32" spans="2:11">
      <c r="H32" s="314"/>
      <c r="I32" s="314"/>
      <c r="J32" s="314"/>
      <c r="K32" s="314"/>
    </row>
    <row r="33" spans="2:11">
      <c r="H33" s="314"/>
      <c r="I33" s="314"/>
      <c r="J33" s="314"/>
      <c r="K33" s="314"/>
    </row>
    <row r="34" spans="2:11">
      <c r="H34" s="314"/>
      <c r="I34" s="314"/>
      <c r="J34" s="314"/>
      <c r="K34" s="314"/>
    </row>
    <row r="35" spans="2:11">
      <c r="H35" s="314"/>
      <c r="I35" s="314"/>
      <c r="J35" s="314"/>
      <c r="K35" s="314"/>
    </row>
    <row r="36" spans="2:11">
      <c r="H36" s="314"/>
      <c r="I36" s="314"/>
      <c r="J36" s="314"/>
      <c r="K36" s="314"/>
    </row>
    <row r="37" spans="2:11">
      <c r="B37" s="314"/>
      <c r="C37" s="314"/>
      <c r="D37" s="314"/>
      <c r="E37" s="314"/>
      <c r="H37" s="314"/>
    </row>
    <row r="38" spans="2:11" ht="27.75">
      <c r="B38" s="314"/>
      <c r="C38" s="314"/>
      <c r="D38" s="315"/>
      <c r="E38" s="315"/>
      <c r="H38" s="314"/>
    </row>
    <row r="39" spans="2:11">
      <c r="B39" s="314"/>
      <c r="C39" s="314"/>
      <c r="D39" s="314"/>
      <c r="E39" s="314"/>
      <c r="H39" s="314"/>
    </row>
    <row r="40" spans="2:11">
      <c r="B40" s="314"/>
      <c r="H40" s="314"/>
    </row>
    <row r="41" spans="2:11">
      <c r="B41" s="314"/>
      <c r="H41" s="314"/>
    </row>
    <row r="42" spans="2:11">
      <c r="B42" s="314"/>
    </row>
    <row r="43" spans="2:11">
      <c r="B43" s="314"/>
    </row>
    <row r="44" spans="2:11">
      <c r="B44" s="314"/>
    </row>
    <row r="45" spans="2:11">
      <c r="B45" s="314"/>
      <c r="C45" s="314"/>
      <c r="D45" s="314"/>
      <c r="E45" s="314"/>
    </row>
    <row r="46" spans="2:11">
      <c r="B46" s="314"/>
      <c r="C46" s="314"/>
      <c r="D46" s="314"/>
      <c r="E46" s="314"/>
    </row>
    <row r="47" spans="2:11">
      <c r="B47" s="314"/>
      <c r="C47" s="314"/>
      <c r="D47" s="314"/>
      <c r="E47" s="314"/>
    </row>
    <row r="48" spans="2:11">
      <c r="B48" s="314"/>
      <c r="C48" s="314"/>
      <c r="D48" s="314"/>
      <c r="E48" s="314"/>
    </row>
    <row r="49" spans="2:5">
      <c r="B49" s="314"/>
      <c r="C49" s="314"/>
      <c r="D49" s="314"/>
      <c r="E49" s="314"/>
    </row>
    <row r="50" spans="2:5">
      <c r="B50" s="314"/>
      <c r="C50" s="314"/>
      <c r="D50" s="314"/>
      <c r="E50" s="314"/>
    </row>
    <row r="51" spans="2:5">
      <c r="B51" s="314"/>
      <c r="C51" s="314"/>
      <c r="D51" s="314"/>
      <c r="E51" s="314"/>
    </row>
    <row r="52" spans="2:5">
      <c r="B52" s="314"/>
      <c r="C52" s="314"/>
      <c r="D52" s="314"/>
      <c r="E52" s="314"/>
    </row>
    <row r="53" spans="2:5">
      <c r="B53" s="314"/>
      <c r="C53" s="314"/>
      <c r="D53" s="314"/>
      <c r="E53" s="314"/>
    </row>
    <row r="54" spans="2:5">
      <c r="B54" s="314"/>
      <c r="C54" s="314"/>
      <c r="D54" s="314"/>
      <c r="E54" s="314"/>
    </row>
    <row r="55" spans="2:5">
      <c r="B55" s="314"/>
      <c r="C55" s="314"/>
      <c r="D55" s="314"/>
      <c r="E55" s="314"/>
    </row>
    <row r="56" spans="2:5">
      <c r="B56" s="314"/>
      <c r="C56" s="314"/>
      <c r="D56" s="314"/>
      <c r="E56" s="314"/>
    </row>
    <row r="57" spans="2:5">
      <c r="B57" s="314"/>
      <c r="C57" s="314"/>
      <c r="D57" s="314"/>
      <c r="E57" s="314"/>
    </row>
    <row r="58" spans="2:5">
      <c r="B58" s="314"/>
      <c r="C58" s="314"/>
      <c r="D58" s="314"/>
      <c r="E58" s="314"/>
    </row>
    <row r="59" spans="2:5">
      <c r="B59" s="314"/>
      <c r="C59" s="314"/>
      <c r="D59" s="314"/>
      <c r="E59" s="314"/>
    </row>
    <row r="60" spans="2:5">
      <c r="B60" s="314"/>
      <c r="C60" s="314"/>
      <c r="D60" s="314"/>
      <c r="E60" s="314"/>
    </row>
    <row r="61" spans="2:5">
      <c r="B61" s="314"/>
      <c r="C61" s="314"/>
      <c r="D61" s="314"/>
      <c r="E61" s="314"/>
    </row>
    <row r="62" spans="2:5">
      <c r="B62" s="314"/>
      <c r="C62" s="314"/>
      <c r="D62" s="314"/>
      <c r="E62" s="314"/>
    </row>
    <row r="63" spans="2:5">
      <c r="B63" s="314"/>
      <c r="C63" s="314"/>
      <c r="D63" s="314"/>
      <c r="E63" s="314"/>
    </row>
    <row r="64" spans="2:5">
      <c r="B64" s="314"/>
      <c r="C64" s="314"/>
      <c r="D64" s="314"/>
      <c r="E64" s="314"/>
    </row>
    <row r="65" spans="2:5">
      <c r="B65" s="314"/>
      <c r="C65" s="314"/>
      <c r="D65" s="314"/>
      <c r="E65" s="314"/>
    </row>
    <row r="66" spans="2:5">
      <c r="B66" s="314"/>
      <c r="C66" s="314"/>
      <c r="D66" s="314"/>
      <c r="E66" s="314"/>
    </row>
    <row r="67" spans="2:5">
      <c r="B67" s="314"/>
      <c r="C67" s="314"/>
      <c r="D67" s="314"/>
      <c r="E67" s="314"/>
    </row>
    <row r="68" spans="2:5">
      <c r="B68" s="314"/>
      <c r="C68" s="314"/>
      <c r="D68" s="314"/>
      <c r="E68" s="314"/>
    </row>
    <row r="69" spans="2:5">
      <c r="B69" s="314"/>
      <c r="C69" s="314"/>
      <c r="D69" s="314"/>
      <c r="E69" s="314"/>
    </row>
    <row r="70" spans="2:5">
      <c r="B70" s="314"/>
      <c r="C70" s="314"/>
      <c r="D70" s="314"/>
      <c r="E70" s="314"/>
    </row>
    <row r="71" spans="2:5">
      <c r="B71" s="314"/>
      <c r="C71" s="314"/>
      <c r="D71" s="314"/>
      <c r="E71" s="314"/>
    </row>
    <row r="72" spans="2:5">
      <c r="B72" s="314"/>
      <c r="C72" s="314"/>
      <c r="D72" s="314"/>
      <c r="E72" s="314"/>
    </row>
    <row r="73" spans="2:5">
      <c r="B73" s="314"/>
      <c r="C73" s="314"/>
      <c r="D73" s="314"/>
      <c r="E73" s="314"/>
    </row>
    <row r="74" spans="2:5">
      <c r="B74" s="314"/>
      <c r="C74" s="314"/>
      <c r="D74" s="314"/>
      <c r="E74" s="314"/>
    </row>
    <row r="75" spans="2:5">
      <c r="B75" s="314"/>
      <c r="C75" s="314"/>
      <c r="D75" s="314"/>
      <c r="E75" s="314"/>
    </row>
  </sheetData>
  <mergeCells count="2">
    <mergeCell ref="A1:E1"/>
    <mergeCell ref="A2:E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46">
    <tabColor rgb="FF00B0F0"/>
    <pageSetUpPr fitToPage="1"/>
  </sheetPr>
  <dimension ref="A1:M47"/>
  <sheetViews>
    <sheetView showGridLines="0" view="pageBreakPreview" zoomScale="40" zoomScaleNormal="70" zoomScaleSheetLayoutView="40" workbookViewId="0">
      <selection activeCell="N62" sqref="N62"/>
    </sheetView>
  </sheetViews>
  <sheetFormatPr defaultColWidth="11.42578125" defaultRowHeight="15"/>
  <cols>
    <col min="1" max="1" width="30.5703125" style="965" customWidth="1"/>
    <col min="2" max="2" width="40" style="16" customWidth="1"/>
    <col min="3" max="3" width="48.7109375" style="16" customWidth="1"/>
    <col min="4" max="4" width="37.42578125" style="16" hidden="1" customWidth="1"/>
    <col min="5" max="5" width="23.140625" style="868"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12" customFormat="1" ht="79.5" customHeight="1">
      <c r="A1" s="1436" t="s">
        <v>702</v>
      </c>
      <c r="B1" s="1436"/>
      <c r="C1" s="1436"/>
      <c r="D1" s="1436"/>
      <c r="E1" s="1436"/>
      <c r="F1" s="1436"/>
      <c r="G1" s="1436"/>
      <c r="H1" s="1436"/>
      <c r="I1" s="1436"/>
      <c r="J1" s="1436"/>
      <c r="K1" s="1436"/>
    </row>
    <row r="2" spans="1:13" s="412" customFormat="1" ht="33.75" customHeight="1">
      <c r="A2" s="1438" t="str">
        <f>+'Resumen '!O14</f>
        <v>Período:  Diciembre 2015 - Julio 2025</v>
      </c>
      <c r="B2" s="1438"/>
      <c r="C2" s="1438"/>
      <c r="D2" s="1438"/>
      <c r="E2" s="1438"/>
      <c r="F2" s="1438"/>
      <c r="G2" s="1438"/>
      <c r="H2" s="1438"/>
      <c r="I2" s="1438"/>
      <c r="J2" s="1438"/>
      <c r="K2" s="1438"/>
    </row>
    <row r="3" spans="1:13" customFormat="1" ht="18" customHeight="1">
      <c r="A3" s="1437"/>
      <c r="B3" s="1437"/>
      <c r="C3" s="1437"/>
      <c r="D3" s="1437"/>
      <c r="E3" s="1437"/>
      <c r="F3" s="1437"/>
      <c r="G3" s="1437"/>
      <c r="H3" s="1437"/>
      <c r="I3" s="1437"/>
      <c r="J3" s="1437"/>
      <c r="K3" s="1437"/>
      <c r="L3" s="27"/>
      <c r="M3" s="27"/>
    </row>
    <row r="4" spans="1:13" ht="48.75" customHeight="1">
      <c r="A4" s="984" t="s">
        <v>415</v>
      </c>
      <c r="B4" s="985" t="s">
        <v>703</v>
      </c>
      <c r="C4" s="985" t="s">
        <v>704</v>
      </c>
      <c r="D4" s="864" t="s">
        <v>705</v>
      </c>
      <c r="E4" s="866" t="s">
        <v>706</v>
      </c>
      <c r="F4" s="397"/>
      <c r="G4" s="397"/>
      <c r="H4" s="397"/>
      <c r="I4" s="397"/>
      <c r="J4" s="397"/>
      <c r="K4" s="388"/>
    </row>
    <row r="5" spans="1:13" customFormat="1" ht="23.25">
      <c r="A5" s="986">
        <v>2015</v>
      </c>
      <c r="B5" s="987">
        <f>+'IV.1.3. Ingr y egr SDSS'!C6</f>
        <v>6922811271.25</v>
      </c>
      <c r="C5" s="988">
        <f>+'IV.1.3. Ingr y egr SDSS'!I6</f>
        <v>6892825210.3000002</v>
      </c>
      <c r="D5" s="863" t="e">
        <f>+#REF!*1000000</f>
        <v>#REF!</v>
      </c>
      <c r="E5" s="865" t="e">
        <f>+Tabla33[[#This Row],[Aporte Gobierno (Presupuestado)]]/Tabla33[[#This Row],[Columna1]]</f>
        <v>#REF!</v>
      </c>
      <c r="F5" s="8"/>
      <c r="G5" s="8"/>
      <c r="H5" s="8"/>
      <c r="I5" s="8"/>
      <c r="J5" s="8"/>
      <c r="K5" s="29"/>
    </row>
    <row r="6" spans="1:13" customFormat="1" ht="23.25">
      <c r="A6" s="986">
        <v>2016</v>
      </c>
      <c r="B6" s="987">
        <f>+'IV.1.3. Ingr y egr SDSS'!C7</f>
        <v>8498167479</v>
      </c>
      <c r="C6" s="988">
        <f>+'IV.1.3. Ingr y egr SDSS'!I7</f>
        <v>8178603831.1000004</v>
      </c>
      <c r="D6" s="863" t="e">
        <f>+#REF!*1000000</f>
        <v>#REF!</v>
      </c>
      <c r="E6" s="865" t="e">
        <f>+Tabla33[[#This Row],[Aporte Gobierno (Presupuestado)]]/Tabla33[[#This Row],[Columna1]]</f>
        <v>#REF!</v>
      </c>
      <c r="F6" s="8"/>
      <c r="G6" s="8"/>
      <c r="H6" s="8"/>
      <c r="I6" s="8"/>
      <c r="J6" s="8"/>
      <c r="K6" s="29"/>
    </row>
    <row r="7" spans="1:13" customFormat="1" ht="23.25">
      <c r="A7" s="986">
        <v>2017</v>
      </c>
      <c r="B7" s="987">
        <f>+'IV.1.3. Ingr y egr SDSS'!C8</f>
        <v>8861365332.7000008</v>
      </c>
      <c r="C7" s="988">
        <f>+'IV.1.3. Ingr y egr SDSS'!I8</f>
        <v>9002153750.7799988</v>
      </c>
      <c r="D7" s="863" t="e">
        <f>+#REF!*1000000</f>
        <v>#REF!</v>
      </c>
      <c r="E7" s="865" t="e">
        <f>+Tabla33[[#This Row],[Aporte Gobierno (Presupuestado)]]/Tabla33[[#This Row],[Columna1]]</f>
        <v>#REF!</v>
      </c>
      <c r="F7" s="8"/>
      <c r="G7" s="8"/>
      <c r="H7" s="8"/>
      <c r="I7" s="8"/>
      <c r="J7" s="8"/>
      <c r="K7" s="29"/>
    </row>
    <row r="8" spans="1:13" customFormat="1" ht="23.25">
      <c r="A8" s="986">
        <v>2018</v>
      </c>
      <c r="B8" s="987">
        <f>+'IV.1.3. Ingr y egr SDSS'!C9</f>
        <v>9303031996.6900005</v>
      </c>
      <c r="C8" s="988">
        <f>+'IV.1.3. Ingr y egr SDSS'!I9</f>
        <v>9656741344.960001</v>
      </c>
      <c r="D8" s="863" t="e">
        <f>+#REF!*1000000</f>
        <v>#REF!</v>
      </c>
      <c r="E8" s="865" t="e">
        <f>+Tabla33[[#This Row],[Aporte Gobierno (Presupuestado)]]/Tabla33[[#This Row],[Columna1]]</f>
        <v>#REF!</v>
      </c>
      <c r="F8" s="8"/>
      <c r="G8" s="8"/>
      <c r="H8" s="8"/>
      <c r="I8" s="8"/>
      <c r="J8" s="8"/>
      <c r="K8" s="29"/>
    </row>
    <row r="9" spans="1:13" customFormat="1" ht="23.25">
      <c r="A9" s="986">
        <v>2019</v>
      </c>
      <c r="B9" s="987">
        <f>+'IV.1.3. Ingr y egr SDSS'!C10</f>
        <v>10073865331.02</v>
      </c>
      <c r="C9" s="988">
        <f>+'IV.1.3. Ingr y egr SDSS'!I10</f>
        <v>10092459380.139999</v>
      </c>
      <c r="D9" s="863" t="e">
        <f>+#REF!*1000000</f>
        <v>#REF!</v>
      </c>
      <c r="E9" s="865" t="e">
        <f>+Tabla33[[#This Row],[Aporte Gobierno (Presupuestado)]]/Tabla33[[#This Row],[Columna1]]</f>
        <v>#REF!</v>
      </c>
      <c r="F9" s="8"/>
      <c r="G9" s="8"/>
      <c r="H9" s="8"/>
      <c r="I9" s="8"/>
      <c r="J9" s="8"/>
      <c r="K9" s="29"/>
    </row>
    <row r="10" spans="1:13" customFormat="1" ht="23.25">
      <c r="A10" s="986">
        <v>2020</v>
      </c>
      <c r="B10" s="988">
        <f>+'IV.1.3. Ingr y egr SDSS'!C11</f>
        <v>10800531998.65</v>
      </c>
      <c r="C10" s="988">
        <f>+'IV.1.3. Ingr y egr SDSS'!I11</f>
        <v>12108569830.129999</v>
      </c>
      <c r="D10" s="863" t="e">
        <f>+#REF!*1000000</f>
        <v>#REF!</v>
      </c>
      <c r="E10" s="865" t="e">
        <f>+Tabla33[[#This Row],[Aporte Gobierno (Presupuestado)]]/Tabla33[[#This Row],[Columna1]]</f>
        <v>#REF!</v>
      </c>
      <c r="F10" s="8"/>
      <c r="G10" s="8"/>
      <c r="H10" s="8"/>
      <c r="I10" s="8"/>
      <c r="J10" s="8"/>
      <c r="K10" s="29"/>
    </row>
    <row r="11" spans="1:13" customFormat="1" ht="23.25">
      <c r="A11" s="986">
        <v>2021</v>
      </c>
      <c r="B11" s="988">
        <f>+'IV.1.3. Ingr y egr SDSS'!C12</f>
        <v>17765576332.630001</v>
      </c>
      <c r="C11" s="988">
        <v>18026955388.759998</v>
      </c>
      <c r="D11" s="863" t="e">
        <f>+#REF!*1000000</f>
        <v>#REF!</v>
      </c>
      <c r="E11" s="865" t="e">
        <f>+Tabla33[[#This Row],[Aporte Gobierno (Presupuestado)]]/Tabla33[[#This Row],[Columna1]]</f>
        <v>#REF!</v>
      </c>
      <c r="F11" s="8"/>
      <c r="G11" s="8"/>
      <c r="H11" s="8"/>
      <c r="I11" s="8"/>
      <c r="J11" s="8"/>
      <c r="K11" s="29"/>
    </row>
    <row r="12" spans="1:13" customFormat="1" ht="23.25">
      <c r="A12" s="986">
        <v>2022</v>
      </c>
      <c r="B12" s="988">
        <f>+'IV.1.3. Ingr y egr SDSS'!C13</f>
        <v>16860531998.969999</v>
      </c>
      <c r="C12" s="988">
        <v>18618103739.529999</v>
      </c>
      <c r="D12" s="863" t="e">
        <f>+#REF!*1000000</f>
        <v>#REF!</v>
      </c>
      <c r="E12" s="865" t="e">
        <f>+Tabla33[[#This Row],[Aporte Gobierno (Presupuestado)]]/Tabla33[[#This Row],[Columna1]]</f>
        <v>#REF!</v>
      </c>
      <c r="F12" s="8"/>
      <c r="G12" s="8"/>
      <c r="H12" s="8"/>
      <c r="I12" s="8"/>
      <c r="J12" s="8"/>
      <c r="K12" s="29"/>
    </row>
    <row r="13" spans="1:13" customFormat="1" ht="23.25">
      <c r="A13" s="986">
        <v>2023</v>
      </c>
      <c r="B13" s="988">
        <f>+'IV.1.3. Ingr y egr SDSS'!C14</f>
        <v>18395222000</v>
      </c>
      <c r="C13" s="988">
        <f>+'IV.1.3. Ingr y egr SDSS'!I14</f>
        <v>18680602574.010002</v>
      </c>
      <c r="D13" s="863" t="e">
        <f>+#REF!*1000000</f>
        <v>#REF!</v>
      </c>
      <c r="E13" s="865" t="e">
        <f>+Tabla33[[#This Row],[Aporte Gobierno (Presupuestado)]]/Tabla33[[#This Row],[Columna1]]</f>
        <v>#REF!</v>
      </c>
      <c r="F13" s="8"/>
      <c r="G13" s="8"/>
      <c r="H13" s="8"/>
      <c r="I13" s="8"/>
      <c r="J13" s="8"/>
      <c r="K13" s="29"/>
    </row>
    <row r="14" spans="1:13" customFormat="1" ht="23.25">
      <c r="A14" s="986">
        <v>2024</v>
      </c>
      <c r="B14" s="987">
        <f>+'IV.1.3. Ingr y egr SDSS'!C15</f>
        <v>18395222000</v>
      </c>
      <c r="C14" s="988">
        <f>+'IV.1.3. Ingr y egr SDSS'!I15</f>
        <v>18566920747.349998</v>
      </c>
      <c r="D14" s="863" t="e">
        <f>+#REF!*1000000</f>
        <v>#REF!</v>
      </c>
      <c r="E14" s="865" t="e">
        <f>+Tabla33[[#This Row],[Aporte Gobierno (Presupuestado)]]/Tabla33[[#This Row],[Columna1]]</f>
        <v>#REF!</v>
      </c>
      <c r="F14" s="8"/>
      <c r="G14" s="8"/>
      <c r="H14" s="8"/>
      <c r="I14" s="8"/>
      <c r="J14" s="8"/>
      <c r="K14" s="29"/>
    </row>
    <row r="15" spans="1:13" customFormat="1" ht="23.25">
      <c r="A15" s="986" t="str">
        <f>+'Resumen '!O6</f>
        <v>Jul.2025</v>
      </c>
      <c r="B15" s="987">
        <f>+'IV.1.3. Ingr y egr SDSS'!C16</f>
        <v>13420041156.640001</v>
      </c>
      <c r="C15" s="988">
        <f>+'IV.1.3. Ingr y egr SDSS'!I16</f>
        <v>13420041156.640001</v>
      </c>
      <c r="D15" s="863" t="e">
        <f>+#REF!*1000000</f>
        <v>#REF!</v>
      </c>
      <c r="E15" s="865" t="e">
        <f>+Tabla33[[#This Row],[Aporte Gobierno (Presupuestado)]]/Tabla33[[#This Row],[Columna1]]</f>
        <v>#REF!</v>
      </c>
      <c r="F15" s="8"/>
      <c r="G15" s="8"/>
      <c r="H15" s="8"/>
      <c r="I15" s="8"/>
      <c r="J15" s="8"/>
    </row>
    <row r="16" spans="1:13" customFormat="1" ht="23.25">
      <c r="A16" s="989" t="s">
        <v>185</v>
      </c>
      <c r="B16" s="990">
        <f>SUM(B5:B15)</f>
        <v>139296366897.55002</v>
      </c>
      <c r="C16" s="990">
        <f>SUM(C5:C15)</f>
        <v>143243976953.70001</v>
      </c>
      <c r="D16" s="863" t="e">
        <f>+#REF!*1000000</f>
        <v>#REF!</v>
      </c>
      <c r="E16" s="867" t="e">
        <f>+Tabla33[[#This Row],[Aporte Gobierno (Presupuestado)]]/Tabla33[[#This Row],[Columna1]]</f>
        <v>#REF!</v>
      </c>
      <c r="F16" s="8"/>
      <c r="G16" s="8"/>
      <c r="H16" s="8"/>
      <c r="I16" s="8"/>
      <c r="J16" s="8"/>
      <c r="K16" s="16"/>
    </row>
    <row r="17" spans="1:11" customFormat="1">
      <c r="A17" s="963"/>
      <c r="B17" s="81"/>
      <c r="C17" s="81"/>
      <c r="D17" s="8"/>
      <c r="E17" s="40"/>
      <c r="F17" s="8"/>
      <c r="G17" s="8"/>
      <c r="H17" s="8"/>
      <c r="I17" s="8"/>
      <c r="J17" s="8"/>
      <c r="K17" s="8"/>
    </row>
    <row r="18" spans="1:11" customFormat="1">
      <c r="A18" s="964"/>
      <c r="C18" s="8"/>
      <c r="D18" s="8"/>
      <c r="E18" s="40"/>
      <c r="F18" s="8"/>
      <c r="G18" s="8"/>
      <c r="H18" s="8"/>
      <c r="I18" s="8"/>
      <c r="J18" s="8"/>
      <c r="K18" s="8"/>
    </row>
    <row r="19" spans="1:11" customFormat="1">
      <c r="A19" s="964"/>
      <c r="C19" s="8"/>
      <c r="D19" s="8"/>
      <c r="E19" s="40"/>
      <c r="F19" s="8"/>
      <c r="G19" s="8"/>
      <c r="H19" s="8"/>
      <c r="I19" s="8"/>
      <c r="J19" s="8"/>
      <c r="K19" s="8"/>
    </row>
    <row r="20" spans="1:11" customFormat="1">
      <c r="A20" s="964"/>
      <c r="C20" s="8"/>
      <c r="D20" s="8"/>
      <c r="E20" s="40"/>
      <c r="F20" s="8"/>
      <c r="G20" s="8"/>
      <c r="H20" s="8"/>
      <c r="I20" s="8"/>
      <c r="J20" s="8"/>
      <c r="K20" s="8"/>
    </row>
    <row r="21" spans="1:11" customFormat="1">
      <c r="A21" s="964"/>
      <c r="C21" s="8"/>
      <c r="D21" s="8"/>
      <c r="E21" s="40"/>
      <c r="F21" s="8"/>
      <c r="G21" s="8"/>
      <c r="H21" s="8"/>
      <c r="I21" s="8"/>
      <c r="J21" s="8"/>
      <c r="K21" s="8"/>
    </row>
    <row r="22" spans="1:11" customFormat="1">
      <c r="A22" s="964"/>
      <c r="C22" s="8"/>
      <c r="D22" s="8"/>
      <c r="E22" s="40"/>
      <c r="F22" s="8"/>
      <c r="G22" s="8"/>
      <c r="H22" s="8"/>
      <c r="I22" s="8"/>
      <c r="J22" s="8"/>
      <c r="K22" s="8"/>
    </row>
    <row r="23" spans="1:11" customFormat="1">
      <c r="A23" s="964"/>
      <c r="C23" s="8"/>
      <c r="D23" s="8"/>
      <c r="E23" s="40"/>
      <c r="F23" s="8"/>
      <c r="G23" s="8"/>
      <c r="H23" s="8"/>
      <c r="I23" s="8"/>
      <c r="J23" s="8"/>
      <c r="K23" s="8"/>
    </row>
    <row r="24" spans="1:11" customFormat="1">
      <c r="A24" s="964"/>
      <c r="C24" s="8"/>
      <c r="D24" s="8"/>
      <c r="E24" s="40"/>
      <c r="F24" s="8"/>
      <c r="G24" s="8"/>
      <c r="H24" s="8"/>
      <c r="I24" s="8"/>
      <c r="J24" s="8"/>
      <c r="K24" s="8"/>
    </row>
    <row r="25" spans="1:11" customFormat="1">
      <c r="A25" s="964"/>
      <c r="C25" s="8"/>
      <c r="D25" s="8"/>
      <c r="E25" s="40"/>
      <c r="F25" s="8"/>
      <c r="G25" s="8"/>
      <c r="H25" s="8"/>
      <c r="I25" s="8"/>
      <c r="J25" s="8"/>
      <c r="K25" s="8"/>
    </row>
    <row r="26" spans="1:11" customFormat="1">
      <c r="A26" s="964"/>
      <c r="C26" s="8"/>
      <c r="D26" s="8"/>
      <c r="E26" s="40"/>
      <c r="F26" s="8"/>
      <c r="G26" s="8"/>
      <c r="H26" s="8"/>
      <c r="I26" s="8"/>
      <c r="J26" s="8"/>
      <c r="K26" s="8"/>
    </row>
    <row r="27" spans="1:11" customFormat="1">
      <c r="A27" s="964"/>
      <c r="C27" s="8"/>
      <c r="D27" s="8"/>
      <c r="E27" s="40"/>
      <c r="F27" s="8"/>
      <c r="G27" s="8"/>
      <c r="H27" s="8"/>
      <c r="I27" s="8"/>
      <c r="J27" s="8"/>
      <c r="K27" s="8"/>
    </row>
    <row r="28" spans="1:11" customFormat="1">
      <c r="A28" s="964"/>
      <c r="C28" s="8"/>
      <c r="D28" s="8"/>
      <c r="E28" s="40"/>
      <c r="F28" s="8"/>
      <c r="G28" s="8"/>
      <c r="H28" s="8"/>
      <c r="I28" s="8"/>
      <c r="J28" s="8"/>
      <c r="K28" s="8"/>
    </row>
    <row r="29" spans="1:11" customFormat="1">
      <c r="A29" s="964"/>
      <c r="C29" s="8"/>
      <c r="D29" s="8"/>
      <c r="E29" s="40"/>
    </row>
    <row r="30" spans="1:11" customFormat="1">
      <c r="A30" s="964"/>
      <c r="C30" s="8"/>
      <c r="E30" s="40"/>
    </row>
    <row r="31" spans="1:11" customFormat="1">
      <c r="A31" s="964"/>
      <c r="E31" s="40"/>
    </row>
    <row r="32" spans="1:11" customFormat="1">
      <c r="A32" s="964"/>
      <c r="E32" s="40"/>
    </row>
    <row r="33" spans="1:5" customFormat="1">
      <c r="A33" s="964"/>
      <c r="E33" s="40"/>
    </row>
    <row r="34" spans="1:5" customFormat="1">
      <c r="A34" s="964"/>
      <c r="E34" s="40"/>
    </row>
    <row r="35" spans="1:5" customFormat="1">
      <c r="A35" s="964"/>
      <c r="E35" s="40"/>
    </row>
    <row r="36" spans="1:5" customFormat="1">
      <c r="A36" s="964"/>
      <c r="E36" s="40"/>
    </row>
    <row r="37" spans="1:5" customFormat="1">
      <c r="A37" s="964"/>
      <c r="E37" s="40"/>
    </row>
    <row r="38" spans="1:5" customFormat="1">
      <c r="A38" s="964"/>
      <c r="E38" s="40"/>
    </row>
    <row r="39" spans="1:5" customFormat="1">
      <c r="A39" s="964"/>
      <c r="E39" s="40"/>
    </row>
    <row r="40" spans="1:5" customFormat="1">
      <c r="A40" s="964"/>
      <c r="E40" s="40"/>
    </row>
    <row r="41" spans="1:5" customFormat="1">
      <c r="A41" s="964"/>
      <c r="E41" s="40"/>
    </row>
    <row r="42" spans="1:5" customFormat="1">
      <c r="A42" s="964"/>
      <c r="E42" s="40"/>
    </row>
    <row r="43" spans="1:5" customFormat="1">
      <c r="A43" s="964"/>
      <c r="E43" s="40"/>
    </row>
    <row r="44" spans="1:5" customFormat="1">
      <c r="A44" s="964"/>
      <c r="E44" s="40"/>
    </row>
    <row r="45" spans="1:5" customFormat="1">
      <c r="A45" s="964"/>
      <c r="E45" s="40"/>
    </row>
    <row r="46" spans="1:5">
      <c r="A46" s="964"/>
      <c r="B46"/>
      <c r="C46"/>
      <c r="D46"/>
    </row>
    <row r="47" spans="1:5">
      <c r="A47" s="964"/>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8">
    <tabColor rgb="FF00B0F0"/>
    <pageSetUpPr fitToPage="1"/>
  </sheetPr>
  <dimension ref="A1:J45"/>
  <sheetViews>
    <sheetView showGridLines="0" view="pageBreakPreview" zoomScale="55" zoomScaleNormal="85" zoomScaleSheetLayoutView="55" workbookViewId="0">
      <selection activeCell="H13" sqref="H13"/>
    </sheetView>
  </sheetViews>
  <sheetFormatPr defaultColWidth="11.42578125" defaultRowHeight="14.25"/>
  <cols>
    <col min="1" max="1" width="19.7109375" style="247" customWidth="1"/>
    <col min="2" max="2" width="32.7109375" style="247" customWidth="1"/>
    <col min="3" max="3" width="19.28515625" style="247" bestFit="1" customWidth="1"/>
    <col min="4" max="4" width="22" style="247" bestFit="1" customWidth="1"/>
    <col min="5" max="5" width="22" style="247" customWidth="1"/>
    <col min="6" max="9" width="16" style="247" customWidth="1"/>
    <col min="10" max="10" width="18.85546875" style="247" customWidth="1"/>
    <col min="11" max="11" width="16.28515625" style="247" customWidth="1"/>
    <col min="12" max="16384" width="11.42578125" style="247"/>
  </cols>
  <sheetData>
    <row r="1" spans="1:10" s="413" customFormat="1" ht="64.5" customHeight="1">
      <c r="A1" s="1383" t="s">
        <v>707</v>
      </c>
      <c r="B1" s="1383"/>
      <c r="C1" s="1383"/>
      <c r="D1" s="1383"/>
      <c r="E1" s="1383"/>
      <c r="F1" s="1383"/>
      <c r="G1" s="1383"/>
      <c r="H1" s="1383"/>
      <c r="I1" s="1383"/>
      <c r="J1" s="1383"/>
    </row>
    <row r="2" spans="1:10" s="413" customFormat="1" ht="23.25">
      <c r="A2" s="1439" t="str">
        <f>+'Resumen '!O14</f>
        <v>Período:  Diciembre 2015 - Julio 2025</v>
      </c>
      <c r="B2" s="1439"/>
      <c r="C2" s="1439"/>
      <c r="D2" s="1439"/>
      <c r="E2" s="1439"/>
      <c r="F2" s="1439"/>
      <c r="G2" s="1439"/>
      <c r="H2" s="1439"/>
      <c r="I2" s="1439"/>
      <c r="J2" s="1439"/>
    </row>
    <row r="3" spans="1:10" ht="12" customHeight="1"/>
    <row r="4" spans="1:10" ht="21" customHeight="1">
      <c r="A4" s="453" t="s">
        <v>192</v>
      </c>
      <c r="B4" s="454" t="s">
        <v>708</v>
      </c>
      <c r="C4" s="302"/>
    </row>
    <row r="5" spans="1:10" ht="18">
      <c r="A5" s="552" t="s">
        <v>427</v>
      </c>
      <c r="B5" s="922">
        <f>+'IV.1.3. Ingr y egr SDSS'!J6</f>
        <v>335652778.95999998</v>
      </c>
      <c r="C5" s="302"/>
    </row>
    <row r="6" spans="1:10" ht="18">
      <c r="A6" s="552" t="s">
        <v>428</v>
      </c>
      <c r="B6" s="922">
        <f>+'IV.1.3. Ingr y egr SDSS'!J7</f>
        <v>328531909.15999991</v>
      </c>
      <c r="C6" s="302"/>
    </row>
    <row r="7" spans="1:10" ht="18">
      <c r="A7" s="552" t="s">
        <v>429</v>
      </c>
      <c r="B7" s="922">
        <f>+'IV.1.3. Ingr y egr SDSS'!J8</f>
        <v>558973905.84000003</v>
      </c>
      <c r="C7" s="302"/>
    </row>
    <row r="8" spans="1:10" ht="18">
      <c r="A8" s="552" t="s">
        <v>430</v>
      </c>
      <c r="B8" s="922">
        <f>+'IV.1.3. Ingr y egr SDSS'!J9</f>
        <v>758411882.95999992</v>
      </c>
      <c r="C8" s="302"/>
    </row>
    <row r="9" spans="1:10" ht="18">
      <c r="A9" s="552" t="s">
        <v>431</v>
      </c>
      <c r="B9" s="922">
        <f>+'IV.1.3. Ingr y egr SDSS'!J10</f>
        <v>973800800.96999991</v>
      </c>
      <c r="C9" s="302"/>
    </row>
    <row r="10" spans="1:10" ht="18">
      <c r="A10" s="553">
        <v>2020</v>
      </c>
      <c r="B10" s="922">
        <f>+'IV.1.3. Ingr y egr SDSS'!J11</f>
        <v>970014744.09000003</v>
      </c>
      <c r="C10" s="302"/>
    </row>
    <row r="11" spans="1:10" ht="18">
      <c r="A11" s="553">
        <v>2021</v>
      </c>
      <c r="B11" s="922">
        <f>+'IV.1.3. Ingr y egr SDSS'!J12</f>
        <v>854040296.11999989</v>
      </c>
      <c r="C11" s="302"/>
    </row>
    <row r="12" spans="1:10" ht="18">
      <c r="A12" s="553">
        <v>2022</v>
      </c>
      <c r="B12" s="922">
        <f>+'IV.1.3. Ingr y egr SDSS'!J13</f>
        <v>1581951303.1199999</v>
      </c>
      <c r="C12" s="302"/>
    </row>
    <row r="13" spans="1:10" ht="18">
      <c r="A13" s="553">
        <v>2023</v>
      </c>
      <c r="B13" s="922">
        <f>+'IV.1.3. Ingr y egr SDSS'!J14</f>
        <v>1744042776.5300002</v>
      </c>
      <c r="C13" s="302"/>
    </row>
    <row r="14" spans="1:10" ht="18">
      <c r="A14" s="553">
        <v>2024</v>
      </c>
      <c r="B14" s="922">
        <v>2068231616.74</v>
      </c>
      <c r="C14" s="302"/>
    </row>
    <row r="15" spans="1:10" ht="18">
      <c r="A15" s="553" t="str">
        <f>+'IV.2.9.Aport. GOB. y Pagos RS'!A15</f>
        <v>Jul.2025</v>
      </c>
      <c r="B15" s="922">
        <f>+'IV.1.3. Ingr y egr SDSS'!J16</f>
        <v>781988803.13999939</v>
      </c>
      <c r="C15" s="302"/>
    </row>
    <row r="16" spans="1:10" ht="18">
      <c r="A16" s="457" t="s">
        <v>185</v>
      </c>
      <c r="B16" s="923">
        <f>SUM(B5:B15)</f>
        <v>10955640817.629999</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90">
    <tabColor theme="8" tint="-0.249977111117893"/>
    <pageSetUpPr fitToPage="1"/>
  </sheetPr>
  <dimension ref="A5:L53"/>
  <sheetViews>
    <sheetView showGridLines="0" view="pageBreakPreview" zoomScale="40" zoomScaleNormal="100" zoomScaleSheetLayoutView="40" workbookViewId="0">
      <selection activeCell="T27" sqref="T27"/>
    </sheetView>
  </sheetViews>
  <sheetFormatPr defaultColWidth="11.42578125" defaultRowHeight="14.25"/>
  <cols>
    <col min="1" max="2" width="11.42578125" style="247"/>
    <col min="3" max="3" width="18.85546875" style="247" customWidth="1"/>
    <col min="4" max="4" width="11.42578125" style="247"/>
    <col min="5" max="6" width="21.140625" style="247" customWidth="1"/>
    <col min="7" max="7" width="29" style="247" customWidth="1"/>
    <col min="8" max="8" width="55.28515625" style="247" customWidth="1"/>
    <col min="9" max="9" width="45.28515625" style="247" customWidth="1"/>
    <col min="10" max="10" width="68.140625" style="247" customWidth="1"/>
    <col min="11" max="16384" width="11.42578125" style="247"/>
  </cols>
  <sheetData>
    <row r="5" spans="1:12" ht="36.75" customHeight="1"/>
    <row r="6" spans="1:12" ht="56.25" customHeight="1">
      <c r="A6" s="1440" t="s">
        <v>709</v>
      </c>
      <c r="B6" s="1441"/>
      <c r="C6" s="1441"/>
      <c r="D6" s="1441"/>
      <c r="E6" s="1441"/>
      <c r="F6" s="1441"/>
      <c r="G6" s="1441"/>
      <c r="H6" s="1441"/>
      <c r="I6" s="1441"/>
      <c r="J6" s="1441"/>
    </row>
    <row r="7" spans="1:12">
      <c r="A7" s="1441"/>
      <c r="B7" s="1441"/>
      <c r="C7" s="1441"/>
      <c r="D7" s="1441"/>
      <c r="E7" s="1441"/>
      <c r="F7" s="1441"/>
      <c r="G7" s="1441"/>
      <c r="H7" s="1441"/>
      <c r="I7" s="1441"/>
      <c r="J7" s="1441"/>
    </row>
    <row r="8" spans="1:12">
      <c r="A8" s="1441"/>
      <c r="B8" s="1441"/>
      <c r="C8" s="1441"/>
      <c r="D8" s="1441"/>
      <c r="E8" s="1441"/>
      <c r="F8" s="1441"/>
      <c r="G8" s="1441"/>
      <c r="H8" s="1441"/>
      <c r="I8" s="1441"/>
      <c r="J8" s="1441"/>
    </row>
    <row r="9" spans="1:12">
      <c r="A9" s="1441"/>
      <c r="B9" s="1441"/>
      <c r="C9" s="1441"/>
      <c r="D9" s="1441"/>
      <c r="E9" s="1441"/>
      <c r="F9" s="1441"/>
      <c r="G9" s="1441"/>
      <c r="H9" s="1441"/>
      <c r="I9" s="1441"/>
      <c r="J9" s="1441"/>
    </row>
    <row r="10" spans="1:12">
      <c r="A10" s="1441"/>
      <c r="B10" s="1441"/>
      <c r="C10" s="1441"/>
      <c r="D10" s="1441"/>
      <c r="E10" s="1441"/>
      <c r="F10" s="1441"/>
      <c r="G10" s="1441"/>
      <c r="H10" s="1441"/>
      <c r="I10" s="1441"/>
      <c r="J10" s="1441"/>
    </row>
    <row r="11" spans="1:12">
      <c r="A11" s="1441"/>
      <c r="B11" s="1441"/>
      <c r="C11" s="1441"/>
      <c r="D11" s="1441"/>
      <c r="E11" s="1441"/>
      <c r="F11" s="1441"/>
      <c r="G11" s="1441"/>
      <c r="H11" s="1441"/>
      <c r="I11" s="1441"/>
      <c r="J11" s="1441"/>
    </row>
    <row r="12" spans="1:12">
      <c r="A12" s="1441"/>
      <c r="B12" s="1441"/>
      <c r="C12" s="1441"/>
      <c r="D12" s="1441"/>
      <c r="E12" s="1441"/>
      <c r="F12" s="1441"/>
      <c r="G12" s="1441"/>
      <c r="H12" s="1441"/>
      <c r="I12" s="1441"/>
      <c r="J12" s="1441"/>
    </row>
    <row r="13" spans="1:12" ht="18">
      <c r="A13" s="1441"/>
      <c r="B13" s="1441"/>
      <c r="C13" s="1441"/>
      <c r="D13" s="1441"/>
      <c r="E13" s="1441"/>
      <c r="F13" s="1441"/>
      <c r="G13" s="1441"/>
      <c r="H13" s="1441"/>
      <c r="I13" s="1441"/>
      <c r="J13" s="1441"/>
      <c r="K13" s="379"/>
      <c r="L13" s="379"/>
    </row>
    <row r="14" spans="1:12" ht="18">
      <c r="A14" s="1441"/>
      <c r="B14" s="1441"/>
      <c r="C14" s="1441"/>
      <c r="D14" s="1441"/>
      <c r="E14" s="1441"/>
      <c r="F14" s="1441"/>
      <c r="G14" s="1441"/>
      <c r="H14" s="1441"/>
      <c r="I14" s="1441"/>
      <c r="J14" s="1441"/>
      <c r="K14" s="379"/>
      <c r="L14" s="379"/>
    </row>
    <row r="15" spans="1:12" ht="18">
      <c r="A15" s="1441"/>
      <c r="B15" s="1441"/>
      <c r="C15" s="1441"/>
      <c r="D15" s="1441"/>
      <c r="E15" s="1441"/>
      <c r="F15" s="1441"/>
      <c r="G15" s="1441"/>
      <c r="H15" s="1441"/>
      <c r="I15" s="1441"/>
      <c r="J15" s="1441"/>
      <c r="K15" s="379"/>
      <c r="L15" s="379"/>
    </row>
    <row r="16" spans="1:12" ht="18">
      <c r="A16" s="1441"/>
      <c r="B16" s="1441"/>
      <c r="C16" s="1441"/>
      <c r="D16" s="1441"/>
      <c r="E16" s="1441"/>
      <c r="F16" s="1441"/>
      <c r="G16" s="1441"/>
      <c r="H16" s="1441"/>
      <c r="I16" s="1441"/>
      <c r="J16" s="1441"/>
      <c r="K16" s="379"/>
      <c r="L16" s="379"/>
    </row>
    <row r="17" spans="1:12" ht="18">
      <c r="A17" s="1441"/>
      <c r="B17" s="1441"/>
      <c r="C17" s="1441"/>
      <c r="D17" s="1441"/>
      <c r="E17" s="1441"/>
      <c r="F17" s="1441"/>
      <c r="G17" s="1441"/>
      <c r="H17" s="1441"/>
      <c r="I17" s="1441"/>
      <c r="J17" s="1441"/>
      <c r="K17" s="379"/>
      <c r="L17" s="379"/>
    </row>
    <row r="18" spans="1:12" ht="18">
      <c r="A18" s="1441"/>
      <c r="B18" s="1441"/>
      <c r="C18" s="1441"/>
      <c r="D18" s="1441"/>
      <c r="E18" s="1441"/>
      <c r="F18" s="1441"/>
      <c r="G18" s="1441"/>
      <c r="H18" s="1441"/>
      <c r="I18" s="1441"/>
      <c r="J18" s="1441"/>
      <c r="K18" s="379"/>
      <c r="L18" s="379"/>
    </row>
    <row r="19" spans="1:12" ht="61.5" customHeight="1">
      <c r="A19" s="1441"/>
      <c r="B19" s="1441"/>
      <c r="C19" s="1441"/>
      <c r="D19" s="1441"/>
      <c r="E19" s="1441"/>
      <c r="F19" s="1441"/>
      <c r="G19" s="1441"/>
      <c r="H19" s="1441"/>
      <c r="I19" s="1441"/>
      <c r="J19" s="1441"/>
      <c r="K19" s="379"/>
      <c r="L19" s="379"/>
    </row>
    <row r="20" spans="1:12" ht="61.5" customHeight="1">
      <c r="A20" s="1441"/>
      <c r="B20" s="1441"/>
      <c r="C20" s="1441"/>
      <c r="D20" s="1441"/>
      <c r="E20" s="1441"/>
      <c r="F20" s="1441"/>
      <c r="G20" s="1441"/>
      <c r="H20" s="1441"/>
      <c r="I20" s="1441"/>
      <c r="J20" s="1441"/>
      <c r="K20" s="379"/>
      <c r="L20" s="379"/>
    </row>
    <row r="21" spans="1:12" ht="61.5" customHeight="1">
      <c r="A21" s="1441"/>
      <c r="B21" s="1441"/>
      <c r="C21" s="1441"/>
      <c r="D21" s="1441"/>
      <c r="E21" s="1441"/>
      <c r="F21" s="1441"/>
      <c r="G21" s="1441"/>
      <c r="H21" s="1441"/>
      <c r="I21" s="1441"/>
      <c r="J21" s="1441"/>
      <c r="K21" s="379"/>
      <c r="L21" s="379"/>
    </row>
    <row r="22" spans="1:12" ht="18">
      <c r="A22" s="1441"/>
      <c r="B22" s="1441"/>
      <c r="C22" s="1441"/>
      <c r="D22" s="1441"/>
      <c r="E22" s="1441"/>
      <c r="F22" s="1441"/>
      <c r="G22" s="1441"/>
      <c r="H22" s="1441"/>
      <c r="I22" s="1441"/>
      <c r="J22" s="1441"/>
      <c r="K22" s="379"/>
      <c r="L22" s="379"/>
    </row>
    <row r="23" spans="1:12" ht="18">
      <c r="A23" s="1441"/>
      <c r="B23" s="1441"/>
      <c r="C23" s="1441"/>
      <c r="D23" s="1441"/>
      <c r="E23" s="1441"/>
      <c r="F23" s="1441"/>
      <c r="G23" s="1441"/>
      <c r="H23" s="1441"/>
      <c r="I23" s="1441"/>
      <c r="J23" s="1441"/>
      <c r="K23" s="379"/>
      <c r="L23" s="379"/>
    </row>
    <row r="24" spans="1:12">
      <c r="A24" s="1441"/>
      <c r="B24" s="1441"/>
      <c r="C24" s="1441"/>
      <c r="D24" s="1441"/>
      <c r="E24" s="1441"/>
      <c r="F24" s="1441"/>
      <c r="G24" s="1441"/>
      <c r="H24" s="1441"/>
      <c r="I24" s="1441"/>
      <c r="J24" s="1441"/>
    </row>
    <row r="25" spans="1:12">
      <c r="A25" s="1441"/>
      <c r="B25" s="1441"/>
      <c r="C25" s="1441"/>
      <c r="D25" s="1441"/>
      <c r="E25" s="1441"/>
      <c r="F25" s="1441"/>
      <c r="G25" s="1441"/>
      <c r="H25" s="1441"/>
      <c r="I25" s="1441"/>
      <c r="J25" s="1441"/>
    </row>
    <row r="26" spans="1:12" ht="24" customHeight="1">
      <c r="A26" s="1441"/>
      <c r="B26" s="1441"/>
      <c r="C26" s="1441"/>
      <c r="D26" s="1441"/>
      <c r="E26" s="1441"/>
      <c r="F26" s="1441"/>
      <c r="G26" s="1441"/>
      <c r="H26" s="1441"/>
      <c r="I26" s="1441"/>
      <c r="J26" s="1441"/>
    </row>
    <row r="27" spans="1:12">
      <c r="A27" s="1441"/>
      <c r="B27" s="1441"/>
      <c r="C27" s="1441"/>
      <c r="D27" s="1441"/>
      <c r="E27" s="1441"/>
      <c r="F27" s="1441"/>
      <c r="G27" s="1441"/>
      <c r="H27" s="1441"/>
      <c r="I27" s="1441"/>
      <c r="J27" s="1441"/>
    </row>
    <row r="28" spans="1:12">
      <c r="A28" s="1441"/>
      <c r="B28" s="1441"/>
      <c r="C28" s="1441"/>
      <c r="D28" s="1441"/>
      <c r="E28" s="1441"/>
      <c r="F28" s="1441"/>
      <c r="G28" s="1441"/>
      <c r="H28" s="1441"/>
      <c r="I28" s="1441"/>
      <c r="J28" s="1441"/>
    </row>
    <row r="29" spans="1:12">
      <c r="A29" s="1441"/>
      <c r="B29" s="1441"/>
      <c r="C29" s="1441"/>
      <c r="D29" s="1441"/>
      <c r="E29" s="1441"/>
      <c r="F29" s="1441"/>
      <c r="G29" s="1441"/>
      <c r="H29" s="1441"/>
      <c r="I29" s="1441"/>
      <c r="J29" s="1441"/>
    </row>
    <row r="30" spans="1:12">
      <c r="A30" s="1441"/>
      <c r="B30" s="1441"/>
      <c r="C30" s="1441"/>
      <c r="D30" s="1441"/>
      <c r="E30" s="1441"/>
      <c r="F30" s="1441"/>
      <c r="G30" s="1441"/>
      <c r="H30" s="1441"/>
      <c r="I30" s="1441"/>
      <c r="J30" s="1441"/>
    </row>
    <row r="31" spans="1:12">
      <c r="A31" s="1441"/>
      <c r="B31" s="1441"/>
      <c r="C31" s="1441"/>
      <c r="D31" s="1441"/>
      <c r="E31" s="1441"/>
      <c r="F31" s="1441"/>
      <c r="G31" s="1441"/>
      <c r="H31" s="1441"/>
      <c r="I31" s="1441"/>
      <c r="J31" s="1441"/>
    </row>
    <row r="32" spans="1:12">
      <c r="A32" s="1441"/>
      <c r="B32" s="1441"/>
      <c r="C32" s="1441"/>
      <c r="D32" s="1441"/>
      <c r="E32" s="1441"/>
      <c r="F32" s="1441"/>
      <c r="G32" s="1441"/>
      <c r="H32" s="1441"/>
      <c r="I32" s="1441"/>
      <c r="J32" s="1441"/>
    </row>
    <row r="33" spans="1:10">
      <c r="A33" s="1441"/>
      <c r="B33" s="1441"/>
      <c r="C33" s="1441"/>
      <c r="D33" s="1441"/>
      <c r="E33" s="1441"/>
      <c r="F33" s="1441"/>
      <c r="G33" s="1441"/>
      <c r="H33" s="1441"/>
      <c r="I33" s="1441"/>
      <c r="J33" s="1441"/>
    </row>
    <row r="34" spans="1:10">
      <c r="A34" s="1441"/>
      <c r="B34" s="1441"/>
      <c r="C34" s="1441"/>
      <c r="D34" s="1441"/>
      <c r="E34" s="1441"/>
      <c r="F34" s="1441"/>
      <c r="G34" s="1441"/>
      <c r="H34" s="1441"/>
      <c r="I34" s="1441"/>
      <c r="J34" s="1441"/>
    </row>
    <row r="35" spans="1:10">
      <c r="A35" s="1441"/>
      <c r="B35" s="1441"/>
      <c r="C35" s="1441"/>
      <c r="D35" s="1441"/>
      <c r="E35" s="1441"/>
      <c r="F35" s="1441"/>
      <c r="G35" s="1441"/>
      <c r="H35" s="1441"/>
      <c r="I35" s="1441"/>
      <c r="J35" s="1441"/>
    </row>
    <row r="36" spans="1:10">
      <c r="A36" s="1441"/>
      <c r="B36" s="1441"/>
      <c r="C36" s="1441"/>
      <c r="D36" s="1441"/>
      <c r="E36" s="1441"/>
      <c r="F36" s="1441"/>
      <c r="G36" s="1441"/>
      <c r="H36" s="1441"/>
      <c r="I36" s="1441"/>
      <c r="J36" s="1441"/>
    </row>
    <row r="37" spans="1:10">
      <c r="A37" s="1441"/>
      <c r="B37" s="1441"/>
      <c r="C37" s="1441"/>
      <c r="D37" s="1441"/>
      <c r="E37" s="1441"/>
      <c r="F37" s="1441"/>
      <c r="G37" s="1441"/>
      <c r="H37" s="1441"/>
      <c r="I37" s="1441"/>
      <c r="J37" s="1441"/>
    </row>
    <row r="38" spans="1:10">
      <c r="A38" s="1441"/>
      <c r="B38" s="1441"/>
      <c r="C38" s="1441"/>
      <c r="D38" s="1441"/>
      <c r="E38" s="1441"/>
      <c r="F38" s="1441"/>
      <c r="G38" s="1441"/>
      <c r="H38" s="1441"/>
      <c r="I38" s="1441"/>
      <c r="J38" s="1441"/>
    </row>
    <row r="39" spans="1:10">
      <c r="A39" s="1441"/>
      <c r="B39" s="1441"/>
      <c r="C39" s="1441"/>
      <c r="D39" s="1441"/>
      <c r="E39" s="1441"/>
      <c r="F39" s="1441"/>
      <c r="G39" s="1441"/>
      <c r="H39" s="1441"/>
      <c r="I39" s="1441"/>
      <c r="J39" s="1441"/>
    </row>
    <row r="40" spans="1:10">
      <c r="A40" s="1441"/>
      <c r="B40" s="1441"/>
      <c r="C40" s="1441"/>
      <c r="D40" s="1441"/>
      <c r="E40" s="1441"/>
      <c r="F40" s="1441"/>
      <c r="G40" s="1441"/>
      <c r="H40" s="1441"/>
      <c r="I40" s="1441"/>
      <c r="J40" s="1441"/>
    </row>
    <row r="41" spans="1:10">
      <c r="A41" s="1441"/>
      <c r="B41" s="1441"/>
      <c r="C41" s="1441"/>
      <c r="D41" s="1441"/>
      <c r="E41" s="1441"/>
      <c r="F41" s="1441"/>
      <c r="G41" s="1441"/>
      <c r="H41" s="1441"/>
      <c r="I41" s="1441"/>
      <c r="J41" s="1441"/>
    </row>
    <row r="42" spans="1:10">
      <c r="A42" s="1441"/>
      <c r="B42" s="1441"/>
      <c r="C42" s="1441"/>
      <c r="D42" s="1441"/>
      <c r="E42" s="1441"/>
      <c r="F42" s="1441"/>
      <c r="G42" s="1441"/>
      <c r="H42" s="1441"/>
      <c r="I42" s="1441"/>
      <c r="J42" s="1441"/>
    </row>
    <row r="43" spans="1:10">
      <c r="A43" s="1441"/>
      <c r="B43" s="1441"/>
      <c r="C43" s="1441"/>
      <c r="D43" s="1441"/>
      <c r="E43" s="1441"/>
      <c r="F43" s="1441"/>
      <c r="G43" s="1441"/>
      <c r="H43" s="1441"/>
      <c r="I43" s="1441"/>
      <c r="J43" s="1441"/>
    </row>
    <row r="44" spans="1:10">
      <c r="A44" s="1441"/>
      <c r="B44" s="1441"/>
      <c r="C44" s="1441"/>
      <c r="D44" s="1441"/>
      <c r="E44" s="1441"/>
      <c r="F44" s="1441"/>
      <c r="G44" s="1441"/>
      <c r="H44" s="1441"/>
      <c r="I44" s="1441"/>
      <c r="J44" s="1441"/>
    </row>
    <row r="45" spans="1:10">
      <c r="A45" s="1441"/>
      <c r="B45" s="1441"/>
      <c r="C45" s="1441"/>
      <c r="D45" s="1441"/>
      <c r="E45" s="1441"/>
      <c r="F45" s="1441"/>
      <c r="G45" s="1441"/>
      <c r="H45" s="1441"/>
      <c r="I45" s="1441"/>
      <c r="J45" s="1441"/>
    </row>
    <row r="46" spans="1:10">
      <c r="A46" s="1441"/>
      <c r="B46" s="1441"/>
      <c r="C46" s="1441"/>
      <c r="D46" s="1441"/>
      <c r="E46" s="1441"/>
      <c r="F46" s="1441"/>
      <c r="G46" s="1441"/>
      <c r="H46" s="1441"/>
      <c r="I46" s="1441"/>
      <c r="J46" s="1441"/>
    </row>
    <row r="47" spans="1:10" ht="36" customHeight="1">
      <c r="A47" s="1441"/>
      <c r="B47" s="1441"/>
      <c r="C47" s="1441"/>
      <c r="D47" s="1441"/>
      <c r="E47" s="1441"/>
      <c r="F47" s="1441"/>
      <c r="G47" s="1441"/>
      <c r="H47" s="1441"/>
      <c r="I47" s="1441"/>
      <c r="J47" s="1441"/>
    </row>
    <row r="48" spans="1:10" ht="36" customHeight="1">
      <c r="A48" s="1441"/>
      <c r="B48" s="1441"/>
      <c r="C48" s="1441"/>
      <c r="D48" s="1441"/>
      <c r="E48" s="1441"/>
      <c r="F48" s="1441"/>
      <c r="G48" s="1441"/>
      <c r="H48" s="1441"/>
      <c r="I48" s="1441"/>
      <c r="J48" s="1441"/>
    </row>
    <row r="49" spans="1:10" ht="36" customHeight="1">
      <c r="A49" s="1441"/>
      <c r="B49" s="1441"/>
      <c r="C49" s="1441"/>
      <c r="D49" s="1441"/>
      <c r="E49" s="1441"/>
      <c r="F49" s="1441"/>
      <c r="G49" s="1441"/>
      <c r="H49" s="1441"/>
      <c r="I49" s="1441"/>
      <c r="J49" s="1441"/>
    </row>
    <row r="50" spans="1:10" ht="36" customHeight="1">
      <c r="A50" s="1441"/>
      <c r="B50" s="1441"/>
      <c r="C50" s="1441"/>
      <c r="D50" s="1441"/>
      <c r="E50" s="1441"/>
      <c r="F50" s="1441"/>
      <c r="G50" s="1441"/>
      <c r="H50" s="1441"/>
      <c r="I50" s="1441"/>
      <c r="J50" s="1441"/>
    </row>
    <row r="51" spans="1:10" ht="36" customHeight="1">
      <c r="A51" s="1441"/>
      <c r="B51" s="1441"/>
      <c r="C51" s="1441"/>
      <c r="D51" s="1441"/>
      <c r="E51" s="1441"/>
      <c r="F51" s="1441"/>
      <c r="G51" s="1441"/>
      <c r="H51" s="1441"/>
      <c r="I51" s="1441"/>
      <c r="J51" s="1441"/>
    </row>
    <row r="52" spans="1:10" ht="36" customHeight="1">
      <c r="A52" s="1441"/>
      <c r="B52" s="1441"/>
      <c r="C52" s="1441"/>
      <c r="D52" s="1441"/>
      <c r="E52" s="1441"/>
      <c r="F52" s="1441"/>
      <c r="G52" s="1441"/>
      <c r="H52" s="1441"/>
      <c r="I52" s="1441"/>
      <c r="J52" s="1441"/>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91">
    <tabColor theme="8" tint="-0.249977111117893"/>
    <pageSetUpPr fitToPage="1"/>
  </sheetPr>
  <dimension ref="A1:I42"/>
  <sheetViews>
    <sheetView showGridLines="0" view="pageBreakPreview" zoomScale="40" zoomScaleNormal="85" zoomScaleSheetLayoutView="40" workbookViewId="0">
      <selection activeCell="H51" sqref="H51"/>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12" customFormat="1" ht="84.75" customHeight="1">
      <c r="A1" s="1442" t="s">
        <v>710</v>
      </c>
      <c r="B1" s="1442"/>
      <c r="C1" s="1442"/>
      <c r="D1" s="1442"/>
      <c r="E1" s="1442"/>
      <c r="F1" s="1442"/>
      <c r="G1" s="1442"/>
      <c r="H1" s="1442"/>
      <c r="I1" s="1442"/>
    </row>
    <row r="2" spans="1:9" s="412" customFormat="1" ht="43.5" customHeight="1">
      <c r="A2" s="1438" t="str">
        <f>+'Resumen '!O14</f>
        <v>Período:  Diciembre 2015 - Julio 2025</v>
      </c>
      <c r="B2" s="1438"/>
      <c r="C2" s="1438"/>
      <c r="D2" s="1438"/>
      <c r="E2" s="1438"/>
      <c r="F2" s="1438"/>
      <c r="G2" s="1438"/>
      <c r="H2" s="1438"/>
      <c r="I2" s="1438"/>
    </row>
    <row r="3" spans="1:9" ht="17.25" customHeight="1"/>
    <row r="4" spans="1:9" s="388" customFormat="1" ht="27.75" customHeight="1">
      <c r="A4" s="464" t="s">
        <v>192</v>
      </c>
      <c r="B4" s="466" t="s">
        <v>711</v>
      </c>
      <c r="C4" s="398"/>
    </row>
    <row r="5" spans="1:9" s="76" customFormat="1" ht="27.75">
      <c r="A5" s="467" t="s">
        <v>427</v>
      </c>
      <c r="B5" s="468">
        <v>38018208331.940002</v>
      </c>
      <c r="C5" s="120"/>
    </row>
    <row r="6" spans="1:9" s="76" customFormat="1" ht="27.75">
      <c r="A6" s="467" t="s">
        <v>428</v>
      </c>
      <c r="B6" s="468">
        <v>42519520570.940002</v>
      </c>
      <c r="C6" s="120"/>
    </row>
    <row r="7" spans="1:9" s="76" customFormat="1" ht="27.75">
      <c r="A7" s="467" t="s">
        <v>429</v>
      </c>
      <c r="B7" s="817">
        <v>47463118892.330002</v>
      </c>
      <c r="C7" s="120"/>
      <c r="D7" s="119"/>
    </row>
    <row r="8" spans="1:9" s="76" customFormat="1" ht="27.75">
      <c r="A8" s="467" t="s">
        <v>430</v>
      </c>
      <c r="B8" s="817">
        <v>53637242684.989998</v>
      </c>
      <c r="C8" s="120"/>
      <c r="D8" s="119"/>
    </row>
    <row r="9" spans="1:9" s="76" customFormat="1" ht="27.75">
      <c r="A9" s="467" t="s">
        <v>431</v>
      </c>
      <c r="B9" s="817">
        <v>58492444764.089996</v>
      </c>
      <c r="C9" s="120"/>
      <c r="D9" s="119"/>
    </row>
    <row r="10" spans="1:9" s="76" customFormat="1" ht="27.75">
      <c r="A10" s="469">
        <v>2020</v>
      </c>
      <c r="B10" s="817">
        <v>57570980579.769997</v>
      </c>
      <c r="C10" s="120"/>
      <c r="D10" s="119"/>
    </row>
    <row r="11" spans="1:9" s="76" customFormat="1" ht="27.75">
      <c r="A11" s="469">
        <v>2021</v>
      </c>
      <c r="B11" s="817">
        <v>66464047805.599998</v>
      </c>
      <c r="C11" s="120"/>
      <c r="D11" s="119"/>
    </row>
    <row r="12" spans="1:9" s="76" customFormat="1" ht="27.75">
      <c r="A12" s="469">
        <v>2022</v>
      </c>
      <c r="B12" s="817">
        <v>80172200895.899994</v>
      </c>
      <c r="C12" s="120"/>
      <c r="D12" s="119"/>
    </row>
    <row r="13" spans="1:9" s="76" customFormat="1" ht="27.75">
      <c r="A13" s="469">
        <v>2023</v>
      </c>
      <c r="B13" s="817">
        <v>89113603543.490005</v>
      </c>
      <c r="C13" s="120"/>
      <c r="D13" s="119"/>
    </row>
    <row r="14" spans="1:9" s="76" customFormat="1" ht="27.75">
      <c r="A14" s="469">
        <v>2024</v>
      </c>
      <c r="B14" s="817">
        <v>99668069831.240005</v>
      </c>
      <c r="C14" s="120"/>
      <c r="D14" s="119"/>
    </row>
    <row r="15" spans="1:9" s="76" customFormat="1" ht="27.75">
      <c r="A15" s="469" t="str">
        <f>+'Resumen '!O6</f>
        <v>Jul.2025</v>
      </c>
      <c r="B15" s="817">
        <f>+'IV.3.3.Pagos anuales x cuentas'!E14</f>
        <v>62086153816.079994</v>
      </c>
      <c r="C15" s="75"/>
    </row>
    <row r="16" spans="1:9" ht="27.75">
      <c r="A16" s="465" t="s">
        <v>185</v>
      </c>
      <c r="B16" s="470">
        <f>SUM(B5:B15)</f>
        <v>695205591716.36987</v>
      </c>
      <c r="C16" s="1"/>
    </row>
    <row r="17" spans="1:7">
      <c r="A17" s="1"/>
      <c r="B17" s="1"/>
      <c r="C17" s="1"/>
      <c r="D17" s="1"/>
      <c r="E17" s="1"/>
      <c r="F17" s="114"/>
      <c r="G17" s="113"/>
    </row>
    <row r="18" spans="1:7">
      <c r="A18" s="1"/>
      <c r="B18" s="1"/>
      <c r="C18" s="1"/>
      <c r="D18" s="1"/>
      <c r="E18" s="1"/>
      <c r="F18" s="1"/>
      <c r="G18" s="113"/>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4">
    <tabColor theme="8" tint="-0.249977111117893"/>
    <pageSetUpPr fitToPage="1"/>
  </sheetPr>
  <dimension ref="A1:M40"/>
  <sheetViews>
    <sheetView showGridLines="0" view="pageBreakPreview" zoomScale="40" zoomScaleNormal="70" zoomScaleSheetLayoutView="40" workbookViewId="0">
      <pane xSplit="1" ySplit="4" topLeftCell="B5" activePane="bottomRight" state="frozen"/>
      <selection pane="bottomRight" activeCell="R39" sqref="R39:R40"/>
      <selection pane="bottomLeft" activeCell="A6" sqref="A6:J27"/>
      <selection pane="topRight" activeCell="A6" sqref="A6:J27"/>
    </sheetView>
  </sheetViews>
  <sheetFormatPr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412" customFormat="1" ht="62.25" customHeight="1">
      <c r="A1" s="1383" t="s">
        <v>712</v>
      </c>
      <c r="B1" s="1383"/>
      <c r="C1" s="1383"/>
      <c r="D1" s="1383"/>
      <c r="E1" s="1383"/>
      <c r="F1" s="1383"/>
      <c r="G1" s="1383"/>
      <c r="H1" s="1383"/>
    </row>
    <row r="2" spans="1:13" s="412" customFormat="1" ht="32.25" customHeight="1">
      <c r="A2" s="1443" t="s">
        <v>713</v>
      </c>
      <c r="B2" s="1443"/>
      <c r="C2" s="1443"/>
      <c r="D2" s="1443"/>
      <c r="E2" s="1443"/>
      <c r="F2" s="1443"/>
      <c r="G2" s="1443"/>
      <c r="H2" s="1443"/>
    </row>
    <row r="3" spans="1:13" ht="13.5" customHeight="1">
      <c r="A3" s="930"/>
      <c r="B3" s="56"/>
      <c r="C3" s="56"/>
      <c r="D3" s="56"/>
      <c r="E3" s="56"/>
    </row>
    <row r="4" spans="1:13" s="305" customFormat="1" ht="29.25" customHeight="1">
      <c r="A4" s="471" t="s">
        <v>679</v>
      </c>
      <c r="B4" s="472" t="s">
        <v>434</v>
      </c>
      <c r="C4" s="472" t="s">
        <v>562</v>
      </c>
      <c r="D4" s="472" t="s">
        <v>563</v>
      </c>
      <c r="E4" s="472" t="s">
        <v>714</v>
      </c>
      <c r="F4" s="473" t="s">
        <v>185</v>
      </c>
    </row>
    <row r="5" spans="1:13" s="252" customFormat="1" ht="18.75" customHeight="1">
      <c r="A5" s="474" t="s">
        <v>715</v>
      </c>
      <c r="B5" s="475">
        <v>64516667631.620003</v>
      </c>
      <c r="C5" s="475">
        <v>72515503134.449997</v>
      </c>
      <c r="D5" s="475">
        <v>81223400245.509995</v>
      </c>
      <c r="E5" s="475">
        <f>+'Resumen '!E75</f>
        <v>50593712750.900002</v>
      </c>
      <c r="F5" s="476">
        <f t="shared" ref="F5:F13" si="0">SUM(B5:E5)</f>
        <v>268849283762.48001</v>
      </c>
      <c r="H5" s="305"/>
      <c r="J5"/>
      <c r="K5"/>
    </row>
    <row r="6" spans="1:13" s="252" customFormat="1" ht="18.75" customHeight="1">
      <c r="A6" s="474" t="s">
        <v>716</v>
      </c>
      <c r="B6" s="475">
        <v>3637727227.8899999</v>
      </c>
      <c r="C6" s="475">
        <v>3046658090.7199998</v>
      </c>
      <c r="D6" s="475">
        <v>3302531369.3600001</v>
      </c>
      <c r="E6" s="475">
        <f>+'Resumen '!E76</f>
        <v>2064749545.3800001</v>
      </c>
      <c r="F6" s="476">
        <f t="shared" si="0"/>
        <v>12051666233.349998</v>
      </c>
      <c r="H6" s="305"/>
      <c r="J6"/>
      <c r="K6"/>
    </row>
    <row r="7" spans="1:13" s="252" customFormat="1" ht="18.75" customHeight="1">
      <c r="A7" s="474" t="s">
        <v>337</v>
      </c>
      <c r="B7" s="475">
        <v>6657059927.75</v>
      </c>
      <c r="C7" s="475">
        <v>7539272243.8900003</v>
      </c>
      <c r="D7" s="475">
        <v>8428664553.5299997</v>
      </c>
      <c r="E7" s="475">
        <f>+'Resumen '!E78</f>
        <v>5249712877.0699997</v>
      </c>
      <c r="F7" s="476">
        <f t="shared" si="0"/>
        <v>27874709602.239998</v>
      </c>
      <c r="H7" s="305"/>
      <c r="J7"/>
      <c r="K7"/>
    </row>
    <row r="8" spans="1:13" s="252" customFormat="1" ht="18">
      <c r="A8" s="474" t="s">
        <v>340</v>
      </c>
      <c r="B8" s="477">
        <v>299922059.91000003</v>
      </c>
      <c r="C8" s="477">
        <v>328081703.39999998</v>
      </c>
      <c r="D8" s="477">
        <v>354482605.56999999</v>
      </c>
      <c r="E8" s="475">
        <f>+'Resumen '!E79</f>
        <v>221308965.83000001</v>
      </c>
      <c r="F8" s="476">
        <f t="shared" si="0"/>
        <v>1203795334.7099998</v>
      </c>
      <c r="H8" s="305"/>
      <c r="J8"/>
      <c r="K8"/>
    </row>
    <row r="9" spans="1:13" s="252" customFormat="1" ht="18.75" customHeight="1">
      <c r="A9" s="474" t="s">
        <v>343</v>
      </c>
      <c r="B9" s="477">
        <v>534942027.41000003</v>
      </c>
      <c r="C9" s="477">
        <v>550668409.03999996</v>
      </c>
      <c r="D9" s="477">
        <v>623677440.78999996</v>
      </c>
      <c r="E9" s="475">
        <f>+'Resumen '!E80</f>
        <v>384450803</v>
      </c>
      <c r="F9" s="476">
        <f t="shared" si="0"/>
        <v>2093738680.24</v>
      </c>
      <c r="H9" s="305"/>
      <c r="J9"/>
      <c r="K9"/>
      <c r="L9" s="306"/>
      <c r="M9" s="306"/>
    </row>
    <row r="10" spans="1:13" s="252" customFormat="1" ht="18.75" customHeight="1">
      <c r="A10" s="474" t="s">
        <v>717</v>
      </c>
      <c r="B10" s="475">
        <v>537390142.97000003</v>
      </c>
      <c r="C10" s="475">
        <v>598183649.45000005</v>
      </c>
      <c r="D10" s="475">
        <v>668602213.62</v>
      </c>
      <c r="E10" s="475">
        <f>+'Resumen '!E81</f>
        <v>416312412.19999999</v>
      </c>
      <c r="F10" s="476">
        <f t="shared" si="0"/>
        <v>2220488418.2399998</v>
      </c>
      <c r="H10" s="305"/>
      <c r="J10"/>
      <c r="K10"/>
    </row>
    <row r="11" spans="1:13" s="252" customFormat="1" ht="18.75" customHeight="1">
      <c r="A11" s="474" t="s">
        <v>718</v>
      </c>
      <c r="B11" s="475">
        <v>3070768143.7399998</v>
      </c>
      <c r="C11" s="475">
        <v>3418154271.48</v>
      </c>
      <c r="D11" s="475">
        <v>3820529252.0700002</v>
      </c>
      <c r="E11" s="475">
        <f>+'Resumen '!E82</f>
        <v>2378901164</v>
      </c>
      <c r="F11" s="476">
        <f t="shared" si="0"/>
        <v>12688352831.289999</v>
      </c>
      <c r="H11" s="305"/>
      <c r="J11"/>
      <c r="K11"/>
    </row>
    <row r="12" spans="1:13" s="252" customFormat="1" ht="18.75" customHeight="1">
      <c r="A12" s="474" t="s">
        <v>719</v>
      </c>
      <c r="B12" s="475">
        <v>660867082.09000003</v>
      </c>
      <c r="C12" s="475">
        <v>744719455.63999999</v>
      </c>
      <c r="D12" s="475">
        <v>830780103.28999996</v>
      </c>
      <c r="E12" s="475">
        <f>+'Resumen '!E83</f>
        <v>517999520.27999997</v>
      </c>
      <c r="F12" s="476">
        <f t="shared" si="0"/>
        <v>2754366161.3000002</v>
      </c>
      <c r="H12" s="305"/>
      <c r="J12"/>
      <c r="K12"/>
      <c r="L12"/>
      <c r="M12"/>
    </row>
    <row r="13" spans="1:13" s="252" customFormat="1" ht="18.75" customHeight="1">
      <c r="A13" s="474" t="s">
        <v>720</v>
      </c>
      <c r="B13" s="477">
        <v>330441648.19999999</v>
      </c>
      <c r="C13" s="477">
        <v>372362585.42000002</v>
      </c>
      <c r="D13" s="477">
        <v>415402047.5</v>
      </c>
      <c r="E13" s="475">
        <f>+'Resumen '!E84</f>
        <v>259005777.41999999</v>
      </c>
      <c r="F13" s="476">
        <f t="shared" si="0"/>
        <v>1377212058.54</v>
      </c>
      <c r="H13" s="305"/>
      <c r="J13"/>
      <c r="K13"/>
      <c r="L13"/>
      <c r="M13"/>
    </row>
    <row r="14" spans="1:13" s="252" customFormat="1" ht="18.75" customHeight="1">
      <c r="A14" s="738" t="s">
        <v>185</v>
      </c>
      <c r="B14" s="476">
        <f t="shared" ref="B14:E14" si="1">SUM(B5:B13)</f>
        <v>80245785891.580017</v>
      </c>
      <c r="C14" s="476">
        <f t="shared" si="1"/>
        <v>89113603543.489975</v>
      </c>
      <c r="D14" s="476">
        <f t="shared" si="1"/>
        <v>99668069831.23999</v>
      </c>
      <c r="E14" s="476">
        <f t="shared" si="1"/>
        <v>62086153816.079994</v>
      </c>
      <c r="F14" s="476">
        <f>SUM(F5:F13)</f>
        <v>331113613082.38995</v>
      </c>
      <c r="J14"/>
      <c r="K14"/>
      <c r="L14"/>
      <c r="M14"/>
    </row>
    <row r="15" spans="1:13" ht="18" customHeight="1"/>
    <row r="16" spans="1:13" ht="14.25" customHeight="1">
      <c r="E16" s="40"/>
      <c r="F16" s="40"/>
      <c r="G16" s="40"/>
      <c r="H16" s="40"/>
    </row>
    <row r="17" spans="5:8">
      <c r="E17" s="40"/>
      <c r="F17" s="40"/>
      <c r="G17" s="40"/>
      <c r="H17" s="40"/>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314" priority="4"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2">
    <tabColor theme="8" tint="-0.249977111117893"/>
    <pageSetUpPr fitToPage="1"/>
  </sheetPr>
  <dimension ref="A1:J71"/>
  <sheetViews>
    <sheetView showGridLines="0" view="pageBreakPreview" zoomScale="70" zoomScaleNormal="100" zoomScaleSheetLayoutView="70" workbookViewId="0">
      <pane xSplit="1" ySplit="4" topLeftCell="B5" activePane="bottomRight" state="frozen"/>
      <selection pane="bottomRight" activeCell="K22" sqref="K22"/>
      <selection pane="bottomLeft" activeCell="A6" sqref="A6:J27"/>
      <selection pane="topRight" activeCell="A6" sqref="A6:J27"/>
    </sheetView>
  </sheetViews>
  <sheetFormatPr defaultColWidth="11.42578125" defaultRowHeight="15"/>
  <cols>
    <col min="1" max="1" width="33" style="41" customWidth="1"/>
    <col min="2" max="4" width="24.7109375" style="41" customWidth="1"/>
    <col min="5" max="5" width="24.7109375" style="73" customWidth="1"/>
    <col min="6" max="6" width="38.140625" style="73" customWidth="1"/>
    <col min="7" max="7" width="24.5703125" style="41" customWidth="1"/>
    <col min="8" max="8" width="30.5703125" style="167" customWidth="1"/>
    <col min="9" max="16384" width="11.42578125" style="41"/>
  </cols>
  <sheetData>
    <row r="1" spans="1:8" s="418" customFormat="1" ht="57.75" customHeight="1">
      <c r="A1" s="1445" t="s">
        <v>721</v>
      </c>
      <c r="B1" s="1445"/>
      <c r="C1" s="1445"/>
      <c r="D1" s="1445"/>
      <c r="E1" s="1445"/>
      <c r="F1" s="1445"/>
      <c r="G1" s="1445"/>
      <c r="H1" s="1445"/>
    </row>
    <row r="2" spans="1:8" s="418" customFormat="1" ht="23.25">
      <c r="A2" s="1445" t="str">
        <f>+'Resumen '!O1</f>
        <v>Período:  Diciembre 2009 - Julio 2025</v>
      </c>
      <c r="B2" s="1445"/>
      <c r="C2" s="1445"/>
      <c r="D2" s="1445"/>
      <c r="E2" s="1445"/>
      <c r="F2" s="1445"/>
      <c r="G2" s="1445"/>
      <c r="H2" s="1445"/>
    </row>
    <row r="3" spans="1:8" ht="7.5" customHeight="1">
      <c r="A3" s="586"/>
      <c r="B3" s="586"/>
      <c r="C3" s="586"/>
      <c r="D3" s="586"/>
    </row>
    <row r="4" spans="1:8" s="406" customFormat="1" ht="27" customHeight="1">
      <c r="A4" s="729" t="s">
        <v>380</v>
      </c>
      <c r="B4" s="730" t="s">
        <v>434</v>
      </c>
      <c r="C4" s="730" t="s">
        <v>562</v>
      </c>
      <c r="D4" s="730" t="s">
        <v>563</v>
      </c>
      <c r="E4" s="1131" t="s">
        <v>722</v>
      </c>
      <c r="F4" s="731" t="s">
        <v>185</v>
      </c>
      <c r="H4" s="407"/>
    </row>
    <row r="5" spans="1:8" s="145" customFormat="1">
      <c r="A5" s="732" t="s">
        <v>329</v>
      </c>
      <c r="B5" s="733">
        <v>21133960278.52</v>
      </c>
      <c r="C5" s="733">
        <v>23761158668.84</v>
      </c>
      <c r="D5" s="733">
        <v>26307149985.470001</v>
      </c>
      <c r="E5" s="734">
        <f>+'Resumen '!H75</f>
        <v>16334984170.950001</v>
      </c>
      <c r="F5" s="735">
        <f t="shared" ref="F5:F19" si="0">SUM(B5:E5)</f>
        <v>87537253103.779999</v>
      </c>
      <c r="H5" s="229"/>
    </row>
    <row r="6" spans="1:8" s="145" customFormat="1">
      <c r="A6" s="732" t="s">
        <v>332</v>
      </c>
      <c r="B6" s="733">
        <v>15142864075.59</v>
      </c>
      <c r="C6" s="733">
        <v>16944321974.73</v>
      </c>
      <c r="D6" s="733">
        <v>18574520728.369999</v>
      </c>
      <c r="E6" s="734">
        <f>+'Resumen '!H76</f>
        <v>11533907486.290001</v>
      </c>
      <c r="F6" s="735">
        <f t="shared" si="0"/>
        <v>62195614264.980003</v>
      </c>
      <c r="H6" s="229"/>
    </row>
    <row r="7" spans="1:8" s="145" customFormat="1">
      <c r="A7" s="732" t="s">
        <v>335</v>
      </c>
      <c r="B7" s="733">
        <v>13013729587.18</v>
      </c>
      <c r="C7" s="733">
        <v>14701970341.059999</v>
      </c>
      <c r="D7" s="733">
        <v>16494263877.709999</v>
      </c>
      <c r="E7" s="734">
        <f>+'Resumen '!H77</f>
        <v>10324256297.75</v>
      </c>
      <c r="F7" s="735">
        <f t="shared" si="0"/>
        <v>54534220103.699997</v>
      </c>
      <c r="H7" s="229"/>
    </row>
    <row r="8" spans="1:8" s="145" customFormat="1">
      <c r="A8" s="732" t="s">
        <v>338</v>
      </c>
      <c r="B8" s="733">
        <v>12570028697.83</v>
      </c>
      <c r="C8" s="733">
        <v>13887348136.860001</v>
      </c>
      <c r="D8" s="733">
        <v>15841462403.57</v>
      </c>
      <c r="E8" s="734">
        <f>+'Resumen '!H78</f>
        <v>10028350210.99</v>
      </c>
      <c r="F8" s="735">
        <f t="shared" si="0"/>
        <v>52327189449.25</v>
      </c>
      <c r="H8" s="229"/>
    </row>
    <row r="9" spans="1:8" s="145" customFormat="1">
      <c r="A9" s="732" t="s">
        <v>341</v>
      </c>
      <c r="B9" s="733">
        <v>10637508913.700001</v>
      </c>
      <c r="C9" s="733">
        <v>12015726917.77</v>
      </c>
      <c r="D9" s="733">
        <v>13536130550.85</v>
      </c>
      <c r="E9" s="734">
        <f>+'Resumen '!H79</f>
        <v>8313586028.8100004</v>
      </c>
      <c r="F9" s="735">
        <f t="shared" si="0"/>
        <v>44502952411.129997</v>
      </c>
      <c r="H9" s="230"/>
    </row>
    <row r="10" spans="1:8" s="145" customFormat="1">
      <c r="A10" s="732" t="s">
        <v>344</v>
      </c>
      <c r="B10" s="733">
        <v>3741208489.0300002</v>
      </c>
      <c r="C10" s="733">
        <v>3130204689.73</v>
      </c>
      <c r="D10" s="733">
        <v>3399884093.4499998</v>
      </c>
      <c r="E10" s="734">
        <f>+'Resumen '!H80</f>
        <v>2127280703.4300001</v>
      </c>
      <c r="F10" s="735">
        <f t="shared" si="0"/>
        <v>12398577975.639999</v>
      </c>
      <c r="H10" s="229"/>
    </row>
    <row r="11" spans="1:8" s="145" customFormat="1">
      <c r="A11" s="732" t="s">
        <v>356</v>
      </c>
      <c r="B11" s="733">
        <v>471821207.45999998</v>
      </c>
      <c r="C11" s="733">
        <v>504301157.47000003</v>
      </c>
      <c r="D11" s="733">
        <v>534668410.19</v>
      </c>
      <c r="E11" s="734">
        <f>+'Resumen '!H81</f>
        <v>1075461365.4200001</v>
      </c>
      <c r="F11" s="735">
        <f t="shared" si="0"/>
        <v>2586252140.54</v>
      </c>
      <c r="H11" s="229"/>
    </row>
    <row r="12" spans="1:8" s="145" customFormat="1">
      <c r="A12" s="732" t="s">
        <v>264</v>
      </c>
      <c r="B12" s="733">
        <v>537390142.97000003</v>
      </c>
      <c r="C12" s="733">
        <v>598183649.45000005</v>
      </c>
      <c r="D12" s="733">
        <v>668602213.62</v>
      </c>
      <c r="E12" s="734">
        <f>+'Resumen '!H82</f>
        <v>517999520.27999997</v>
      </c>
      <c r="F12" s="735">
        <f t="shared" si="0"/>
        <v>2322175526.3199997</v>
      </c>
      <c r="G12" s="146"/>
      <c r="H12" s="146"/>
    </row>
    <row r="13" spans="1:8" s="145" customFormat="1">
      <c r="A13" s="732" t="s">
        <v>368</v>
      </c>
      <c r="B13" s="733">
        <v>296541693.35000002</v>
      </c>
      <c r="C13" s="733">
        <v>302866298.23000002</v>
      </c>
      <c r="D13" s="733">
        <v>314432235.98000002</v>
      </c>
      <c r="E13" s="734">
        <f>+'Resumen '!H83</f>
        <v>416312412.19999999</v>
      </c>
      <c r="F13" s="735">
        <f t="shared" si="0"/>
        <v>1330152639.76</v>
      </c>
      <c r="G13" s="146"/>
      <c r="H13" s="780"/>
    </row>
    <row r="14" spans="1:8" s="145" customFormat="1">
      <c r="A14" s="732" t="s">
        <v>364</v>
      </c>
      <c r="B14" s="733">
        <v>151374061.84</v>
      </c>
      <c r="C14" s="733">
        <v>125458548.02</v>
      </c>
      <c r="D14" s="733">
        <v>129359342.27</v>
      </c>
      <c r="E14" s="734">
        <f>+'Resumen '!H84</f>
        <v>385422774.18000001</v>
      </c>
      <c r="F14" s="735">
        <f t="shared" si="0"/>
        <v>791614726.30999994</v>
      </c>
      <c r="G14" s="147"/>
      <c r="H14" s="780"/>
    </row>
    <row r="15" spans="1:8" s="145" customFormat="1">
      <c r="A15" s="732" t="s">
        <v>360</v>
      </c>
      <c r="B15" s="733">
        <v>299922059.91000003</v>
      </c>
      <c r="C15" s="733">
        <v>328083703.39999998</v>
      </c>
      <c r="D15" s="733">
        <v>354482585.56999999</v>
      </c>
      <c r="E15" s="734">
        <f>+'Resumen '!H85</f>
        <v>330533169.56999999</v>
      </c>
      <c r="F15" s="735">
        <f t="shared" si="0"/>
        <v>1313021518.4499998</v>
      </c>
      <c r="G15" s="146"/>
    </row>
    <row r="16" spans="1:8" s="145" customFormat="1">
      <c r="A16" s="732" t="s">
        <v>347</v>
      </c>
      <c r="B16" s="733">
        <v>862196273.07000005</v>
      </c>
      <c r="C16" s="733">
        <v>1191703556.96</v>
      </c>
      <c r="D16" s="733">
        <v>1667785704.45</v>
      </c>
      <c r="E16" s="734">
        <f>+'Resumen '!H86</f>
        <v>259005777.41999999</v>
      </c>
      <c r="F16" s="735">
        <f t="shared" si="0"/>
        <v>3980691311.9000006</v>
      </c>
      <c r="G16" s="146"/>
    </row>
    <row r="17" spans="1:10" s="145" customFormat="1">
      <c r="A17" s="732" t="s">
        <v>354</v>
      </c>
      <c r="B17" s="733">
        <v>395931680.88999999</v>
      </c>
      <c r="C17" s="733">
        <v>505195760.00999999</v>
      </c>
      <c r="D17" s="733">
        <v>599145528.95000005</v>
      </c>
      <c r="E17" s="734">
        <f>+'Resumen '!H87</f>
        <v>221308965.83000001</v>
      </c>
      <c r="F17" s="735">
        <f t="shared" si="0"/>
        <v>1721581935.6799998</v>
      </c>
      <c r="G17" s="146"/>
    </row>
    <row r="18" spans="1:10" s="145" customFormat="1">
      <c r="A18" s="732" t="s">
        <v>350</v>
      </c>
      <c r="B18" s="733">
        <v>660867082.09000003</v>
      </c>
      <c r="C18" s="733">
        <v>744719455.62</v>
      </c>
      <c r="D18" s="733">
        <v>830780103.28999996</v>
      </c>
      <c r="E18" s="734">
        <f>+'Resumen '!H88</f>
        <v>74034689.450000003</v>
      </c>
      <c r="F18" s="735">
        <f t="shared" si="0"/>
        <v>2310401330.4499998</v>
      </c>
      <c r="G18" s="146"/>
    </row>
    <row r="19" spans="1:10" s="145" customFormat="1">
      <c r="A19" s="732" t="s">
        <v>353</v>
      </c>
      <c r="B19" s="733">
        <v>330441648.19999999</v>
      </c>
      <c r="C19" s="733">
        <v>372362585.44</v>
      </c>
      <c r="D19" s="733">
        <v>415402047.5</v>
      </c>
      <c r="E19" s="734">
        <f>+'Resumen '!H89</f>
        <v>143710243.50999999</v>
      </c>
      <c r="F19" s="735">
        <f t="shared" si="0"/>
        <v>1261916524.6499999</v>
      </c>
      <c r="G19" s="146"/>
    </row>
    <row r="20" spans="1:10" s="148" customFormat="1">
      <c r="A20" s="736" t="s">
        <v>380</v>
      </c>
      <c r="B20" s="737">
        <f>SUM(B5:B19)</f>
        <v>80245785891.63002</v>
      </c>
      <c r="C20" s="737">
        <f>SUM(C5:C19)</f>
        <v>89113605443.589981</v>
      </c>
      <c r="D20" s="737">
        <f>SUM(D5:D19)</f>
        <v>99668069811.23999</v>
      </c>
      <c r="E20" s="737">
        <f>SUM(E5:E19)</f>
        <v>62086153816.079994</v>
      </c>
      <c r="F20" s="737">
        <f>SUM(F5:F19)</f>
        <v>331113614962.5401</v>
      </c>
      <c r="G20" s="146"/>
      <c r="H20" s="880"/>
    </row>
    <row r="21" spans="1:10" s="143" customFormat="1" ht="12.75" customHeight="1">
      <c r="A21" s="1444" t="s">
        <v>723</v>
      </c>
      <c r="B21" s="1444"/>
      <c r="C21" s="1444"/>
      <c r="D21" s="1444"/>
      <c r="E21" s="1444"/>
      <c r="F21" s="1444"/>
      <c r="G21" s="144"/>
      <c r="J21" s="1046">
        <f>+E20-'IV.3.3.Pagos anuales x cuentas'!E14</f>
        <v>0</v>
      </c>
    </row>
    <row r="22" spans="1:10" ht="15.75">
      <c r="A22" s="143" t="s">
        <v>724</v>
      </c>
      <c r="B22" s="143"/>
      <c r="C22" s="143"/>
      <c r="D22" s="143"/>
      <c r="E22" s="1046"/>
      <c r="F22" s="143"/>
      <c r="G22" s="127"/>
    </row>
    <row r="23" spans="1:10">
      <c r="E23" s="117"/>
      <c r="G23" s="127"/>
    </row>
    <row r="24" spans="1:10">
      <c r="G24" s="127"/>
    </row>
    <row r="25" spans="1:10">
      <c r="G25" s="127"/>
    </row>
    <row r="26" spans="1:10">
      <c r="G26" s="127"/>
    </row>
    <row r="27" spans="1:10">
      <c r="G27" s="127"/>
    </row>
    <row r="28" spans="1:10">
      <c r="G28" s="127"/>
    </row>
    <row r="29" spans="1:10">
      <c r="G29" s="127"/>
    </row>
    <row r="30" spans="1:10">
      <c r="G30" s="127"/>
      <c r="H30" s="127"/>
    </row>
    <row r="31" spans="1:10">
      <c r="G31" s="127"/>
      <c r="H31" s="127"/>
    </row>
    <row r="32" spans="1:10">
      <c r="G32" s="127"/>
      <c r="H32" s="127"/>
    </row>
    <row r="33" spans="7:8">
      <c r="G33" s="127"/>
      <c r="H33" s="127"/>
    </row>
    <row r="34" spans="7:8">
      <c r="G34" s="127"/>
      <c r="H34" s="127"/>
    </row>
    <row r="35" spans="7:8">
      <c r="G35" s="127"/>
      <c r="H35" s="127"/>
    </row>
    <row r="36" spans="7:8">
      <c r="G36" s="127"/>
      <c r="H36" s="127"/>
    </row>
    <row r="37" spans="7:8">
      <c r="G37" s="127"/>
      <c r="H37" s="127"/>
    </row>
    <row r="38" spans="7:8">
      <c r="G38" s="127"/>
      <c r="H38" s="127"/>
    </row>
    <row r="39" spans="7:8">
      <c r="G39" s="127"/>
      <c r="H39" s="127"/>
    </row>
    <row r="40" spans="7:8">
      <c r="G40" s="127"/>
      <c r="H40" s="127"/>
    </row>
    <row r="69" spans="1:6" ht="30" customHeight="1"/>
    <row r="70" spans="1:6" ht="17.25" customHeight="1">
      <c r="A70" s="126" t="s">
        <v>725</v>
      </c>
      <c r="B70" s="700"/>
      <c r="C70" s="700"/>
      <c r="D70" s="700"/>
      <c r="E70" s="143"/>
      <c r="F70" s="143"/>
    </row>
    <row r="71" spans="1:6" ht="20.25" customHeight="1">
      <c r="A71" s="1444" t="s">
        <v>723</v>
      </c>
      <c r="B71" s="1444"/>
      <c r="C71" s="1444"/>
      <c r="D71" s="1444"/>
      <c r="E71" s="1444"/>
      <c r="F71" s="1444"/>
    </row>
  </sheetData>
  <mergeCells count="4">
    <mergeCell ref="A71:F71"/>
    <mergeCell ref="A21:F21"/>
    <mergeCell ref="A2:H2"/>
    <mergeCell ref="A1:H1"/>
  </mergeCells>
  <conditionalFormatting sqref="B5:F19">
    <cfRule type="cellIs" dxfId="302" priority="1" operator="equal">
      <formula>0</formula>
    </cfRule>
  </conditionalFormatting>
  <conditionalFormatting sqref="E5:E19">
    <cfRule type="cellIs" dxfId="301" priority="3" operator="equal">
      <formula>0</formula>
    </cfRule>
    <cfRule type="cellIs" dxfId="300" priority="4" operator="equal">
      <formula>0</formula>
    </cfRule>
  </conditionalFormatting>
  <pageMargins left="0.70866141732283472" right="0.70866141732283472" top="0.74803149606299213" bottom="0.74803149606299213" header="0.31496062992125984" footer="0.31496062992125984"/>
  <pageSetup paperSize="119" scale="3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7:M31"/>
  <sheetViews>
    <sheetView showGridLines="0" view="pageBreakPreview" zoomScale="85" zoomScaleNormal="100" zoomScaleSheetLayoutView="85" workbookViewId="0">
      <pane ySplit="5" topLeftCell="A6" activePane="bottomLeft" state="frozen"/>
      <selection pane="bottomLeft" activeCell="Q31" sqref="Q31"/>
      <selection activeCell="Q31" sqref="Q31"/>
    </sheetView>
  </sheetViews>
  <sheetFormatPr defaultColWidth="11.42578125" defaultRowHeight="15"/>
  <cols>
    <col min="7" max="7" width="13.42578125" customWidth="1"/>
    <col min="12" max="12" width="30.7109375" customWidth="1"/>
  </cols>
  <sheetData>
    <row r="7" spans="1:13" ht="60.75" customHeight="1">
      <c r="A7" s="1302" t="s">
        <v>406</v>
      </c>
      <c r="B7" s="1302"/>
      <c r="C7" s="1302"/>
      <c r="D7" s="1302"/>
      <c r="E7" s="1302"/>
      <c r="F7" s="1302"/>
      <c r="G7" s="1302"/>
      <c r="H7" s="1302"/>
      <c r="I7" s="1302"/>
      <c r="J7" s="1302"/>
      <c r="K7" s="1302"/>
      <c r="L7" s="1302"/>
      <c r="M7" s="1302"/>
    </row>
    <row r="8" spans="1:13">
      <c r="A8" s="1225"/>
    </row>
    <row r="9" spans="1:13">
      <c r="A9" s="1225"/>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3">
    <tabColor theme="8" tint="-0.249977111117893"/>
    <pageSetUpPr fitToPage="1"/>
  </sheetPr>
  <dimension ref="A1:K167"/>
  <sheetViews>
    <sheetView showGridLines="0" view="pageBreakPreview" zoomScale="70" zoomScaleNormal="100" zoomScaleSheetLayoutView="70" workbookViewId="0">
      <pane ySplit="1" topLeftCell="A2" activePane="bottomLeft" state="frozen"/>
      <selection pane="bottomLeft" activeCell="N18" sqref="N18"/>
      <selection activeCell="A6" sqref="A6:J27"/>
    </sheetView>
  </sheetViews>
  <sheetFormatPr defaultColWidth="11.42578125" defaultRowHeight="22.5" customHeight="1"/>
  <cols>
    <col min="1" max="1" width="20.140625" style="21" customWidth="1"/>
    <col min="2" max="2" width="32.7109375" style="98" customWidth="1"/>
    <col min="3" max="3" width="22.85546875" style="98" customWidth="1"/>
    <col min="4" max="4" width="25.85546875" style="98" customWidth="1"/>
    <col min="5" max="5" width="21.7109375" style="98"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6384" width="11.42578125" style="21"/>
  </cols>
  <sheetData>
    <row r="1" spans="1:11" s="420" customFormat="1" ht="81" customHeight="1">
      <c r="A1" s="1449" t="s">
        <v>726</v>
      </c>
      <c r="B1" s="1449"/>
      <c r="C1" s="1449"/>
      <c r="D1" s="1449"/>
      <c r="E1" s="1449"/>
      <c r="F1" s="1449"/>
      <c r="G1" s="1449"/>
      <c r="H1" s="1449"/>
      <c r="I1" s="1449"/>
      <c r="J1" s="419"/>
    </row>
    <row r="2" spans="1:11" ht="22.5" customHeight="1">
      <c r="A2" s="1450" t="s">
        <v>727</v>
      </c>
      <c r="B2" s="1450"/>
      <c r="C2" s="1450"/>
      <c r="D2" s="1450"/>
      <c r="E2" s="1450"/>
      <c r="F2" s="1450"/>
      <c r="G2" s="1450"/>
      <c r="H2" s="1450"/>
      <c r="I2" s="1450"/>
      <c r="J2" s="221"/>
      <c r="K2" s="420"/>
    </row>
    <row r="3" spans="1:11" ht="13.5" customHeight="1">
      <c r="A3" s="1446"/>
      <c r="B3" s="1446"/>
      <c r="C3" s="1446"/>
      <c r="D3" s="1446"/>
      <c r="E3" s="1446"/>
      <c r="F3" s="1446"/>
      <c r="G3" s="1446"/>
      <c r="H3" s="1446"/>
      <c r="I3" s="1446"/>
      <c r="J3" s="32"/>
      <c r="K3" s="420"/>
    </row>
    <row r="4" spans="1:11" s="399" customFormat="1" ht="59.25" customHeight="1">
      <c r="A4" s="911" t="s">
        <v>506</v>
      </c>
      <c r="B4" s="912" t="s">
        <v>728</v>
      </c>
      <c r="C4" s="912" t="s">
        <v>729</v>
      </c>
      <c r="D4" s="912" t="s">
        <v>730</v>
      </c>
      <c r="E4" s="913" t="s">
        <v>731</v>
      </c>
      <c r="G4" s="16"/>
      <c r="K4" s="420"/>
    </row>
    <row r="5" spans="1:11" customFormat="1" ht="16.5" customHeight="1">
      <c r="A5" s="458">
        <v>2018</v>
      </c>
      <c r="B5" s="459">
        <v>599976.12957899994</v>
      </c>
      <c r="C5" s="1192"/>
      <c r="D5" s="463">
        <v>4208088.5887633208</v>
      </c>
      <c r="E5" s="460">
        <f t="shared" ref="E5:E12" si="0">B5/D5</f>
        <v>0.14257687710783717</v>
      </c>
      <c r="F5" s="115"/>
      <c r="H5" s="21"/>
      <c r="K5" s="420"/>
    </row>
    <row r="6" spans="1:11" customFormat="1" ht="16.5" customHeight="1">
      <c r="A6" s="458">
        <v>2019</v>
      </c>
      <c r="B6" s="459">
        <f>707666437209/1000000</f>
        <v>707666.437209</v>
      </c>
      <c r="C6" s="1192">
        <f t="shared" ref="C6:C12" si="1">B6/B5-1</f>
        <v>0.1794909869257062</v>
      </c>
      <c r="D6" s="463">
        <v>4572738.1177586773</v>
      </c>
      <c r="E6" s="460">
        <f t="shared" si="0"/>
        <v>0.15475770074404829</v>
      </c>
      <c r="F6" s="115"/>
      <c r="H6" s="21"/>
      <c r="K6" s="420"/>
    </row>
    <row r="7" spans="1:11" customFormat="1" ht="16.5" customHeight="1">
      <c r="A7" s="458">
        <v>2020</v>
      </c>
      <c r="B7" s="459">
        <v>820942.24981800001</v>
      </c>
      <c r="C7" s="1192">
        <f t="shared" si="1"/>
        <v>0.16006949977132434</v>
      </c>
      <c r="D7" s="463">
        <v>4439813.9765264746</v>
      </c>
      <c r="E7" s="460">
        <f t="shared" si="0"/>
        <v>0.18490465009533372</v>
      </c>
      <c r="F7" s="115"/>
      <c r="H7" s="21"/>
      <c r="K7" s="420"/>
    </row>
    <row r="8" spans="1:11" customFormat="1" ht="16.5" customHeight="1">
      <c r="A8" s="461">
        <v>2021</v>
      </c>
      <c r="B8" s="459">
        <v>960567.11641200003</v>
      </c>
      <c r="C8" s="1192">
        <f t="shared" si="1"/>
        <v>0.17007879253985814</v>
      </c>
      <c r="D8" s="463">
        <v>5427464.1189651676</v>
      </c>
      <c r="E8" s="460">
        <f t="shared" si="0"/>
        <v>0.17698267466301509</v>
      </c>
      <c r="F8" s="115"/>
      <c r="H8" s="21"/>
      <c r="K8" s="420"/>
    </row>
    <row r="9" spans="1:11" ht="15.75">
      <c r="A9" s="462">
        <v>2022</v>
      </c>
      <c r="B9" s="463">
        <v>1062302.305562</v>
      </c>
      <c r="C9" s="1192">
        <f t="shared" si="1"/>
        <v>0.10591158848952764</v>
      </c>
      <c r="D9" s="463">
        <v>6257295.2027097438</v>
      </c>
      <c r="E9" s="460">
        <f t="shared" si="0"/>
        <v>0.16977020759736031</v>
      </c>
      <c r="F9" s="33"/>
      <c r="G9"/>
      <c r="I9"/>
    </row>
    <row r="10" spans="1:11" ht="15.75">
      <c r="A10" s="462">
        <v>2023</v>
      </c>
      <c r="B10" s="463">
        <v>1213344.006122</v>
      </c>
      <c r="C10" s="1192">
        <f t="shared" si="1"/>
        <v>0.14218335003998028</v>
      </c>
      <c r="D10" s="463">
        <v>6764533.2958832569</v>
      </c>
      <c r="E10" s="460">
        <f t="shared" si="0"/>
        <v>0.17936847274599327</v>
      </c>
      <c r="F10" s="33"/>
      <c r="G10"/>
      <c r="I10"/>
    </row>
    <row r="11" spans="1:11" ht="15.75">
      <c r="A11" s="462">
        <v>2024</v>
      </c>
      <c r="B11" s="463">
        <v>1397051.0850722701</v>
      </c>
      <c r="C11" s="1192">
        <f t="shared" si="1"/>
        <v>0.15140560139858517</v>
      </c>
      <c r="D11" s="463">
        <v>7402888.4910161486</v>
      </c>
      <c r="E11" s="460">
        <f t="shared" si="0"/>
        <v>0.18871702400592361</v>
      </c>
      <c r="F11" s="33"/>
      <c r="G11"/>
      <c r="I11"/>
      <c r="K11" s="399"/>
    </row>
    <row r="12" spans="1:11" ht="15.75">
      <c r="A12" s="462" t="str">
        <f>+'Resumen '!O6</f>
        <v>Jul.2025</v>
      </c>
      <c r="B12" s="463">
        <f>+'Resumen '!B62/1000000</f>
        <v>1486380.5836802332</v>
      </c>
      <c r="C12" s="1192"/>
      <c r="D12" s="463">
        <v>7402888.4910161486</v>
      </c>
      <c r="E12" s="460">
        <f t="shared" si="0"/>
        <v>0.20078386774082113</v>
      </c>
      <c r="F12" s="33"/>
    </row>
    <row r="13" spans="1:11" ht="65.25" customHeight="1">
      <c r="A13" s="1447" t="s">
        <v>732</v>
      </c>
      <c r="B13" s="1448"/>
      <c r="C13" s="1448"/>
      <c r="D13" s="1448"/>
      <c r="E13" s="1448"/>
      <c r="J13" s="22"/>
    </row>
    <row r="16" spans="1:11" ht="39.75" customHeight="1"/>
    <row r="17" spans="11:11" ht="39.75" customHeight="1"/>
    <row r="18" spans="11:11" ht="39.75" customHeight="1"/>
    <row r="19" spans="11:11" ht="39.75" customHeight="1"/>
    <row r="20" spans="11:11" ht="39.75" customHeight="1"/>
    <row r="21" spans="11:11" ht="22.5" customHeight="1">
      <c r="K21"/>
    </row>
    <row r="22" spans="11:11" ht="22.5" customHeight="1">
      <c r="K22"/>
    </row>
    <row r="23" spans="11:11" ht="22.5" customHeight="1">
      <c r="K23"/>
    </row>
    <row r="24" spans="11:11" ht="22.5" customHeight="1">
      <c r="K24"/>
    </row>
    <row r="25" spans="11:11" ht="22.5" customHeight="1">
      <c r="K25"/>
    </row>
    <row r="26" spans="11:11" ht="22.5" customHeight="1">
      <c r="K26" s="14"/>
    </row>
    <row r="27" spans="11:11" ht="22.5" customHeight="1">
      <c r="K27" s="14"/>
    </row>
    <row r="28" spans="11:11" ht="22.5" customHeight="1">
      <c r="K28" s="14"/>
    </row>
    <row r="29" spans="11:11" ht="22.5" customHeight="1">
      <c r="K29" s="14"/>
    </row>
    <row r="30" spans="11:11" ht="22.5" customHeight="1">
      <c r="K30" s="14"/>
    </row>
    <row r="31" spans="11:11" ht="22.5" customHeight="1">
      <c r="K31" s="14"/>
    </row>
    <row r="32" spans="11:11"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row r="158" spans="11:11" ht="22.5" customHeight="1">
      <c r="K158" s="14"/>
    </row>
    <row r="159" spans="11:11" ht="22.5" customHeight="1">
      <c r="K159" s="14"/>
    </row>
    <row r="160" spans="11:11" ht="22.5" customHeight="1">
      <c r="K160" s="14"/>
    </row>
    <row r="161" spans="11:11" ht="22.5" customHeight="1">
      <c r="K161" s="14"/>
    </row>
    <row r="162" spans="11:11" ht="22.5" customHeight="1">
      <c r="K162" s="14"/>
    </row>
    <row r="163" spans="11:11" ht="22.5" customHeight="1">
      <c r="K163" s="14"/>
    </row>
    <row r="164" spans="11:11" ht="22.5" customHeight="1">
      <c r="K164" s="14"/>
    </row>
    <row r="165" spans="11:11" ht="22.5" customHeight="1">
      <c r="K165" s="14"/>
    </row>
    <row r="166" spans="11:11" ht="22.5" customHeight="1">
      <c r="K166" s="14"/>
    </row>
    <row r="167" spans="11:11" ht="22.5" customHeight="1">
      <c r="K167" s="14"/>
    </row>
  </sheetData>
  <mergeCells count="4">
    <mergeCell ref="A3:I3"/>
    <mergeCell ref="A13:E13"/>
    <mergeCell ref="A1:I1"/>
    <mergeCell ref="A2:I2"/>
  </mergeCells>
  <conditionalFormatting sqref="C5:C12">
    <cfRule type="cellIs" dxfId="288" priority="1" operator="equal">
      <formula>0</formula>
    </cfRule>
  </conditionalFormatting>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tint="-0.249977111117893"/>
    <pageSetUpPr fitToPage="1"/>
  </sheetPr>
  <dimension ref="A1:E88"/>
  <sheetViews>
    <sheetView showGridLines="0" view="pageBreakPreview" zoomScale="70" zoomScaleNormal="100" zoomScaleSheetLayoutView="70" workbookViewId="0">
      <selection activeCell="K29" sqref="K29"/>
    </sheetView>
  </sheetViews>
  <sheetFormatPr defaultColWidth="11.42578125" defaultRowHeight="15"/>
  <cols>
    <col min="1" max="1" width="51.7109375" style="62" customWidth="1"/>
    <col min="2" max="2" width="30.140625" style="62" customWidth="1"/>
    <col min="3" max="5" width="26.5703125" style="62" customWidth="1"/>
    <col min="6" max="16384" width="11.42578125" style="62"/>
  </cols>
  <sheetData>
    <row r="1" spans="1:5" s="421" customFormat="1" ht="57.75" customHeight="1">
      <c r="A1" s="1338" t="s">
        <v>733</v>
      </c>
      <c r="B1" s="1338"/>
      <c r="C1" s="1338"/>
      <c r="D1" s="1338"/>
      <c r="E1" s="1338"/>
    </row>
    <row r="2" spans="1:5" s="421" customFormat="1" ht="21" customHeight="1">
      <c r="A2" s="1451" t="s">
        <v>734</v>
      </c>
      <c r="B2" s="1451"/>
      <c r="C2" s="1451"/>
      <c r="D2" s="1451"/>
      <c r="E2" s="1451"/>
    </row>
    <row r="3" spans="1:5" ht="12.75" customHeight="1"/>
    <row r="4" spans="1:5" s="401" customFormat="1" ht="24" customHeight="1">
      <c r="A4" s="818" t="s">
        <v>735</v>
      </c>
      <c r="B4" s="819" t="s">
        <v>736</v>
      </c>
      <c r="C4" s="818" t="s">
        <v>737</v>
      </c>
      <c r="D4" s="400"/>
      <c r="E4" s="400"/>
    </row>
    <row r="5" spans="1:5" ht="15" customHeight="1">
      <c r="A5" s="992" t="s">
        <v>344</v>
      </c>
      <c r="B5" s="993">
        <v>628978388338.77002</v>
      </c>
      <c r="C5" s="994">
        <f>+Tabla4112[[#This Row],[Inversión ]]/$B$13</f>
        <v>0.48826689367714982</v>
      </c>
      <c r="D5" s="973"/>
      <c r="E5" s="973"/>
    </row>
    <row r="6" spans="1:5" ht="15" customHeight="1">
      <c r="A6" s="992" t="s">
        <v>738</v>
      </c>
      <c r="B6" s="993">
        <v>247838329301.22998</v>
      </c>
      <c r="C6" s="994">
        <f>+Tabla4112[[#This Row],[Inversión ]]/$B$13</f>
        <v>0.19239333723636465</v>
      </c>
      <c r="D6" s="973"/>
      <c r="E6" s="973"/>
    </row>
    <row r="7" spans="1:5" ht="15" customHeight="1">
      <c r="A7" s="992" t="s">
        <v>739</v>
      </c>
      <c r="B7" s="993">
        <v>92041346924.460007</v>
      </c>
      <c r="C7" s="994">
        <f>+Tabla4112[[#This Row],[Inversión ]]/$B$13</f>
        <v>7.1450376333855412E-2</v>
      </c>
      <c r="D7" s="973"/>
      <c r="E7" s="973"/>
    </row>
    <row r="8" spans="1:5" ht="15" customHeight="1">
      <c r="A8" s="992" t="s">
        <v>740</v>
      </c>
      <c r="B8" s="993">
        <v>25278252133.360001</v>
      </c>
      <c r="C8" s="994">
        <f>+Tabla4112[[#This Row],[Inversión ]]/$B$13</f>
        <v>1.9623144253560171E-2</v>
      </c>
      <c r="D8" s="973"/>
      <c r="E8" s="973"/>
    </row>
    <row r="9" spans="1:5" ht="15" customHeight="1">
      <c r="A9" s="992" t="s">
        <v>741</v>
      </c>
      <c r="B9" s="993">
        <v>636508837.70000005</v>
      </c>
      <c r="C9" s="994">
        <f>+Tabla4112[[#This Row],[Inversión ]]/$B$13</f>
        <v>4.9411267341421209E-4</v>
      </c>
      <c r="D9" s="973"/>
      <c r="E9" s="973"/>
    </row>
    <row r="10" spans="1:5" ht="15" customHeight="1">
      <c r="A10" s="992" t="s">
        <v>742</v>
      </c>
      <c r="B10" s="993">
        <v>29618943066.23</v>
      </c>
      <c r="C10" s="994">
        <f>+Tabla4112[[#This Row],[Inversión ]]/$B$13</f>
        <v>2.2992760312710806E-2</v>
      </c>
      <c r="D10" s="973"/>
      <c r="E10" s="973"/>
    </row>
    <row r="11" spans="1:5" ht="15" customHeight="1">
      <c r="A11" s="992" t="s">
        <v>743</v>
      </c>
      <c r="B11" s="993">
        <v>57616087014.689995</v>
      </c>
      <c r="C11" s="994">
        <f>+Tabla4112[[#This Row],[Inversión ]]/$B$13</f>
        <v>4.4726541251752898E-2</v>
      </c>
      <c r="D11" s="973"/>
      <c r="E11" s="973"/>
    </row>
    <row r="12" spans="1:5" ht="15" customHeight="1">
      <c r="A12" s="995" t="s">
        <v>744</v>
      </c>
      <c r="B12" s="993">
        <v>206177758611.70999</v>
      </c>
      <c r="C12" s="994">
        <f>+Tabla4112[[#This Row],[Inversión ]]/$B$13</f>
        <v>0.16005283426119207</v>
      </c>
      <c r="D12" s="973"/>
      <c r="E12" s="973"/>
    </row>
    <row r="13" spans="1:5" s="121" customFormat="1" ht="15" customHeight="1">
      <c r="A13" s="996" t="s">
        <v>251</v>
      </c>
      <c r="B13" s="997">
        <f>SUM(B5:B12)</f>
        <v>1288185614228.1499</v>
      </c>
      <c r="C13" s="994">
        <f>+Tabla4112[[#This Row],[Inversión ]]/$B$13</f>
        <v>1</v>
      </c>
      <c r="D13" s="973"/>
      <c r="E13" s="973"/>
    </row>
    <row r="14" spans="1:5" ht="15" customHeight="1">
      <c r="A14" s="1104" t="s">
        <v>745</v>
      </c>
      <c r="B14" s="1105"/>
      <c r="C14" s="996"/>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96">
    <tabColor theme="8" tint="-0.249977111117893"/>
    <pageSetUpPr fitToPage="1"/>
  </sheetPr>
  <dimension ref="A1:M52"/>
  <sheetViews>
    <sheetView showGridLines="0" view="pageBreakPreview" zoomScale="40" zoomScaleNormal="100" zoomScaleSheetLayoutView="40" workbookViewId="0">
      <selection activeCell="G4" sqref="G4"/>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2"/>
    <col min="10" max="10" width="22" style="132" customWidth="1"/>
    <col min="11" max="11" width="25.42578125" style="132" customWidth="1"/>
    <col min="12" max="12" width="18.7109375" style="132" customWidth="1"/>
    <col min="13" max="13" width="11.42578125" style="132"/>
    <col min="14" max="16384" width="11.42578125" style="23"/>
  </cols>
  <sheetData>
    <row r="1" spans="1:13" s="424" customFormat="1" ht="81.75" customHeight="1">
      <c r="A1" s="1436" t="s">
        <v>746</v>
      </c>
      <c r="B1" s="1436"/>
      <c r="C1" s="1436"/>
      <c r="D1" s="1436"/>
      <c r="E1" s="1436"/>
      <c r="F1" s="1436"/>
      <c r="G1" s="1436"/>
      <c r="H1" s="1436"/>
      <c r="I1" s="1436"/>
      <c r="J1" s="1436"/>
      <c r="K1" s="1436"/>
      <c r="L1" s="1436"/>
      <c r="M1" s="423"/>
    </row>
    <row r="2" spans="1:13" s="424" customFormat="1" ht="32.25" customHeight="1">
      <c r="A2" s="1391" t="s">
        <v>198</v>
      </c>
      <c r="B2" s="1391"/>
      <c r="C2" s="1391"/>
      <c r="D2" s="1391"/>
      <c r="E2" s="1391"/>
      <c r="F2" s="1391"/>
      <c r="G2" s="1391"/>
      <c r="H2" s="1391"/>
      <c r="I2" s="1391"/>
      <c r="J2" s="1391"/>
      <c r="K2" s="1391"/>
      <c r="L2" s="1391"/>
      <c r="M2" s="423"/>
    </row>
    <row r="3" spans="1:13" ht="34.5" customHeight="1">
      <c r="A3" s="1453" t="s">
        <v>747</v>
      </c>
      <c r="B3" s="1453"/>
      <c r="C3" s="1453"/>
      <c r="D3" s="1453"/>
      <c r="E3" s="1453"/>
      <c r="F3" s="1453"/>
      <c r="G3" s="1453"/>
      <c r="H3" s="1453"/>
      <c r="I3" s="1453"/>
      <c r="J3" s="1453"/>
      <c r="K3" s="1453"/>
      <c r="L3" s="1453"/>
    </row>
    <row r="4" spans="1:13" ht="42.75" customHeight="1">
      <c r="A4" s="1452" t="s">
        <v>748</v>
      </c>
      <c r="B4" s="1452"/>
      <c r="C4" s="1452"/>
      <c r="D4" s="408"/>
    </row>
    <row r="5" spans="1:13" ht="30" customHeight="1">
      <c r="A5" s="781" t="s">
        <v>506</v>
      </c>
      <c r="B5" s="782" t="s">
        <v>749</v>
      </c>
      <c r="C5" s="783" t="s">
        <v>750</v>
      </c>
      <c r="D5" s="409"/>
      <c r="G5" s="66"/>
      <c r="H5" s="66"/>
      <c r="I5" s="133"/>
      <c r="J5" s="134"/>
      <c r="K5" s="134"/>
      <c r="L5" s="135"/>
    </row>
    <row r="6" spans="1:13" ht="26.25" hidden="1">
      <c r="A6" s="547">
        <v>37956</v>
      </c>
      <c r="B6" s="546">
        <v>0.24099999999999999</v>
      </c>
      <c r="C6" s="548">
        <v>0.23569999999999999</v>
      </c>
      <c r="D6" s="409"/>
      <c r="G6" s="66"/>
      <c r="H6" s="66"/>
      <c r="I6" s="133"/>
      <c r="J6" s="134"/>
      <c r="K6" s="134"/>
      <c r="L6" s="135"/>
    </row>
    <row r="7" spans="1:13" ht="26.25" hidden="1">
      <c r="A7" s="547">
        <v>38139</v>
      </c>
      <c r="B7" s="546">
        <v>0.25175884853706698</v>
      </c>
      <c r="C7" s="548">
        <v>0.24867163477509091</v>
      </c>
      <c r="D7" s="409"/>
      <c r="G7" s="66"/>
      <c r="H7" s="66"/>
      <c r="I7" s="133"/>
      <c r="L7" s="135"/>
    </row>
    <row r="8" spans="1:13" ht="26.25" hidden="1">
      <c r="A8" s="547">
        <v>38322</v>
      </c>
      <c r="B8" s="546">
        <v>0.22987130488506399</v>
      </c>
      <c r="C8" s="548">
        <v>0.238433752130429</v>
      </c>
      <c r="D8" s="409"/>
      <c r="G8" s="66"/>
      <c r="H8" s="66"/>
      <c r="I8" s="133"/>
      <c r="L8" s="135"/>
    </row>
    <row r="9" spans="1:13" ht="26.25" hidden="1">
      <c r="A9" s="547">
        <v>38504</v>
      </c>
      <c r="B9" s="546">
        <v>0.1992410770624177</v>
      </c>
      <c r="C9" s="548">
        <v>0.20409561690347056</v>
      </c>
      <c r="D9" s="409"/>
      <c r="G9" s="66"/>
      <c r="H9" s="66"/>
      <c r="I9" s="133"/>
      <c r="L9" s="135"/>
    </row>
    <row r="10" spans="1:13" ht="26.25" hidden="1">
      <c r="A10" s="547">
        <v>38687</v>
      </c>
      <c r="B10" s="546">
        <v>0.17089695553831788</v>
      </c>
      <c r="C10" s="548">
        <v>0.16964146990989265</v>
      </c>
      <c r="D10" s="409"/>
      <c r="G10" s="66"/>
      <c r="H10" s="66"/>
      <c r="I10" s="133"/>
      <c r="L10" s="135"/>
    </row>
    <row r="11" spans="1:13" ht="26.25" hidden="1">
      <c r="A11" s="547">
        <v>38869</v>
      </c>
      <c r="B11" s="546">
        <v>0.13300480636525761</v>
      </c>
      <c r="C11" s="548">
        <v>0.13468173812691406</v>
      </c>
      <c r="D11" s="409"/>
      <c r="G11" s="66"/>
      <c r="H11" s="66"/>
      <c r="I11" s="133"/>
      <c r="L11" s="135"/>
    </row>
    <row r="12" spans="1:13" ht="26.25" hidden="1">
      <c r="A12" s="547">
        <v>39052</v>
      </c>
      <c r="B12" s="546">
        <v>0.11468843642102869</v>
      </c>
      <c r="C12" s="548">
        <v>0.11484584318471436</v>
      </c>
      <c r="D12" s="409"/>
      <c r="G12" s="66"/>
      <c r="H12" s="66"/>
      <c r="I12" s="133"/>
      <c r="L12" s="135"/>
    </row>
    <row r="13" spans="1:13" ht="26.25" hidden="1">
      <c r="A13" s="547">
        <v>39234</v>
      </c>
      <c r="B13" s="546">
        <v>9.4391360756030912E-2</v>
      </c>
      <c r="C13" s="548">
        <v>9.4204840251650449E-2</v>
      </c>
      <c r="D13" s="409"/>
      <c r="G13" s="66"/>
      <c r="H13" s="66"/>
      <c r="I13" s="133"/>
      <c r="L13" s="135"/>
    </row>
    <row r="14" spans="1:13" ht="26.25" hidden="1">
      <c r="A14" s="547">
        <v>39417</v>
      </c>
      <c r="B14" s="546">
        <v>8.4768885030462301E-2</v>
      </c>
      <c r="C14" s="548">
        <v>8.4401489702688598E-2</v>
      </c>
      <c r="D14" s="409"/>
      <c r="G14" s="66"/>
      <c r="H14" s="66"/>
      <c r="I14" s="133"/>
      <c r="L14" s="135"/>
    </row>
    <row r="15" spans="1:13" ht="26.25" hidden="1">
      <c r="A15" s="547">
        <v>39600</v>
      </c>
      <c r="B15" s="546">
        <v>8.6699999999999999E-2</v>
      </c>
      <c r="C15" s="548">
        <v>9.06E-2</v>
      </c>
      <c r="D15" s="409"/>
      <c r="L15" s="135"/>
    </row>
    <row r="16" spans="1:13" ht="26.25" hidden="1">
      <c r="A16" s="547">
        <v>39783</v>
      </c>
      <c r="B16" s="546">
        <v>0.1208</v>
      </c>
      <c r="C16" s="548">
        <v>0.1326</v>
      </c>
      <c r="D16" s="409"/>
      <c r="L16" s="135"/>
    </row>
    <row r="17" spans="1:13" customFormat="1" ht="26.25" hidden="1">
      <c r="A17" s="547">
        <v>39965</v>
      </c>
      <c r="B17" s="546">
        <v>0.15529999999999999</v>
      </c>
      <c r="C17" s="548">
        <v>0.161</v>
      </c>
      <c r="D17" s="410"/>
      <c r="I17" s="47"/>
      <c r="L17" s="136"/>
      <c r="M17" s="47"/>
    </row>
    <row r="18" spans="1:13" ht="26.25" hidden="1">
      <c r="A18" s="547">
        <v>40148</v>
      </c>
      <c r="B18" s="546">
        <v>0.1404</v>
      </c>
      <c r="C18" s="548">
        <v>0.14330000000000001</v>
      </c>
      <c r="D18" s="409"/>
      <c r="L18" s="135"/>
    </row>
    <row r="19" spans="1:13" ht="26.25" hidden="1">
      <c r="A19" s="547">
        <v>40330</v>
      </c>
      <c r="B19" s="546">
        <v>0.11609999999999999</v>
      </c>
      <c r="C19" s="548">
        <v>0.1183</v>
      </c>
      <c r="D19" s="410"/>
      <c r="E19"/>
      <c r="F19"/>
      <c r="G19"/>
      <c r="H19"/>
      <c r="I19" s="47"/>
      <c r="L19" s="136"/>
    </row>
    <row r="20" spans="1:13" ht="26.25">
      <c r="A20" s="547">
        <v>40513</v>
      </c>
      <c r="B20" s="546">
        <v>0.108409960162953</v>
      </c>
      <c r="C20" s="548">
        <v>0.110547250717437</v>
      </c>
      <c r="D20" s="409"/>
      <c r="L20" s="135"/>
    </row>
    <row r="21" spans="1:13" ht="26.25" hidden="1">
      <c r="A21" s="547">
        <v>40695</v>
      </c>
      <c r="B21" s="546">
        <v>0.113957126516463</v>
      </c>
      <c r="C21" s="548">
        <v>0.115288967128472</v>
      </c>
      <c r="D21" s="409"/>
      <c r="L21" s="135"/>
    </row>
    <row r="22" spans="1:13" ht="26.25">
      <c r="A22" s="547">
        <v>40878</v>
      </c>
      <c r="B22" s="546">
        <v>0.124824699343822</v>
      </c>
      <c r="C22" s="548">
        <v>0.12663965470126301</v>
      </c>
      <c r="D22" s="409"/>
      <c r="L22" s="135"/>
    </row>
    <row r="23" spans="1:13" ht="26.25" hidden="1">
      <c r="A23" s="547">
        <v>41061</v>
      </c>
      <c r="B23" s="546">
        <v>0.13097785101096041</v>
      </c>
      <c r="C23" s="548">
        <v>0.13425247806895432</v>
      </c>
      <c r="D23" s="409"/>
      <c r="L23" s="135"/>
    </row>
    <row r="24" spans="1:13" ht="26.25">
      <c r="A24" s="547">
        <v>41244</v>
      </c>
      <c r="B24" s="546">
        <v>0.14269999999999999</v>
      </c>
      <c r="C24" s="548">
        <v>0.1454</v>
      </c>
      <c r="D24" s="409"/>
      <c r="J24" s="135"/>
      <c r="K24" s="135"/>
      <c r="L24" s="135"/>
    </row>
    <row r="25" spans="1:13" ht="26.25" hidden="1">
      <c r="A25" s="547">
        <v>41426</v>
      </c>
      <c r="B25" s="546">
        <v>0.15329999999999999</v>
      </c>
      <c r="C25" s="548">
        <v>0.15759999999999999</v>
      </c>
      <c r="D25" s="409"/>
      <c r="J25" s="135"/>
      <c r="K25" s="135"/>
      <c r="L25" s="135"/>
    </row>
    <row r="26" spans="1:13" ht="26.25">
      <c r="A26" s="547">
        <v>41609</v>
      </c>
      <c r="B26" s="546">
        <v>0.132289709655253</v>
      </c>
      <c r="C26" s="548">
        <v>0.133732017269869</v>
      </c>
      <c r="D26" s="409"/>
      <c r="J26" s="135"/>
      <c r="K26" s="135"/>
      <c r="L26" s="135"/>
    </row>
    <row r="27" spans="1:13" ht="26.25" hidden="1">
      <c r="A27" s="547">
        <v>41791</v>
      </c>
      <c r="B27" s="546">
        <v>0.116663916655663</v>
      </c>
      <c r="C27" s="548">
        <v>0.117645839774349</v>
      </c>
      <c r="D27" s="409"/>
      <c r="J27" s="135"/>
      <c r="K27" s="135"/>
      <c r="L27" s="135"/>
    </row>
    <row r="28" spans="1:13" ht="26.25">
      <c r="A28" s="547">
        <v>41974</v>
      </c>
      <c r="B28" s="546">
        <v>0.12024802064232901</v>
      </c>
      <c r="C28" s="548">
        <v>0.124785116569871</v>
      </c>
      <c r="D28" s="409"/>
      <c r="J28" s="135"/>
      <c r="K28" s="135"/>
      <c r="L28" s="135"/>
    </row>
    <row r="29" spans="1:13" ht="26.25" hidden="1">
      <c r="A29" s="547">
        <v>42156</v>
      </c>
      <c r="B29" s="546">
        <v>0.119904812700729</v>
      </c>
      <c r="C29" s="548">
        <v>0.12382087974788</v>
      </c>
      <c r="D29" s="409"/>
      <c r="J29" s="135"/>
      <c r="K29" s="135"/>
      <c r="L29" s="135"/>
    </row>
    <row r="30" spans="1:13" ht="26.25">
      <c r="A30" s="547">
        <v>42339</v>
      </c>
      <c r="B30" s="546">
        <v>0.10699132529452618</v>
      </c>
      <c r="C30" s="548">
        <v>0.11080081164274938</v>
      </c>
      <c r="D30" s="409"/>
    </row>
    <row r="31" spans="1:13" ht="26.25" hidden="1">
      <c r="A31" s="547">
        <v>42522</v>
      </c>
      <c r="B31" s="546">
        <v>9.4724611591017208E-2</v>
      </c>
      <c r="C31" s="548">
        <v>9.923979479437206E-2</v>
      </c>
      <c r="D31" s="409"/>
    </row>
    <row r="32" spans="1:13" ht="26.25">
      <c r="A32" s="547">
        <v>42705</v>
      </c>
      <c r="B32" s="546">
        <v>9.8297349429762718E-2</v>
      </c>
      <c r="C32" s="548">
        <v>0.10235589284546419</v>
      </c>
      <c r="D32" s="409"/>
    </row>
    <row r="33" spans="1:4" ht="26.25">
      <c r="A33" s="547">
        <v>43070</v>
      </c>
      <c r="B33" s="546">
        <v>0.1082</v>
      </c>
      <c r="C33" s="548">
        <v>0.11070000000000001</v>
      </c>
      <c r="D33" s="409"/>
    </row>
    <row r="34" spans="1:4" ht="26.25">
      <c r="A34" s="549">
        <v>43435</v>
      </c>
      <c r="B34" s="550">
        <v>7.7600000000000002E-2</v>
      </c>
      <c r="C34" s="551">
        <v>8.2600000000000007E-2</v>
      </c>
      <c r="D34" s="409"/>
    </row>
    <row r="35" spans="1:4" ht="26.25">
      <c r="A35" s="549">
        <v>43800</v>
      </c>
      <c r="B35" s="550">
        <v>0.10809646211624585</v>
      </c>
      <c r="C35" s="551">
        <v>0.10823910973861361</v>
      </c>
      <c r="D35" s="409"/>
    </row>
    <row r="36" spans="1:4" ht="26.25">
      <c r="A36" s="549">
        <v>44166</v>
      </c>
      <c r="B36" s="550">
        <v>0.1028</v>
      </c>
      <c r="C36" s="551">
        <v>0.1021</v>
      </c>
      <c r="D36" s="409"/>
    </row>
    <row r="37" spans="1:4" ht="26.25">
      <c r="A37" s="549">
        <v>44531</v>
      </c>
      <c r="B37" s="550">
        <v>0.1215</v>
      </c>
      <c r="C37" s="551">
        <v>0.12</v>
      </c>
      <c r="D37" s="409"/>
    </row>
    <row r="38" spans="1:4" ht="26.25">
      <c r="A38" s="549">
        <v>44896</v>
      </c>
      <c r="B38" s="550">
        <v>5.5199999999999999E-2</v>
      </c>
      <c r="C38" s="551">
        <v>6.0999999999999999E-2</v>
      </c>
      <c r="D38" s="411"/>
    </row>
    <row r="39" spans="1:4" ht="26.25">
      <c r="A39" s="549">
        <v>45261</v>
      </c>
      <c r="B39" s="550">
        <v>8.7400000000000005E-2</v>
      </c>
      <c r="C39" s="551">
        <v>8.8999999999999996E-2</v>
      </c>
    </row>
    <row r="40" spans="1:4" ht="26.25">
      <c r="A40" s="549">
        <v>45627</v>
      </c>
      <c r="B40" s="550">
        <v>9.9900000000000003E-2</v>
      </c>
      <c r="C40" s="551">
        <v>0.1</v>
      </c>
    </row>
    <row r="41" spans="1:4" ht="26.25">
      <c r="A41" s="549">
        <v>45839</v>
      </c>
      <c r="B41" s="550">
        <f>+'Resumen '!B49</f>
        <v>8.3900000000000002E-2</v>
      </c>
      <c r="C41" s="551">
        <f>+'Resumen '!B50</f>
        <v>8.6900000000000005E-2</v>
      </c>
    </row>
    <row r="50" ht="39.75" customHeight="1"/>
    <row r="51" ht="39.75" customHeight="1"/>
    <row r="52" ht="39.75" customHeight="1"/>
  </sheetData>
  <mergeCells count="4">
    <mergeCell ref="A1:L1"/>
    <mergeCell ref="A4:C4"/>
    <mergeCell ref="A3:L3"/>
    <mergeCell ref="A2:L2"/>
  </mergeCells>
  <conditionalFormatting sqref="B41:C41">
    <cfRule type="cellIs" dxfId="270" priority="1" operator="equal">
      <formula>0</formula>
    </cfRule>
  </conditionalFormatting>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97">
    <tabColor theme="8" tint="-0.249977111117893"/>
    <pageSetUpPr fitToPage="1"/>
  </sheetPr>
  <dimension ref="A1:P40"/>
  <sheetViews>
    <sheetView showGridLines="0" view="pageBreakPreview" zoomScale="40" zoomScaleNormal="100" zoomScaleSheetLayoutView="40" workbookViewId="0">
      <selection activeCell="M18" sqref="M18"/>
    </sheetView>
  </sheetViews>
  <sheetFormatPr defaultColWidth="11.42578125" defaultRowHeight="15"/>
  <cols>
    <col min="1" max="1" width="23.7109375" style="54" customWidth="1"/>
    <col min="2" max="2" width="26.5703125" style="54" customWidth="1"/>
    <col min="3" max="3" width="22.28515625" style="54" customWidth="1"/>
    <col min="4" max="4" width="22.42578125" style="54" customWidth="1"/>
    <col min="5" max="5" width="14.28515625" style="54" customWidth="1"/>
    <col min="6" max="11" width="13.5703125" style="54" customWidth="1"/>
    <col min="12" max="12" width="26.85546875" style="54" customWidth="1"/>
    <col min="13" max="13" width="22.7109375" style="54" customWidth="1"/>
    <col min="14" max="14" width="0.28515625" style="54" customWidth="1"/>
    <col min="15" max="15" width="11.42578125" style="54"/>
    <col min="16" max="16" width="12.7109375" style="54" customWidth="1"/>
    <col min="17" max="18" width="15.28515625" style="54" customWidth="1"/>
    <col min="19" max="19" width="15.85546875" style="54" customWidth="1"/>
    <col min="20" max="16384" width="11.42578125" style="54"/>
  </cols>
  <sheetData>
    <row r="1" spans="1:14" s="422" customFormat="1" ht="72.75" customHeight="1">
      <c r="A1" s="1454" t="s">
        <v>751</v>
      </c>
      <c r="B1" s="1454"/>
      <c r="C1" s="1454"/>
      <c r="D1" s="1454"/>
      <c r="E1" s="1454"/>
      <c r="F1" s="1454"/>
      <c r="G1" s="1454"/>
      <c r="H1" s="1454"/>
      <c r="I1" s="1454"/>
      <c r="J1" s="1454"/>
      <c r="K1" s="1454"/>
      <c r="L1" s="1454"/>
      <c r="M1" s="1454"/>
      <c r="N1" s="1454"/>
    </row>
    <row r="2" spans="1:14" s="422" customFormat="1" ht="40.5" customHeight="1">
      <c r="A2" s="1459" t="str">
        <f>+'Resumen '!O4</f>
        <v>Período:  Diciembre 2008 - Julio 2025</v>
      </c>
      <c r="B2" s="1459"/>
      <c r="C2" s="1459"/>
      <c r="D2" s="1459"/>
      <c r="E2" s="1459"/>
      <c r="F2" s="1459"/>
      <c r="G2" s="1459"/>
      <c r="H2" s="1459"/>
      <c r="I2" s="1459"/>
      <c r="J2" s="1459"/>
      <c r="K2" s="1459"/>
      <c r="L2" s="1459"/>
      <c r="M2" s="1459"/>
      <c r="N2" s="1459"/>
    </row>
    <row r="3" spans="1:14" ht="9" customHeight="1">
      <c r="A3" s="1455"/>
      <c r="B3" s="1455"/>
      <c r="C3" s="1455"/>
      <c r="D3" s="1455"/>
      <c r="E3" s="1455"/>
      <c r="F3" s="1455"/>
      <c r="G3" s="1455"/>
      <c r="H3" s="1455"/>
      <c r="I3" s="1455"/>
      <c r="J3" s="1455"/>
      <c r="K3" s="1455"/>
      <c r="L3" s="1455"/>
      <c r="M3" s="1455"/>
    </row>
    <row r="4" spans="1:14" ht="30" customHeight="1">
      <c r="A4" s="1456" t="s">
        <v>752</v>
      </c>
      <c r="B4" s="1457"/>
      <c r="C4" s="1457"/>
      <c r="D4" s="1458"/>
    </row>
    <row r="5" spans="1:14" ht="57" customHeight="1">
      <c r="A5" s="1108" t="s">
        <v>506</v>
      </c>
      <c r="B5" s="1109" t="s">
        <v>753</v>
      </c>
      <c r="C5" s="1109" t="s">
        <v>754</v>
      </c>
      <c r="D5" s="1109" t="s">
        <v>755</v>
      </c>
      <c r="G5" s="82"/>
      <c r="I5" s="82"/>
      <c r="J5" s="82"/>
    </row>
    <row r="6" spans="1:14" ht="18.75">
      <c r="A6" s="884">
        <v>39783</v>
      </c>
      <c r="B6" s="885">
        <v>0.1326</v>
      </c>
      <c r="C6" s="885">
        <v>4.517248281844255E-2</v>
      </c>
      <c r="D6" s="886">
        <f t="shared" ref="D6:D20" si="0">B6-C6</f>
        <v>8.7427517181557446E-2</v>
      </c>
      <c r="G6" s="82"/>
      <c r="I6" s="82"/>
      <c r="J6" s="82"/>
    </row>
    <row r="7" spans="1:14" ht="18.75">
      <c r="A7" s="884">
        <v>40148</v>
      </c>
      <c r="B7" s="885">
        <v>0.14330000000000001</v>
      </c>
      <c r="C7" s="885">
        <v>5.7648110316649515E-2</v>
      </c>
      <c r="D7" s="886">
        <f t="shared" si="0"/>
        <v>8.5651889683350496E-2</v>
      </c>
      <c r="G7" s="82"/>
      <c r="I7" s="82"/>
      <c r="J7" s="82"/>
    </row>
    <row r="8" spans="1:14" s="55" customFormat="1" ht="18.75">
      <c r="A8" s="884">
        <v>40513</v>
      </c>
      <c r="B8" s="885">
        <v>0.110547250717437</v>
      </c>
      <c r="C8" s="885">
        <v>6.2383050642844218E-2</v>
      </c>
      <c r="D8" s="886">
        <f t="shared" si="0"/>
        <v>4.8164200074592781E-2</v>
      </c>
      <c r="G8" s="82"/>
      <c r="I8" s="82"/>
      <c r="J8" s="82"/>
    </row>
    <row r="9" spans="1:14" ht="18.75">
      <c r="A9" s="884">
        <v>40878</v>
      </c>
      <c r="B9" s="885">
        <v>0.12663965470126301</v>
      </c>
      <c r="C9" s="885">
        <v>7.7600000000000002E-2</v>
      </c>
      <c r="D9" s="886">
        <f t="shared" si="0"/>
        <v>4.9039654701263008E-2</v>
      </c>
      <c r="E9" s="55"/>
      <c r="F9" s="55"/>
      <c r="G9" s="82"/>
      <c r="H9" s="55"/>
      <c r="I9" s="82"/>
      <c r="J9" s="82"/>
      <c r="K9" s="55"/>
      <c r="L9" s="55"/>
      <c r="M9" s="55"/>
    </row>
    <row r="10" spans="1:14" ht="18.75">
      <c r="A10" s="884">
        <v>41244</v>
      </c>
      <c r="B10" s="885">
        <v>0.1454</v>
      </c>
      <c r="C10" s="885">
        <v>3.9100000000000003E-2</v>
      </c>
      <c r="D10" s="886">
        <f t="shared" si="0"/>
        <v>0.10630000000000001</v>
      </c>
      <c r="G10" s="82"/>
      <c r="I10" s="82"/>
      <c r="J10" s="82"/>
    </row>
    <row r="11" spans="1:14" ht="18.75">
      <c r="A11" s="884">
        <v>41609</v>
      </c>
      <c r="B11" s="885">
        <v>0.133732017269869</v>
      </c>
      <c r="C11" s="885">
        <v>3.8800000000000001E-2</v>
      </c>
      <c r="D11" s="886">
        <f t="shared" si="0"/>
        <v>9.4932017269868996E-2</v>
      </c>
      <c r="G11" s="82"/>
      <c r="I11" s="82"/>
      <c r="J11" s="82"/>
    </row>
    <row r="12" spans="1:14" ht="18.75">
      <c r="A12" s="884">
        <v>41974</v>
      </c>
      <c r="B12" s="885">
        <v>0.124785116569871</v>
      </c>
      <c r="C12" s="885">
        <v>1.5800000000000002E-2</v>
      </c>
      <c r="D12" s="886">
        <f t="shared" si="0"/>
        <v>0.108985116569871</v>
      </c>
      <c r="G12" s="82"/>
      <c r="I12" s="82"/>
      <c r="J12" s="82"/>
    </row>
    <row r="13" spans="1:14" ht="18">
      <c r="A13" s="884">
        <v>42339</v>
      </c>
      <c r="B13" s="885">
        <v>0.1108</v>
      </c>
      <c r="C13" s="885">
        <v>2.3400000000000001E-2</v>
      </c>
      <c r="D13" s="886">
        <f t="shared" si="0"/>
        <v>8.7399999999999992E-2</v>
      </c>
    </row>
    <row r="14" spans="1:14" ht="18">
      <c r="A14" s="884">
        <v>42705</v>
      </c>
      <c r="B14" s="885">
        <v>0.1024</v>
      </c>
      <c r="C14" s="885">
        <v>1.7000000000000001E-2</v>
      </c>
      <c r="D14" s="886">
        <f t="shared" si="0"/>
        <v>8.5400000000000004E-2</v>
      </c>
    </row>
    <row r="15" spans="1:14" ht="18">
      <c r="A15" s="884">
        <v>43086</v>
      </c>
      <c r="B15" s="885">
        <v>0.1082</v>
      </c>
      <c r="C15" s="885">
        <v>4.2000000000000003E-2</v>
      </c>
      <c r="D15" s="886">
        <f t="shared" si="0"/>
        <v>6.6200000000000009E-2</v>
      </c>
    </row>
    <row r="16" spans="1:14" ht="18">
      <c r="A16" s="884">
        <v>43451</v>
      </c>
      <c r="B16" s="885">
        <v>8.7800000000000003E-2</v>
      </c>
      <c r="C16" s="885">
        <v>2.3699999999999999E-2</v>
      </c>
      <c r="D16" s="886">
        <f t="shared" si="0"/>
        <v>6.4100000000000004E-2</v>
      </c>
    </row>
    <row r="17" spans="1:16" ht="18">
      <c r="A17" s="884">
        <v>43800</v>
      </c>
      <c r="B17" s="885">
        <v>0.10809646211624585</v>
      </c>
      <c r="C17" s="885">
        <v>3.6600000000000001E-2</v>
      </c>
      <c r="D17" s="886">
        <f t="shared" si="0"/>
        <v>7.1496462116245857E-2</v>
      </c>
    </row>
    <row r="18" spans="1:16" ht="18">
      <c r="A18" s="884">
        <v>44166</v>
      </c>
      <c r="B18" s="885">
        <v>0.1028</v>
      </c>
      <c r="C18" s="885">
        <v>5.5500000000000001E-2</v>
      </c>
      <c r="D18" s="886">
        <f t="shared" si="0"/>
        <v>4.7300000000000002E-2</v>
      </c>
    </row>
    <row r="19" spans="1:16" ht="18">
      <c r="A19" s="884">
        <v>44531</v>
      </c>
      <c r="B19" s="885">
        <v>0.1215</v>
      </c>
      <c r="C19" s="885">
        <v>8.5000000000000006E-2</v>
      </c>
      <c r="D19" s="886">
        <f t="shared" si="0"/>
        <v>3.6499999999999991E-2</v>
      </c>
    </row>
    <row r="20" spans="1:16" ht="18">
      <c r="A20" s="884">
        <v>44896</v>
      </c>
      <c r="B20" s="885">
        <v>5.5199999999999999E-2</v>
      </c>
      <c r="C20" s="885">
        <v>7.8299999999999995E-2</v>
      </c>
      <c r="D20" s="886">
        <f t="shared" si="0"/>
        <v>-2.3099999999999996E-2</v>
      </c>
    </row>
    <row r="21" spans="1:16" ht="18">
      <c r="A21" s="884">
        <v>45261</v>
      </c>
      <c r="B21" s="885">
        <v>8.8999999999999996E-2</v>
      </c>
      <c r="C21" s="885">
        <v>3.5700000000000003E-2</v>
      </c>
      <c r="D21" s="886">
        <v>5.3299999999999993E-2</v>
      </c>
    </row>
    <row r="22" spans="1:16" ht="18">
      <c r="A22" s="1132">
        <v>45627</v>
      </c>
      <c r="B22" s="1133">
        <v>0.1</v>
      </c>
      <c r="C22" s="1133">
        <v>3.3500000000000002E-2</v>
      </c>
      <c r="D22" s="1134">
        <v>6.6500000000000004E-2</v>
      </c>
    </row>
    <row r="23" spans="1:16" ht="18">
      <c r="A23" s="1132">
        <v>45839</v>
      </c>
      <c r="B23" s="1133">
        <f>+'IV.3.7. Rent. nom. de los FP'!C41</f>
        <v>8.6900000000000005E-2</v>
      </c>
      <c r="C23" s="1133">
        <f>+'Resumen '!B51</f>
        <v>3.4000000000000002E-2</v>
      </c>
      <c r="D23" s="1134">
        <f>B23-C23</f>
        <v>5.2900000000000003E-2</v>
      </c>
    </row>
    <row r="29" spans="1:16">
      <c r="P29" s="63"/>
    </row>
    <row r="30" spans="1:16">
      <c r="P30" s="63"/>
    </row>
    <row r="31" spans="1:16">
      <c r="P31" s="63"/>
    </row>
    <row r="32" spans="1:16">
      <c r="P32" s="63"/>
    </row>
    <row r="33" spans="16:16">
      <c r="P33" s="63"/>
    </row>
    <row r="34" spans="16:16">
      <c r="P34" s="63"/>
    </row>
    <row r="35" spans="16:16">
      <c r="P35" s="64"/>
    </row>
    <row r="36" spans="16:16">
      <c r="P36" s="64"/>
    </row>
    <row r="37" spans="16:16">
      <c r="P37" s="64"/>
    </row>
    <row r="38" spans="16:16">
      <c r="P38" s="64"/>
    </row>
    <row r="39" spans="16:16">
      <c r="P39" s="65"/>
    </row>
    <row r="40" spans="16:16">
      <c r="P40" s="65"/>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tint="-0.249977111117893"/>
    <pageSetUpPr fitToPage="1"/>
  </sheetPr>
  <dimension ref="A1:E21"/>
  <sheetViews>
    <sheetView showGridLines="0" view="pageBreakPreview" zoomScale="55" zoomScaleNormal="85" zoomScaleSheetLayoutView="55" workbookViewId="0">
      <selection activeCell="M47" sqref="M47"/>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16384" width="11.42578125" style="18"/>
  </cols>
  <sheetData>
    <row r="1" spans="1:5" ht="68.25" customHeight="1">
      <c r="A1" s="1460" t="s">
        <v>756</v>
      </c>
      <c r="B1" s="1460"/>
      <c r="C1" s="1460"/>
      <c r="D1" s="1460"/>
    </row>
    <row r="2" spans="1:5" ht="28.5" customHeight="1">
      <c r="A2" s="1461" t="str">
        <f>+'Resumen '!O3</f>
        <v>Período: Julio 2025</v>
      </c>
      <c r="B2" s="1461"/>
      <c r="C2" s="1461"/>
      <c r="D2" s="1461"/>
    </row>
    <row r="3" spans="1:5" ht="16.5" customHeight="1">
      <c r="A3" s="1462"/>
      <c r="B3" s="1462"/>
      <c r="C3" s="1462"/>
      <c r="D3" s="1462"/>
    </row>
    <row r="4" spans="1:5" s="59" customFormat="1" ht="36.75" customHeight="1">
      <c r="A4" s="570" t="s">
        <v>757</v>
      </c>
      <c r="B4" s="571" t="s">
        <v>185</v>
      </c>
      <c r="C4" s="1047" t="s">
        <v>239</v>
      </c>
      <c r="D4" s="57"/>
      <c r="E4" s="57"/>
    </row>
    <row r="5" spans="1:5" ht="19.5" customHeight="1">
      <c r="A5" s="573" t="s">
        <v>366</v>
      </c>
      <c r="B5" s="974">
        <v>1180646634963.6299</v>
      </c>
      <c r="C5" s="1048">
        <f>+Tabla318[[#This Row],[Total]]/$B$10</f>
        <v>0.79430978036619981</v>
      </c>
      <c r="D5" s="31"/>
      <c r="E5" s="31"/>
    </row>
    <row r="6" spans="1:5" ht="19.5" customHeight="1">
      <c r="A6" s="573" t="s">
        <v>758</v>
      </c>
      <c r="B6" s="974">
        <v>87595393378.800003</v>
      </c>
      <c r="C6" s="1048">
        <f>+Tabla318[[#This Row],[Total]]/$B$10</f>
        <v>5.8932008625890736E-2</v>
      </c>
      <c r="E6" s="50"/>
    </row>
    <row r="7" spans="1:5" ht="19.5" customHeight="1">
      <c r="A7" s="573" t="s">
        <v>374</v>
      </c>
      <c r="B7" s="974">
        <v>50752898771.059998</v>
      </c>
      <c r="C7" s="1048">
        <f>+Tabla318[[#This Row],[Total]]/$B$10</f>
        <v>3.4145291810390423E-2</v>
      </c>
      <c r="D7" s="51"/>
      <c r="E7" s="50"/>
    </row>
    <row r="8" spans="1:5" ht="19.5" customHeight="1">
      <c r="A8" s="573" t="s">
        <v>378</v>
      </c>
      <c r="B8" s="974">
        <v>588967693.56999993</v>
      </c>
      <c r="C8" s="1048">
        <f>+Tabla318[[#This Row],[Total]]/$B$10</f>
        <v>3.9624286002965257E-4</v>
      </c>
      <c r="D8" s="52"/>
      <c r="E8" s="50"/>
    </row>
    <row r="9" spans="1:5" ht="22.5" customHeight="1">
      <c r="A9" s="998" t="s">
        <v>382</v>
      </c>
      <c r="B9" s="974">
        <v>166796688873.173</v>
      </c>
      <c r="C9" s="1048">
        <f>+Tabla318[[#This Row],[Total]]/$B$10</f>
        <v>0.1122166763374892</v>
      </c>
      <c r="E9" s="50"/>
    </row>
    <row r="10" spans="1:5" ht="22.5" customHeight="1">
      <c r="A10" s="999" t="s">
        <v>185</v>
      </c>
      <c r="B10" s="1000">
        <f>SUM(B5:B9)</f>
        <v>1486380583680.2332</v>
      </c>
      <c r="C10" s="1049">
        <f>+Tabla318[[#This Row],[Total]]/$B$10</f>
        <v>1</v>
      </c>
      <c r="E10" s="50"/>
    </row>
    <row r="11" spans="1:5" ht="21">
      <c r="A11" s="1110" t="s">
        <v>759</v>
      </c>
    </row>
    <row r="12" spans="1:5" ht="15"/>
    <row r="13" spans="1:5" ht="24" customHeight="1"/>
    <row r="15" spans="1:5" ht="15"/>
    <row r="16" spans="1:5" ht="15"/>
    <row r="17" ht="15"/>
    <row r="18" ht="15"/>
    <row r="19" ht="15"/>
    <row r="20" ht="15"/>
    <row r="21" ht="15"/>
  </sheetData>
  <mergeCells count="3">
    <mergeCell ref="A1:D1"/>
    <mergeCell ref="A2:D2"/>
    <mergeCell ref="A3:D3"/>
  </mergeCells>
  <conditionalFormatting sqref="A10 B5:B10">
    <cfRule type="cellIs" dxfId="252" priority="10" operator="equal">
      <formula>0</formula>
    </cfRule>
  </conditionalFormatting>
  <conditionalFormatting sqref="A4:B10">
    <cfRule type="cellIs" dxfId="251" priority="14" operator="equal">
      <formula>0</formula>
    </cfRule>
  </conditionalFormatting>
  <conditionalFormatting sqref="C10">
    <cfRule type="cellIs" dxfId="250" priority="8" operator="equal">
      <formula>0</formula>
    </cfRule>
    <cfRule type="cellIs" dxfId="249" priority="9" operator="equal">
      <formula>0</formula>
    </cfRule>
  </conditionalFormatting>
  <conditionalFormatting sqref="A11">
    <cfRule type="cellIs" dxfId="248" priority="7"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99">
    <tabColor theme="6" tint="-0.499984740745262"/>
    <pageSetUpPr fitToPage="1"/>
  </sheetPr>
  <dimension ref="A1"/>
  <sheetViews>
    <sheetView showGridLines="0" view="pageBreakPreview" zoomScaleNormal="100" zoomScaleSheetLayoutView="100" workbookViewId="0">
      <selection activeCell="O26" sqref="O26"/>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05">
    <tabColor theme="6" tint="-0.499984740745262"/>
    <pageSetUpPr fitToPage="1"/>
  </sheetPr>
  <dimension ref="D11"/>
  <sheetViews>
    <sheetView showGridLines="0" view="pageBreakPreview" zoomScale="70" zoomScaleNormal="100" zoomScaleSheetLayoutView="70" workbookViewId="0">
      <selection activeCell="S26" sqref="S26"/>
    </sheetView>
  </sheetViews>
  <sheetFormatPr defaultColWidth="11.42578125" defaultRowHeight="15"/>
  <cols>
    <col min="7" max="7" width="9.42578125" customWidth="1"/>
  </cols>
  <sheetData>
    <row r="11" spans="4:4" ht="61.5">
      <c r="D11" s="72"/>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06">
    <tabColor theme="6" tint="-0.499984740745262"/>
    <pageSetUpPr fitToPage="1"/>
  </sheetPr>
  <dimension ref="A3:Q46"/>
  <sheetViews>
    <sheetView showGridLines="0" view="pageBreakPreview" zoomScale="70" zoomScaleNormal="100" zoomScaleSheetLayoutView="70" workbookViewId="0">
      <selection activeCell="T39" sqref="T39"/>
    </sheetView>
  </sheetViews>
  <sheetFormatPr defaultColWidth="11.42578125" defaultRowHeight="14.25"/>
  <cols>
    <col min="1" max="6" width="11.42578125" style="247"/>
    <col min="7" max="7" width="9.42578125" style="247" customWidth="1"/>
    <col min="8" max="11" width="11.42578125" style="247"/>
    <col min="12" max="12" width="19.28515625" style="247" customWidth="1"/>
    <col min="13" max="13" width="11.42578125" style="247"/>
    <col min="14" max="14" width="30.140625" style="247" customWidth="1"/>
    <col min="15" max="16384" width="11.42578125" style="247"/>
  </cols>
  <sheetData>
    <row r="3" spans="1:15" ht="25.5" customHeight="1"/>
    <row r="4" spans="1:15" ht="24" customHeight="1"/>
    <row r="5" spans="1:15" ht="22.5" customHeight="1">
      <c r="A5" s="1463" t="s">
        <v>760</v>
      </c>
      <c r="B5" s="1463"/>
      <c r="C5" s="1463"/>
      <c r="D5" s="1463"/>
      <c r="E5" s="1463"/>
      <c r="F5" s="1463"/>
      <c r="G5" s="1463"/>
      <c r="H5" s="1463"/>
      <c r="I5" s="1463"/>
      <c r="J5" s="1463"/>
      <c r="K5" s="1463"/>
      <c r="L5" s="1463"/>
      <c r="M5" s="1463"/>
      <c r="N5" s="1463"/>
      <c r="O5" s="1463"/>
    </row>
    <row r="6" spans="1:15" ht="17.25" customHeight="1">
      <c r="A6" s="1463"/>
      <c r="B6" s="1463"/>
      <c r="C6" s="1463"/>
      <c r="D6" s="1463"/>
      <c r="E6" s="1463"/>
      <c r="F6" s="1463"/>
      <c r="G6" s="1463"/>
      <c r="H6" s="1463"/>
      <c r="I6" s="1463"/>
      <c r="J6" s="1463"/>
      <c r="K6" s="1463"/>
      <c r="L6" s="1463"/>
      <c r="M6" s="1463"/>
      <c r="N6" s="1463"/>
      <c r="O6" s="1463"/>
    </row>
    <row r="7" spans="1:15" ht="14.25" customHeight="1">
      <c r="A7" s="1463"/>
      <c r="B7" s="1463"/>
      <c r="C7" s="1463"/>
      <c r="D7" s="1463"/>
      <c r="E7" s="1463"/>
      <c r="F7" s="1463"/>
      <c r="G7" s="1463"/>
      <c r="H7" s="1463"/>
      <c r="I7" s="1463"/>
      <c r="J7" s="1463"/>
      <c r="K7" s="1463"/>
      <c r="L7" s="1463"/>
      <c r="M7" s="1463"/>
      <c r="N7" s="1463"/>
      <c r="O7" s="1463"/>
    </row>
    <row r="8" spans="1:15" ht="14.25" customHeight="1">
      <c r="A8" s="1463"/>
      <c r="B8" s="1463"/>
      <c r="C8" s="1463"/>
      <c r="D8" s="1463"/>
      <c r="E8" s="1463"/>
      <c r="F8" s="1463"/>
      <c r="G8" s="1463"/>
      <c r="H8" s="1463"/>
      <c r="I8" s="1463"/>
      <c r="J8" s="1463"/>
      <c r="K8" s="1463"/>
      <c r="L8" s="1463"/>
      <c r="M8" s="1463"/>
      <c r="N8" s="1463"/>
      <c r="O8" s="1463"/>
    </row>
    <row r="9" spans="1:15" ht="14.25" customHeight="1">
      <c r="A9" s="1463"/>
      <c r="B9" s="1463"/>
      <c r="C9" s="1463"/>
      <c r="D9" s="1463"/>
      <c r="E9" s="1463"/>
      <c r="F9" s="1463"/>
      <c r="G9" s="1463"/>
      <c r="H9" s="1463"/>
      <c r="I9" s="1463"/>
      <c r="J9" s="1463"/>
      <c r="K9" s="1463"/>
      <c r="L9" s="1463"/>
      <c r="M9" s="1463"/>
      <c r="N9" s="1463"/>
      <c r="O9" s="1463"/>
    </row>
    <row r="10" spans="1:15" ht="14.25" customHeight="1">
      <c r="A10" s="1463"/>
      <c r="B10" s="1463"/>
      <c r="C10" s="1463"/>
      <c r="D10" s="1463"/>
      <c r="E10" s="1463"/>
      <c r="F10" s="1463"/>
      <c r="G10" s="1463"/>
      <c r="H10" s="1463"/>
      <c r="I10" s="1463"/>
      <c r="J10" s="1463"/>
      <c r="K10" s="1463"/>
      <c r="L10" s="1463"/>
      <c r="M10" s="1463"/>
      <c r="N10" s="1463"/>
      <c r="O10" s="1463"/>
    </row>
    <row r="11" spans="1:15" ht="14.25" customHeight="1">
      <c r="A11" s="1463"/>
      <c r="B11" s="1463"/>
      <c r="C11" s="1463"/>
      <c r="D11" s="1463"/>
      <c r="E11" s="1463"/>
      <c r="F11" s="1463"/>
      <c r="G11" s="1463"/>
      <c r="H11" s="1463"/>
      <c r="I11" s="1463"/>
      <c r="J11" s="1463"/>
      <c r="K11" s="1463"/>
      <c r="L11" s="1463"/>
      <c r="M11" s="1463"/>
      <c r="N11" s="1463"/>
      <c r="O11" s="1463"/>
    </row>
    <row r="12" spans="1:15" ht="14.25" customHeight="1">
      <c r="A12" s="1463"/>
      <c r="B12" s="1463"/>
      <c r="C12" s="1463"/>
      <c r="D12" s="1463"/>
      <c r="E12" s="1463"/>
      <c r="F12" s="1463"/>
      <c r="G12" s="1463"/>
      <c r="H12" s="1463"/>
      <c r="I12" s="1463"/>
      <c r="J12" s="1463"/>
      <c r="K12" s="1463"/>
      <c r="L12" s="1463"/>
      <c r="M12" s="1463"/>
      <c r="N12" s="1463"/>
      <c r="O12" s="1463"/>
    </row>
    <row r="13" spans="1:15" ht="14.25" customHeight="1">
      <c r="A13" s="1463"/>
      <c r="B13" s="1463"/>
      <c r="C13" s="1463"/>
      <c r="D13" s="1463"/>
      <c r="E13" s="1463"/>
      <c r="F13" s="1463"/>
      <c r="G13" s="1463"/>
      <c r="H13" s="1463"/>
      <c r="I13" s="1463"/>
      <c r="J13" s="1463"/>
      <c r="K13" s="1463"/>
      <c r="L13" s="1463"/>
      <c r="M13" s="1463"/>
      <c r="N13" s="1463"/>
      <c r="O13" s="1463"/>
    </row>
    <row r="14" spans="1:15" ht="14.25" customHeight="1">
      <c r="A14" s="1463"/>
      <c r="B14" s="1463"/>
      <c r="C14" s="1463"/>
      <c r="D14" s="1463"/>
      <c r="E14" s="1463"/>
      <c r="F14" s="1463"/>
      <c r="G14" s="1463"/>
      <c r="H14" s="1463"/>
      <c r="I14" s="1463"/>
      <c r="J14" s="1463"/>
      <c r="K14" s="1463"/>
      <c r="L14" s="1463"/>
      <c r="M14" s="1463"/>
      <c r="N14" s="1463"/>
      <c r="O14" s="1463"/>
    </row>
    <row r="15" spans="1:15" ht="14.25" customHeight="1">
      <c r="A15" s="1463"/>
      <c r="B15" s="1463"/>
      <c r="C15" s="1463"/>
      <c r="D15" s="1463"/>
      <c r="E15" s="1463"/>
      <c r="F15" s="1463"/>
      <c r="G15" s="1463"/>
      <c r="H15" s="1463"/>
      <c r="I15" s="1463"/>
      <c r="J15" s="1463"/>
      <c r="K15" s="1463"/>
      <c r="L15" s="1463"/>
      <c r="M15" s="1463"/>
      <c r="N15" s="1463"/>
      <c r="O15" s="1463"/>
    </row>
    <row r="16" spans="1:15" ht="14.25" customHeight="1">
      <c r="A16" s="1463"/>
      <c r="B16" s="1463"/>
      <c r="C16" s="1463"/>
      <c r="D16" s="1463"/>
      <c r="E16" s="1463"/>
      <c r="F16" s="1463"/>
      <c r="G16" s="1463"/>
      <c r="H16" s="1463"/>
      <c r="I16" s="1463"/>
      <c r="J16" s="1463"/>
      <c r="K16" s="1463"/>
      <c r="L16" s="1463"/>
      <c r="M16" s="1463"/>
      <c r="N16" s="1463"/>
      <c r="O16" s="1463"/>
    </row>
    <row r="17" spans="1:17" ht="14.25" customHeight="1">
      <c r="A17" s="1463"/>
      <c r="B17" s="1463"/>
      <c r="C17" s="1463"/>
      <c r="D17" s="1463"/>
      <c r="E17" s="1463"/>
      <c r="F17" s="1463"/>
      <c r="G17" s="1463"/>
      <c r="H17" s="1463"/>
      <c r="I17" s="1463"/>
      <c r="J17" s="1463"/>
      <c r="K17" s="1463"/>
      <c r="L17" s="1463"/>
      <c r="M17" s="1463"/>
      <c r="N17" s="1463"/>
      <c r="O17" s="1463"/>
    </row>
    <row r="18" spans="1:17" ht="14.25" customHeight="1">
      <c r="A18" s="1463"/>
      <c r="B18" s="1463"/>
      <c r="C18" s="1463"/>
      <c r="D18" s="1463"/>
      <c r="E18" s="1463"/>
      <c r="F18" s="1463"/>
      <c r="G18" s="1463"/>
      <c r="H18" s="1463"/>
      <c r="I18" s="1463"/>
      <c r="J18" s="1463"/>
      <c r="K18" s="1463"/>
      <c r="L18" s="1463"/>
      <c r="M18" s="1463"/>
      <c r="N18" s="1463"/>
      <c r="O18" s="1463"/>
    </row>
    <row r="19" spans="1:17" ht="14.25" customHeight="1">
      <c r="A19" s="1463"/>
      <c r="B19" s="1463"/>
      <c r="C19" s="1463"/>
      <c r="D19" s="1463"/>
      <c r="E19" s="1463"/>
      <c r="F19" s="1463"/>
      <c r="G19" s="1463"/>
      <c r="H19" s="1463"/>
      <c r="I19" s="1463"/>
      <c r="J19" s="1463"/>
      <c r="K19" s="1463"/>
      <c r="L19" s="1463"/>
      <c r="M19" s="1463"/>
      <c r="N19" s="1463"/>
      <c r="O19" s="1463"/>
    </row>
    <row r="20" spans="1:17" ht="14.25" customHeight="1">
      <c r="A20" s="1463"/>
      <c r="B20" s="1463"/>
      <c r="C20" s="1463"/>
      <c r="D20" s="1463"/>
      <c r="E20" s="1463"/>
      <c r="F20" s="1463"/>
      <c r="G20" s="1463"/>
      <c r="H20" s="1463"/>
      <c r="I20" s="1463"/>
      <c r="J20" s="1463"/>
      <c r="K20" s="1463"/>
      <c r="L20" s="1463"/>
      <c r="M20" s="1463"/>
      <c r="N20" s="1463"/>
      <c r="O20" s="1463"/>
      <c r="Q20" s="277"/>
    </row>
    <row r="21" spans="1:17" ht="14.25" customHeight="1">
      <c r="A21" s="1463"/>
      <c r="B21" s="1463"/>
      <c r="C21" s="1463"/>
      <c r="D21" s="1463"/>
      <c r="E21" s="1463"/>
      <c r="F21" s="1463"/>
      <c r="G21" s="1463"/>
      <c r="H21" s="1463"/>
      <c r="I21" s="1463"/>
      <c r="J21" s="1463"/>
      <c r="K21" s="1463"/>
      <c r="L21" s="1463"/>
      <c r="M21" s="1463"/>
      <c r="N21" s="1463"/>
      <c r="O21" s="1463"/>
      <c r="Q21" s="277"/>
    </row>
    <row r="22" spans="1:17" ht="14.25" customHeight="1">
      <c r="A22" s="1463"/>
      <c r="B22" s="1463"/>
      <c r="C22" s="1463"/>
      <c r="D22" s="1463"/>
      <c r="E22" s="1463"/>
      <c r="F22" s="1463"/>
      <c r="G22" s="1463"/>
      <c r="H22" s="1463"/>
      <c r="I22" s="1463"/>
      <c r="J22" s="1463"/>
      <c r="K22" s="1463"/>
      <c r="L22" s="1463"/>
      <c r="M22" s="1463"/>
      <c r="N22" s="1463"/>
      <c r="O22" s="1463"/>
      <c r="Q22" s="277"/>
    </row>
    <row r="23" spans="1:17" ht="14.25" customHeight="1">
      <c r="A23" s="1463"/>
      <c r="B23" s="1463"/>
      <c r="C23" s="1463"/>
      <c r="D23" s="1463"/>
      <c r="E23" s="1463"/>
      <c r="F23" s="1463"/>
      <c r="G23" s="1463"/>
      <c r="H23" s="1463"/>
      <c r="I23" s="1463"/>
      <c r="J23" s="1463"/>
      <c r="K23" s="1463"/>
      <c r="L23" s="1463"/>
      <c r="M23" s="1463"/>
      <c r="N23" s="1463"/>
      <c r="O23" s="1463"/>
    </row>
    <row r="24" spans="1:17" ht="14.25" customHeight="1">
      <c r="A24" s="1463"/>
      <c r="B24" s="1463"/>
      <c r="C24" s="1463"/>
      <c r="D24" s="1463"/>
      <c r="E24" s="1463"/>
      <c r="F24" s="1463"/>
      <c r="G24" s="1463"/>
      <c r="H24" s="1463"/>
      <c r="I24" s="1463"/>
      <c r="J24" s="1463"/>
      <c r="K24" s="1463"/>
      <c r="L24" s="1463"/>
      <c r="M24" s="1463"/>
      <c r="N24" s="1463"/>
      <c r="O24" s="1463"/>
    </row>
    <row r="25" spans="1:17" ht="14.25" customHeight="1">
      <c r="A25" s="1463"/>
      <c r="B25" s="1463"/>
      <c r="C25" s="1463"/>
      <c r="D25" s="1463"/>
      <c r="E25" s="1463"/>
      <c r="F25" s="1463"/>
      <c r="G25" s="1463"/>
      <c r="H25" s="1463"/>
      <c r="I25" s="1463"/>
      <c r="J25" s="1463"/>
      <c r="K25" s="1463"/>
      <c r="L25" s="1463"/>
      <c r="M25" s="1463"/>
      <c r="N25" s="1463"/>
      <c r="O25" s="1463"/>
    </row>
    <row r="26" spans="1:17" ht="14.25" customHeight="1">
      <c r="A26" s="1463"/>
      <c r="B26" s="1463"/>
      <c r="C26" s="1463"/>
      <c r="D26" s="1463"/>
      <c r="E26" s="1463"/>
      <c r="F26" s="1463"/>
      <c r="G26" s="1463"/>
      <c r="H26" s="1463"/>
      <c r="I26" s="1463"/>
      <c r="J26" s="1463"/>
      <c r="K26" s="1463"/>
      <c r="L26" s="1463"/>
      <c r="M26" s="1463"/>
      <c r="N26" s="1463"/>
      <c r="O26" s="1463"/>
    </row>
    <row r="27" spans="1:17" ht="14.25" customHeight="1">
      <c r="A27" s="1463"/>
      <c r="B27" s="1463"/>
      <c r="C27" s="1463"/>
      <c r="D27" s="1463"/>
      <c r="E27" s="1463"/>
      <c r="F27" s="1463"/>
      <c r="G27" s="1463"/>
      <c r="H27" s="1463"/>
      <c r="I27" s="1463"/>
      <c r="J27" s="1463"/>
      <c r="K27" s="1463"/>
      <c r="L27" s="1463"/>
      <c r="M27" s="1463"/>
      <c r="N27" s="1463"/>
      <c r="O27" s="1463"/>
    </row>
    <row r="28" spans="1:17" ht="14.25" customHeight="1">
      <c r="A28" s="1463"/>
      <c r="B28" s="1463"/>
      <c r="C28" s="1463"/>
      <c r="D28" s="1463"/>
      <c r="E28" s="1463"/>
      <c r="F28" s="1463"/>
      <c r="G28" s="1463"/>
      <c r="H28" s="1463"/>
      <c r="I28" s="1463"/>
      <c r="J28" s="1463"/>
      <c r="K28" s="1463"/>
      <c r="L28" s="1463"/>
      <c r="M28" s="1463"/>
      <c r="N28" s="1463"/>
      <c r="O28" s="1463"/>
    </row>
    <row r="29" spans="1:17" ht="14.25" customHeight="1">
      <c r="A29" s="1463"/>
      <c r="B29" s="1463"/>
      <c r="C29" s="1463"/>
      <c r="D29" s="1463"/>
      <c r="E29" s="1463"/>
      <c r="F29" s="1463"/>
      <c r="G29" s="1463"/>
      <c r="H29" s="1463"/>
      <c r="I29" s="1463"/>
      <c r="J29" s="1463"/>
      <c r="K29" s="1463"/>
      <c r="L29" s="1463"/>
      <c r="M29" s="1463"/>
      <c r="N29" s="1463"/>
      <c r="O29" s="1463"/>
    </row>
    <row r="30" spans="1:17" ht="14.25" customHeight="1">
      <c r="A30" s="1463"/>
      <c r="B30" s="1463"/>
      <c r="C30" s="1463"/>
      <c r="D30" s="1463"/>
      <c r="E30" s="1463"/>
      <c r="F30" s="1463"/>
      <c r="G30" s="1463"/>
      <c r="H30" s="1463"/>
      <c r="I30" s="1463"/>
      <c r="J30" s="1463"/>
      <c r="K30" s="1463"/>
      <c r="L30" s="1463"/>
      <c r="M30" s="1463"/>
      <c r="N30" s="1463"/>
      <c r="O30" s="1463"/>
    </row>
    <row r="31" spans="1:17" ht="14.25" customHeight="1">
      <c r="A31" s="1463"/>
      <c r="B31" s="1463"/>
      <c r="C31" s="1463"/>
      <c r="D31" s="1463"/>
      <c r="E31" s="1463"/>
      <c r="F31" s="1463"/>
      <c r="G31" s="1463"/>
      <c r="H31" s="1463"/>
      <c r="I31" s="1463"/>
      <c r="J31" s="1463"/>
      <c r="K31" s="1463"/>
      <c r="L31" s="1463"/>
      <c r="M31" s="1463"/>
      <c r="N31" s="1463"/>
      <c r="O31" s="1463"/>
    </row>
    <row r="32" spans="1:17" ht="14.25" customHeight="1">
      <c r="A32" s="1463"/>
      <c r="B32" s="1463"/>
      <c r="C32" s="1463"/>
      <c r="D32" s="1463"/>
      <c r="E32" s="1463"/>
      <c r="F32" s="1463"/>
      <c r="G32" s="1463"/>
      <c r="H32" s="1463"/>
      <c r="I32" s="1463"/>
      <c r="J32" s="1463"/>
      <c r="K32" s="1463"/>
      <c r="L32" s="1463"/>
      <c r="M32" s="1463"/>
      <c r="N32" s="1463"/>
      <c r="O32" s="1463"/>
    </row>
    <row r="33" spans="1:17" ht="14.25" customHeight="1">
      <c r="A33" s="1463"/>
      <c r="B33" s="1463"/>
      <c r="C33" s="1463"/>
      <c r="D33" s="1463"/>
      <c r="E33" s="1463"/>
      <c r="F33" s="1463"/>
      <c r="G33" s="1463"/>
      <c r="H33" s="1463"/>
      <c r="I33" s="1463"/>
      <c r="J33" s="1463"/>
      <c r="K33" s="1463"/>
      <c r="L33" s="1463"/>
      <c r="M33" s="1463"/>
      <c r="N33" s="1463"/>
      <c r="O33" s="1463"/>
    </row>
    <row r="34" spans="1:17" ht="14.25" customHeight="1">
      <c r="A34" s="1463"/>
      <c r="B34" s="1463"/>
      <c r="C34" s="1463"/>
      <c r="D34" s="1463"/>
      <c r="E34" s="1463"/>
      <c r="F34" s="1463"/>
      <c r="G34" s="1463"/>
      <c r="H34" s="1463"/>
      <c r="I34" s="1463"/>
      <c r="J34" s="1463"/>
      <c r="K34" s="1463"/>
      <c r="L34" s="1463"/>
      <c r="M34" s="1463"/>
      <c r="N34" s="1463"/>
      <c r="O34" s="1463"/>
    </row>
    <row r="35" spans="1:17" ht="14.25" customHeight="1">
      <c r="A35" s="1463"/>
      <c r="B35" s="1463"/>
      <c r="C35" s="1463"/>
      <c r="D35" s="1463"/>
      <c r="E35" s="1463"/>
      <c r="F35" s="1463"/>
      <c r="G35" s="1463"/>
      <c r="H35" s="1463"/>
      <c r="I35" s="1463"/>
      <c r="J35" s="1463"/>
      <c r="K35" s="1463"/>
      <c r="L35" s="1463"/>
      <c r="M35" s="1463"/>
      <c r="N35" s="1463"/>
      <c r="O35" s="1463"/>
    </row>
    <row r="36" spans="1:17" ht="14.25" customHeight="1">
      <c r="A36" s="1463"/>
      <c r="B36" s="1463"/>
      <c r="C36" s="1463"/>
      <c r="D36" s="1463"/>
      <c r="E36" s="1463"/>
      <c r="F36" s="1463"/>
      <c r="G36" s="1463"/>
      <c r="H36" s="1463"/>
      <c r="I36" s="1463"/>
      <c r="J36" s="1463"/>
      <c r="K36" s="1463"/>
      <c r="L36" s="1463"/>
      <c r="M36" s="1463"/>
      <c r="N36" s="1463"/>
      <c r="O36" s="1463"/>
    </row>
    <row r="37" spans="1:17" ht="14.25" customHeight="1">
      <c r="A37" s="1463"/>
      <c r="B37" s="1463"/>
      <c r="C37" s="1463"/>
      <c r="D37" s="1463"/>
      <c r="E37" s="1463"/>
      <c r="F37" s="1463"/>
      <c r="G37" s="1463"/>
      <c r="H37" s="1463"/>
      <c r="I37" s="1463"/>
      <c r="J37" s="1463"/>
      <c r="K37" s="1463"/>
      <c r="L37" s="1463"/>
      <c r="M37" s="1463"/>
      <c r="N37" s="1463"/>
      <c r="O37" s="1463"/>
    </row>
    <row r="38" spans="1:17" ht="14.25" customHeight="1">
      <c r="A38" s="1463"/>
      <c r="B38" s="1463"/>
      <c r="C38" s="1463"/>
      <c r="D38" s="1463"/>
      <c r="E38" s="1463"/>
      <c r="F38" s="1463"/>
      <c r="G38" s="1463"/>
      <c r="H38" s="1463"/>
      <c r="I38" s="1463"/>
      <c r="J38" s="1463"/>
      <c r="K38" s="1463"/>
      <c r="L38" s="1463"/>
      <c r="M38" s="1463"/>
      <c r="N38" s="1463"/>
      <c r="O38" s="1463"/>
    </row>
    <row r="39" spans="1:17" ht="14.25" customHeight="1">
      <c r="A39" s="1463"/>
      <c r="B39" s="1463"/>
      <c r="C39" s="1463"/>
      <c r="D39" s="1463"/>
      <c r="E39" s="1463"/>
      <c r="F39" s="1463"/>
      <c r="G39" s="1463"/>
      <c r="H39" s="1463"/>
      <c r="I39" s="1463"/>
      <c r="J39" s="1463"/>
      <c r="K39" s="1463"/>
      <c r="L39" s="1463"/>
      <c r="M39" s="1463"/>
      <c r="N39" s="1463"/>
      <c r="O39" s="1463"/>
    </row>
    <row r="40" spans="1:17" ht="14.25" customHeight="1">
      <c r="A40" s="1463"/>
      <c r="B40" s="1463"/>
      <c r="C40" s="1463"/>
      <c r="D40" s="1463"/>
      <c r="E40" s="1463"/>
      <c r="F40" s="1463"/>
      <c r="G40" s="1463"/>
      <c r="H40" s="1463"/>
      <c r="I40" s="1463"/>
      <c r="J40" s="1463"/>
      <c r="K40" s="1463"/>
      <c r="L40" s="1463"/>
      <c r="M40" s="1463"/>
      <c r="N40" s="1463"/>
      <c r="O40" s="1463"/>
    </row>
    <row r="41" spans="1:17" ht="14.25" customHeight="1">
      <c r="A41" s="1463"/>
      <c r="B41" s="1463"/>
      <c r="C41" s="1463"/>
      <c r="D41" s="1463"/>
      <c r="E41" s="1463"/>
      <c r="F41" s="1463"/>
      <c r="G41" s="1463"/>
      <c r="H41" s="1463"/>
      <c r="I41" s="1463"/>
      <c r="J41" s="1463"/>
      <c r="K41" s="1463"/>
      <c r="L41" s="1463"/>
      <c r="M41" s="1463"/>
      <c r="N41" s="1463"/>
      <c r="O41" s="1463"/>
    </row>
    <row r="42" spans="1:17" ht="14.25" customHeight="1">
      <c r="A42" s="1463"/>
      <c r="B42" s="1463"/>
      <c r="C42" s="1463"/>
      <c r="D42" s="1463"/>
      <c r="E42" s="1463"/>
      <c r="F42" s="1463"/>
      <c r="G42" s="1463"/>
      <c r="H42" s="1463"/>
      <c r="I42" s="1463"/>
      <c r="J42" s="1463"/>
      <c r="K42" s="1463"/>
      <c r="L42" s="1463"/>
      <c r="M42" s="1463"/>
      <c r="N42" s="1463"/>
      <c r="O42" s="1463"/>
    </row>
    <row r="43" spans="1:17" ht="14.25" customHeight="1">
      <c r="A43" s="1463"/>
      <c r="B43" s="1463"/>
      <c r="C43" s="1463"/>
      <c r="D43" s="1463"/>
      <c r="E43" s="1463"/>
      <c r="F43" s="1463"/>
      <c r="G43" s="1463"/>
      <c r="H43" s="1463"/>
      <c r="I43" s="1463"/>
      <c r="J43" s="1463"/>
      <c r="K43" s="1463"/>
      <c r="L43" s="1463"/>
      <c r="M43" s="1463"/>
      <c r="N43" s="1463"/>
      <c r="O43" s="1463"/>
    </row>
    <row r="44" spans="1:17" ht="67.5" customHeight="1">
      <c r="A44" s="1463"/>
      <c r="B44" s="1463"/>
      <c r="C44" s="1463"/>
      <c r="D44" s="1463"/>
      <c r="E44" s="1463"/>
      <c r="F44" s="1463"/>
      <c r="G44" s="1463"/>
      <c r="H44" s="1463"/>
      <c r="I44" s="1463"/>
      <c r="J44" s="1463"/>
      <c r="K44" s="1463"/>
      <c r="L44" s="1463"/>
      <c r="M44" s="1463"/>
      <c r="N44" s="1463"/>
      <c r="O44" s="1463"/>
    </row>
    <row r="45" spans="1:17" ht="112.5" customHeight="1">
      <c r="A45" s="1463"/>
      <c r="B45" s="1463"/>
      <c r="C45" s="1463"/>
      <c r="D45" s="1463"/>
      <c r="E45" s="1463"/>
      <c r="F45" s="1463"/>
      <c r="G45" s="1463"/>
      <c r="H45" s="1463"/>
      <c r="I45" s="1463"/>
      <c r="J45" s="1463"/>
      <c r="K45" s="1463"/>
      <c r="L45" s="1463"/>
      <c r="M45" s="1463"/>
      <c r="N45" s="1463"/>
      <c r="O45" s="1463"/>
      <c r="Q45" s="359"/>
    </row>
    <row r="46" spans="1:17">
      <c r="A46" s="1463"/>
      <c r="B46" s="1463"/>
      <c r="C46" s="1463"/>
      <c r="D46" s="1463"/>
      <c r="E46" s="1463"/>
      <c r="F46" s="1463"/>
      <c r="G46" s="1463"/>
      <c r="H46" s="1463"/>
      <c r="I46" s="1463"/>
      <c r="J46" s="1463"/>
      <c r="K46" s="1463"/>
      <c r="L46" s="1463"/>
      <c r="M46" s="1463"/>
      <c r="N46" s="1463"/>
      <c r="O46" s="1463"/>
    </row>
  </sheetData>
  <mergeCells count="1">
    <mergeCell ref="A5:O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107">
    <tabColor theme="6" tint="-0.499984740745262"/>
    <pageSetUpPr fitToPage="1"/>
  </sheetPr>
  <dimension ref="A3:N31"/>
  <sheetViews>
    <sheetView showGridLines="0" view="pageBreakPreview" zoomScale="85" zoomScaleNormal="100" zoomScaleSheetLayoutView="85" workbookViewId="0">
      <selection activeCell="S17" sqref="S17"/>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4">
      <c r="N3" s="234"/>
    </row>
    <row r="4" spans="1:14">
      <c r="N4" s="234"/>
    </row>
    <row r="5" spans="1:14" ht="12.75" customHeight="1">
      <c r="N5" s="234"/>
    </row>
    <row r="6" spans="1:14" ht="15" customHeight="1">
      <c r="A6" s="1464" t="s">
        <v>761</v>
      </c>
      <c r="B6" s="1464"/>
      <c r="C6" s="1464"/>
      <c r="D6" s="1464"/>
      <c r="E6" s="1464"/>
      <c r="F6" s="1464"/>
      <c r="G6" s="1464"/>
      <c r="H6" s="1464"/>
      <c r="I6" s="1464"/>
      <c r="J6" s="1464"/>
      <c r="K6" s="1464"/>
      <c r="L6" s="1464"/>
      <c r="M6" s="141"/>
      <c r="N6" s="234"/>
    </row>
    <row r="7" spans="1:14" ht="15" customHeight="1">
      <c r="A7" s="1464"/>
      <c r="B7" s="1464"/>
      <c r="C7" s="1464"/>
      <c r="D7" s="1464"/>
      <c r="E7" s="1464"/>
      <c r="F7" s="1464"/>
      <c r="G7" s="1464"/>
      <c r="H7" s="1464"/>
      <c r="I7" s="1464"/>
      <c r="J7" s="1464"/>
      <c r="K7" s="1464"/>
      <c r="L7" s="1464"/>
      <c r="M7" s="141"/>
      <c r="N7" s="234"/>
    </row>
    <row r="8" spans="1:14" ht="15" customHeight="1">
      <c r="A8" s="1464"/>
      <c r="B8" s="1464"/>
      <c r="C8" s="1464"/>
      <c r="D8" s="1464"/>
      <c r="E8" s="1464"/>
      <c r="F8" s="1464"/>
      <c r="G8" s="1464"/>
      <c r="H8" s="1464"/>
      <c r="I8" s="1464"/>
      <c r="J8" s="1464"/>
      <c r="K8" s="1464"/>
      <c r="L8" s="1464"/>
      <c r="M8" s="141"/>
      <c r="N8" s="234"/>
    </row>
    <row r="9" spans="1:14" ht="15" customHeight="1">
      <c r="A9" s="1464"/>
      <c r="B9" s="1464"/>
      <c r="C9" s="1464"/>
      <c r="D9" s="1464"/>
      <c r="E9" s="1464"/>
      <c r="F9" s="1464"/>
      <c r="G9" s="1464"/>
      <c r="H9" s="1464"/>
      <c r="I9" s="1464"/>
      <c r="J9" s="1464"/>
      <c r="K9" s="1464"/>
      <c r="L9" s="1464"/>
      <c r="M9" s="141"/>
      <c r="N9" s="234"/>
    </row>
    <row r="10" spans="1:14" ht="15" customHeight="1">
      <c r="A10" s="1464"/>
      <c r="B10" s="1464"/>
      <c r="C10" s="1464"/>
      <c r="D10" s="1464"/>
      <c r="E10" s="1464"/>
      <c r="F10" s="1464"/>
      <c r="G10" s="1464"/>
      <c r="H10" s="1464"/>
      <c r="I10" s="1464"/>
      <c r="J10" s="1464"/>
      <c r="K10" s="1464"/>
      <c r="L10" s="1464"/>
      <c r="M10" s="141"/>
      <c r="N10" s="234"/>
    </row>
    <row r="11" spans="1:14" ht="38.25" customHeight="1">
      <c r="A11" s="1464"/>
      <c r="B11" s="1464"/>
      <c r="C11" s="1464"/>
      <c r="D11" s="1464"/>
      <c r="E11" s="1464"/>
      <c r="F11" s="1464"/>
      <c r="G11" s="1464"/>
      <c r="H11" s="1464"/>
      <c r="I11" s="1464"/>
      <c r="J11" s="1464"/>
      <c r="K11" s="1464"/>
      <c r="L11" s="1464"/>
      <c r="M11" s="141"/>
      <c r="N11" s="234"/>
    </row>
    <row r="12" spans="1:14" ht="15" customHeight="1">
      <c r="A12" s="1464"/>
      <c r="B12" s="1464"/>
      <c r="C12" s="1464"/>
      <c r="D12" s="1464"/>
      <c r="E12" s="1464"/>
      <c r="F12" s="1464"/>
      <c r="G12" s="1464"/>
      <c r="H12" s="1464"/>
      <c r="I12" s="1464"/>
      <c r="J12" s="1464"/>
      <c r="K12" s="1464"/>
      <c r="L12" s="1464"/>
      <c r="M12" s="141"/>
      <c r="N12" s="234"/>
    </row>
    <row r="13" spans="1:14" ht="15" customHeight="1">
      <c r="A13" s="1464"/>
      <c r="B13" s="1464"/>
      <c r="C13" s="1464"/>
      <c r="D13" s="1464"/>
      <c r="E13" s="1464"/>
      <c r="F13" s="1464"/>
      <c r="G13" s="1464"/>
      <c r="H13" s="1464"/>
      <c r="I13" s="1464"/>
      <c r="J13" s="1464"/>
      <c r="K13" s="1464"/>
      <c r="L13" s="1464"/>
      <c r="M13" s="141"/>
      <c r="N13" s="234"/>
    </row>
    <row r="14" spans="1:14" ht="41.25" customHeight="1">
      <c r="A14" s="1464"/>
      <c r="B14" s="1464"/>
      <c r="C14" s="1464"/>
      <c r="D14" s="1464"/>
      <c r="E14" s="1464"/>
      <c r="F14" s="1464"/>
      <c r="G14" s="1464"/>
      <c r="H14" s="1464"/>
      <c r="I14" s="1464"/>
      <c r="J14" s="1464"/>
      <c r="K14" s="1464"/>
      <c r="L14" s="1464"/>
      <c r="M14" s="141"/>
      <c r="N14" s="234"/>
    </row>
    <row r="15" spans="1:14" ht="41.25" customHeight="1">
      <c r="A15" s="1464"/>
      <c r="B15" s="1464"/>
      <c r="C15" s="1464"/>
      <c r="D15" s="1464"/>
      <c r="E15" s="1464"/>
      <c r="F15" s="1464"/>
      <c r="G15" s="1464"/>
      <c r="H15" s="1464"/>
      <c r="I15" s="1464"/>
      <c r="J15" s="1464"/>
      <c r="K15" s="1464"/>
      <c r="L15" s="1464"/>
      <c r="M15" s="141"/>
      <c r="N15" s="234"/>
    </row>
    <row r="16" spans="1:14" ht="15" customHeight="1">
      <c r="A16" s="1464"/>
      <c r="B16" s="1464"/>
      <c r="C16" s="1464"/>
      <c r="D16" s="1464"/>
      <c r="E16" s="1464"/>
      <c r="F16" s="1464"/>
      <c r="G16" s="1464"/>
      <c r="H16" s="1464"/>
      <c r="I16" s="1464"/>
      <c r="J16" s="1464"/>
      <c r="K16" s="1464"/>
      <c r="L16" s="1464"/>
      <c r="M16" s="141"/>
      <c r="N16" s="234"/>
    </row>
    <row r="17" spans="1:14" ht="15" customHeight="1">
      <c r="A17" s="1464"/>
      <c r="B17" s="1464"/>
      <c r="C17" s="1464"/>
      <c r="D17" s="1464"/>
      <c r="E17" s="1464"/>
      <c r="F17" s="1464"/>
      <c r="G17" s="1464"/>
      <c r="H17" s="1464"/>
      <c r="I17" s="1464"/>
      <c r="J17" s="1464"/>
      <c r="K17" s="1464"/>
      <c r="L17" s="1464"/>
      <c r="M17" s="141"/>
      <c r="N17" s="234"/>
    </row>
    <row r="18" spans="1:14" ht="15" customHeight="1">
      <c r="A18" s="1464"/>
      <c r="B18" s="1464"/>
      <c r="C18" s="1464"/>
      <c r="D18" s="1464"/>
      <c r="E18" s="1464"/>
      <c r="F18" s="1464"/>
      <c r="G18" s="1464"/>
      <c r="H18" s="1464"/>
      <c r="I18" s="1464"/>
      <c r="J18" s="1464"/>
      <c r="K18" s="1464"/>
      <c r="L18" s="1464"/>
      <c r="M18" s="141"/>
      <c r="N18" s="234"/>
    </row>
    <row r="19" spans="1:14" ht="30.75" customHeight="1">
      <c r="A19" s="1464"/>
      <c r="B19" s="1464"/>
      <c r="C19" s="1464"/>
      <c r="D19" s="1464"/>
      <c r="E19" s="1464"/>
      <c r="F19" s="1464"/>
      <c r="G19" s="1464"/>
      <c r="H19" s="1464"/>
      <c r="I19" s="1464"/>
      <c r="J19" s="1464"/>
      <c r="K19" s="1464"/>
      <c r="L19" s="1464"/>
      <c r="M19" s="141"/>
      <c r="N19" s="234"/>
    </row>
    <row r="20" spans="1:14" ht="15" customHeight="1">
      <c r="A20" s="1464"/>
      <c r="B20" s="1464"/>
      <c r="C20" s="1464"/>
      <c r="D20" s="1464"/>
      <c r="E20" s="1464"/>
      <c r="F20" s="1464"/>
      <c r="G20" s="1464"/>
      <c r="H20" s="1464"/>
      <c r="I20" s="1464"/>
      <c r="J20" s="1464"/>
      <c r="K20" s="1464"/>
      <c r="L20" s="1464"/>
      <c r="M20" s="141"/>
    </row>
    <row r="21" spans="1:14" ht="15" customHeight="1">
      <c r="A21" s="1464"/>
      <c r="B21" s="1464"/>
      <c r="C21" s="1464"/>
      <c r="D21" s="1464"/>
      <c r="E21" s="1464"/>
      <c r="F21" s="1464"/>
      <c r="G21" s="1464"/>
      <c r="H21" s="1464"/>
      <c r="I21" s="1464"/>
      <c r="J21" s="1464"/>
      <c r="K21" s="1464"/>
      <c r="L21" s="1464"/>
      <c r="M21" s="141"/>
    </row>
    <row r="22" spans="1:14" ht="15" customHeight="1">
      <c r="A22" s="1464"/>
      <c r="B22" s="1464"/>
      <c r="C22" s="1464"/>
      <c r="D22" s="1464"/>
      <c r="E22" s="1464"/>
      <c r="F22" s="1464"/>
      <c r="G22" s="1464"/>
      <c r="H22" s="1464"/>
      <c r="I22" s="1464"/>
      <c r="J22" s="1464"/>
      <c r="K22" s="1464"/>
      <c r="L22" s="1464"/>
      <c r="M22" s="141"/>
    </row>
    <row r="23" spans="1:14" ht="15" customHeight="1">
      <c r="A23" s="1464"/>
      <c r="B23" s="1464"/>
      <c r="C23" s="1464"/>
      <c r="D23" s="1464"/>
      <c r="E23" s="1464"/>
      <c r="F23" s="1464"/>
      <c r="G23" s="1464"/>
      <c r="H23" s="1464"/>
      <c r="I23" s="1464"/>
      <c r="J23" s="1464"/>
      <c r="K23" s="1464"/>
      <c r="L23" s="1464"/>
      <c r="M23" s="141"/>
    </row>
    <row r="24" spans="1:14" ht="56.25" customHeight="1">
      <c r="A24" s="1464"/>
      <c r="B24" s="1464"/>
      <c r="C24" s="1464"/>
      <c r="D24" s="1464"/>
      <c r="E24" s="1464"/>
      <c r="F24" s="1464"/>
      <c r="G24" s="1464"/>
      <c r="H24" s="1464"/>
      <c r="I24" s="1464"/>
      <c r="J24" s="1464"/>
      <c r="K24" s="1464"/>
      <c r="L24" s="1464"/>
      <c r="M24" s="141"/>
    </row>
    <row r="25" spans="1:14" ht="15" customHeight="1">
      <c r="A25" s="1464"/>
      <c r="B25" s="1464"/>
      <c r="C25" s="1464"/>
      <c r="D25" s="1464"/>
      <c r="E25" s="1464"/>
      <c r="F25" s="1464"/>
      <c r="G25" s="1464"/>
      <c r="H25" s="1464"/>
      <c r="I25" s="1464"/>
      <c r="J25" s="1464"/>
      <c r="K25" s="1464"/>
      <c r="L25" s="1464"/>
      <c r="M25" s="141"/>
    </row>
    <row r="26" spans="1:14" ht="15" customHeight="1">
      <c r="A26" s="1464"/>
      <c r="B26" s="1464"/>
      <c r="C26" s="1464"/>
      <c r="D26" s="1464"/>
      <c r="E26" s="1464"/>
      <c r="F26" s="1464"/>
      <c r="G26" s="1464"/>
      <c r="H26" s="1464"/>
      <c r="I26" s="1464"/>
      <c r="J26" s="1464"/>
      <c r="K26" s="1464"/>
      <c r="L26" s="1464"/>
      <c r="M26" s="141"/>
    </row>
    <row r="27" spans="1:14" ht="15" customHeight="1">
      <c r="A27" s="1464"/>
      <c r="B27" s="1464"/>
      <c r="C27" s="1464"/>
      <c r="D27" s="1464"/>
      <c r="E27" s="1464"/>
      <c r="F27" s="1464"/>
      <c r="G27" s="1464"/>
      <c r="H27" s="1464"/>
      <c r="I27" s="1464"/>
      <c r="J27" s="1464"/>
      <c r="K27" s="1464"/>
      <c r="L27" s="1464"/>
      <c r="M27" s="141"/>
    </row>
    <row r="28" spans="1:14" ht="15" customHeight="1">
      <c r="A28" s="1464"/>
      <c r="B28" s="1464"/>
      <c r="C28" s="1464"/>
      <c r="D28" s="1464"/>
      <c r="E28" s="1464"/>
      <c r="F28" s="1464"/>
      <c r="G28" s="1464"/>
      <c r="H28" s="1464"/>
      <c r="I28" s="1464"/>
      <c r="J28" s="1464"/>
      <c r="K28" s="1464"/>
      <c r="L28" s="1464"/>
      <c r="M28" s="141"/>
    </row>
    <row r="29" spans="1:14" ht="15" customHeight="1">
      <c r="A29" s="1464"/>
      <c r="B29" s="1464"/>
      <c r="C29" s="1464"/>
      <c r="D29" s="1464"/>
      <c r="E29" s="1464"/>
      <c r="F29" s="1464"/>
      <c r="G29" s="1464"/>
      <c r="H29" s="1464"/>
      <c r="I29" s="1464"/>
      <c r="J29" s="1464"/>
      <c r="K29" s="1464"/>
      <c r="L29" s="1464"/>
      <c r="M29" s="141"/>
    </row>
    <row r="30" spans="1:14" ht="18.75">
      <c r="A30" s="1464"/>
      <c r="B30" s="1464"/>
      <c r="C30" s="1464"/>
      <c r="D30" s="1464"/>
      <c r="E30" s="1464"/>
      <c r="F30" s="1464"/>
      <c r="G30" s="1464"/>
      <c r="H30" s="1464"/>
      <c r="I30" s="1464"/>
      <c r="J30" s="1464"/>
      <c r="K30" s="1464"/>
      <c r="L30" s="1464"/>
      <c r="M30" s="141"/>
    </row>
    <row r="31" spans="1:14" ht="18.75">
      <c r="A31" s="1464"/>
      <c r="B31" s="1464"/>
      <c r="C31" s="1464"/>
      <c r="D31" s="1464"/>
      <c r="E31" s="1464"/>
      <c r="F31" s="1464"/>
      <c r="G31" s="1464"/>
      <c r="H31" s="1464"/>
      <c r="I31" s="1464"/>
      <c r="J31" s="1464"/>
      <c r="K31" s="1464"/>
      <c r="L31" s="1464"/>
      <c r="M31" s="141"/>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108">
    <tabColor theme="6" tint="-0.499984740745262"/>
    <pageSetUpPr fitToPage="1"/>
  </sheetPr>
  <dimension ref="A1:J12"/>
  <sheetViews>
    <sheetView showGridLines="0" view="pageBreakPreview" topLeftCell="D1" zoomScaleNormal="100" zoomScaleSheetLayoutView="100" workbookViewId="0">
      <selection activeCell="Q20" sqref="Q20"/>
    </sheetView>
  </sheetViews>
  <sheetFormatPr defaultColWidth="11.5703125" defaultRowHeight="14.25"/>
  <cols>
    <col min="1" max="1" width="22.5703125" style="247" customWidth="1"/>
    <col min="2" max="7" width="17" style="260" customWidth="1"/>
    <col min="8" max="9" width="17" style="329" customWidth="1"/>
    <col min="10" max="16384" width="11.5703125" style="247"/>
  </cols>
  <sheetData>
    <row r="1" spans="1:10" s="413" customFormat="1" ht="61.5" customHeight="1">
      <c r="A1" s="1465" t="s">
        <v>762</v>
      </c>
      <c r="B1" s="1466"/>
      <c r="C1" s="1466"/>
      <c r="D1" s="1466"/>
      <c r="E1" s="1466"/>
      <c r="F1" s="1466"/>
      <c r="G1" s="1466"/>
      <c r="H1" s="1466"/>
      <c r="I1" s="1466"/>
    </row>
    <row r="2" spans="1:10" ht="11.25" customHeight="1">
      <c r="A2" s="324"/>
      <c r="B2" s="325"/>
      <c r="C2" s="325"/>
      <c r="D2" s="325"/>
      <c r="E2" s="325"/>
      <c r="F2" s="325"/>
      <c r="G2" s="325"/>
      <c r="H2" s="326"/>
      <c r="I2" s="326"/>
    </row>
    <row r="3" spans="1:10" s="426" customFormat="1" ht="18" customHeight="1">
      <c r="A3" s="425" t="s">
        <v>763</v>
      </c>
      <c r="B3" s="491" t="s">
        <v>427</v>
      </c>
      <c r="C3" s="491" t="s">
        <v>428</v>
      </c>
      <c r="D3" s="491" t="s">
        <v>429</v>
      </c>
      <c r="E3" s="491" t="s">
        <v>430</v>
      </c>
      <c r="F3" s="491" t="s">
        <v>431</v>
      </c>
      <c r="G3" s="491" t="s">
        <v>432</v>
      </c>
      <c r="H3" s="491" t="s">
        <v>433</v>
      </c>
      <c r="I3" s="491" t="s">
        <v>434</v>
      </c>
    </row>
    <row r="4" spans="1:10" ht="13.5" customHeight="1">
      <c r="A4" s="492" t="s">
        <v>764</v>
      </c>
      <c r="B4" s="493">
        <v>74609</v>
      </c>
      <c r="C4" s="493">
        <v>89800</v>
      </c>
      <c r="D4" s="493">
        <v>122783</v>
      </c>
      <c r="E4" s="493">
        <v>185831</v>
      </c>
      <c r="F4" s="493">
        <v>168619</v>
      </c>
      <c r="G4" s="493">
        <v>120651</v>
      </c>
      <c r="H4" s="493">
        <v>126126</v>
      </c>
      <c r="I4" s="493">
        <v>120075</v>
      </c>
      <c r="J4" s="248"/>
    </row>
    <row r="5" spans="1:10" ht="13.5" customHeight="1">
      <c r="A5" s="492" t="s">
        <v>765</v>
      </c>
      <c r="B5" s="493">
        <v>17654</v>
      </c>
      <c r="C5" s="493">
        <v>14026</v>
      </c>
      <c r="D5" s="493">
        <v>16886</v>
      </c>
      <c r="E5" s="493">
        <v>34460</v>
      </c>
      <c r="F5" s="493">
        <v>29056</v>
      </c>
      <c r="G5" s="493">
        <v>17575</v>
      </c>
      <c r="H5" s="493">
        <v>24007</v>
      </c>
      <c r="I5" s="493">
        <v>27234</v>
      </c>
      <c r="J5" s="248"/>
    </row>
    <row r="6" spans="1:10" ht="13.5" customHeight="1">
      <c r="A6" s="492" t="s">
        <v>766</v>
      </c>
      <c r="B6" s="493">
        <v>20611</v>
      </c>
      <c r="C6" s="493">
        <v>16739</v>
      </c>
      <c r="D6" s="493">
        <v>25676</v>
      </c>
      <c r="E6" s="493">
        <v>36972</v>
      </c>
      <c r="F6" s="493">
        <v>40514</v>
      </c>
      <c r="G6" s="493">
        <v>22993</v>
      </c>
      <c r="H6" s="493">
        <v>27713</v>
      </c>
      <c r="I6" s="493">
        <v>28669</v>
      </c>
      <c r="J6" s="248"/>
    </row>
    <row r="7" spans="1:10" ht="15">
      <c r="A7" s="327" t="s">
        <v>185</v>
      </c>
      <c r="B7" s="494">
        <f>SUM(B4:B6)</f>
        <v>112874</v>
      </c>
      <c r="C7" s="494">
        <f t="shared" ref="C7:H7" si="0">SUM(C4:C6)</f>
        <v>120565</v>
      </c>
      <c r="D7" s="494">
        <f t="shared" si="0"/>
        <v>165345</v>
      </c>
      <c r="E7" s="494">
        <f t="shared" si="0"/>
        <v>257263</v>
      </c>
      <c r="F7" s="494">
        <f t="shared" si="0"/>
        <v>238189</v>
      </c>
      <c r="G7" s="494">
        <f t="shared" si="0"/>
        <v>161219</v>
      </c>
      <c r="H7" s="494">
        <f t="shared" si="0"/>
        <v>177846</v>
      </c>
      <c r="I7" s="494">
        <f>SUM(I4:I6)</f>
        <v>175978</v>
      </c>
      <c r="J7" s="328"/>
    </row>
    <row r="8" spans="1:10" ht="20.25" customHeight="1">
      <c r="A8" s="1467" t="s">
        <v>767</v>
      </c>
      <c r="B8" s="1467"/>
      <c r="C8" s="1467"/>
      <c r="D8" s="1467"/>
      <c r="E8" s="1467"/>
      <c r="F8" s="1467"/>
      <c r="G8" s="1467"/>
      <c r="H8" s="1467"/>
      <c r="I8" s="1467"/>
    </row>
    <row r="9" spans="1:10">
      <c r="A9" s="260"/>
    </row>
    <row r="10" spans="1:10">
      <c r="A10" s="260"/>
    </row>
    <row r="11" spans="1:10">
      <c r="A11" s="260"/>
    </row>
    <row r="12" spans="1:10">
      <c r="A12" s="260"/>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8:Q12"/>
  <sheetViews>
    <sheetView showGridLines="0" view="pageBreakPreview" zoomScale="55" zoomScaleNormal="100" zoomScaleSheetLayoutView="55" workbookViewId="0">
      <selection activeCell="Q31" sqref="Q31"/>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03" t="s">
        <v>407</v>
      </c>
      <c r="B8" s="1303"/>
      <c r="C8" s="1303"/>
      <c r="D8" s="1303"/>
      <c r="E8" s="1303"/>
      <c r="F8" s="1303"/>
      <c r="G8" s="1303"/>
      <c r="H8" s="1303"/>
      <c r="I8" s="1303"/>
      <c r="J8" s="1303"/>
      <c r="K8" s="1303"/>
      <c r="L8" s="1303"/>
      <c r="M8" s="1303"/>
      <c r="N8" s="1303"/>
      <c r="O8" s="1303"/>
      <c r="P8" s="1303"/>
      <c r="Q8" s="1303"/>
    </row>
    <row r="9" spans="1:17">
      <c r="A9" s="1303"/>
      <c r="B9" s="1303"/>
      <c r="C9" s="1303"/>
      <c r="D9" s="1303"/>
      <c r="E9" s="1303"/>
      <c r="F9" s="1303"/>
      <c r="G9" s="1303"/>
      <c r="H9" s="1303"/>
      <c r="I9" s="1303"/>
      <c r="J9" s="1303"/>
      <c r="K9" s="1303"/>
      <c r="L9" s="1303"/>
      <c r="M9" s="1303"/>
      <c r="N9" s="1303"/>
      <c r="O9" s="1303"/>
      <c r="P9" s="1303"/>
      <c r="Q9" s="1303"/>
    </row>
    <row r="10" spans="1:17">
      <c r="A10" s="1303"/>
      <c r="B10" s="1303"/>
      <c r="C10" s="1303"/>
      <c r="D10" s="1303"/>
      <c r="E10" s="1303"/>
      <c r="F10" s="1303"/>
      <c r="G10" s="1303"/>
      <c r="H10" s="1303"/>
      <c r="I10" s="1303"/>
      <c r="J10" s="1303"/>
      <c r="K10" s="1303"/>
      <c r="L10" s="1303"/>
      <c r="M10" s="1303"/>
      <c r="N10" s="1303"/>
      <c r="O10" s="1303"/>
      <c r="P10" s="1303"/>
      <c r="Q10" s="1303"/>
    </row>
    <row r="11" spans="1:17" ht="28.5" customHeight="1">
      <c r="A11" s="1303"/>
      <c r="B11" s="1303"/>
      <c r="C11" s="1303"/>
      <c r="D11" s="1303"/>
      <c r="E11" s="1303"/>
      <c r="F11" s="1303"/>
      <c r="G11" s="1303"/>
      <c r="H11" s="1303"/>
      <c r="I11" s="1303"/>
      <c r="J11" s="1303"/>
      <c r="K11" s="1303"/>
      <c r="L11" s="1303"/>
      <c r="M11" s="1303"/>
      <c r="N11" s="1303"/>
      <c r="O11" s="1303"/>
      <c r="P11" s="1303"/>
      <c r="Q11" s="1303"/>
    </row>
    <row r="12" spans="1:17" ht="53.25" customHeight="1">
      <c r="A12" s="1303"/>
      <c r="B12" s="1303"/>
      <c r="C12" s="1303"/>
      <c r="D12" s="1303"/>
      <c r="E12" s="1303"/>
      <c r="F12" s="1303"/>
      <c r="G12" s="1303"/>
      <c r="H12" s="1303"/>
      <c r="I12" s="1303"/>
      <c r="J12" s="1303"/>
      <c r="K12" s="1303"/>
      <c r="L12" s="1303"/>
      <c r="M12" s="1303"/>
      <c r="N12" s="1303"/>
      <c r="O12" s="1303"/>
      <c r="P12" s="1303"/>
      <c r="Q12" s="1303"/>
    </row>
  </sheetData>
  <mergeCells count="1">
    <mergeCell ref="A8:Q12"/>
  </mergeCells>
  <pageMargins left="0.70866141732283472" right="0.70866141732283472" top="0.74803149606299213" bottom="0.74803149606299213" header="0.31496062992125984" footer="0.31496062992125984"/>
  <pageSetup paperSize="119" scale="5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bottomRight" activeCell="R14" sqref="R14"/>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412" customFormat="1" ht="104.25" customHeight="1">
      <c r="A1" s="1391" t="s">
        <v>768</v>
      </c>
      <c r="B1" s="1391"/>
      <c r="C1" s="1391"/>
      <c r="D1" s="1391"/>
      <c r="E1" s="1391"/>
      <c r="F1" s="1391"/>
      <c r="G1" s="1391"/>
      <c r="H1" s="1391"/>
      <c r="I1" s="1391"/>
      <c r="J1" s="1391"/>
    </row>
    <row r="2" spans="1:10" ht="15.75" customHeight="1"/>
    <row r="3" spans="1:10" s="415" customFormat="1" ht="27" customHeight="1">
      <c r="A3" s="427" t="s">
        <v>763</v>
      </c>
      <c r="B3" s="541" t="s">
        <v>427</v>
      </c>
      <c r="C3" s="541" t="s">
        <v>428</v>
      </c>
      <c r="D3" s="541" t="s">
        <v>429</v>
      </c>
      <c r="E3" s="541" t="s">
        <v>430</v>
      </c>
      <c r="F3" s="541" t="s">
        <v>431</v>
      </c>
      <c r="G3" s="541" t="s">
        <v>432</v>
      </c>
      <c r="H3" s="541" t="s">
        <v>433</v>
      </c>
      <c r="I3" s="541" t="s">
        <v>434</v>
      </c>
      <c r="J3" s="428" t="s">
        <v>185</v>
      </c>
    </row>
    <row r="4" spans="1:10" ht="21.75" customHeight="1">
      <c r="A4" s="542" t="s">
        <v>764</v>
      </c>
      <c r="B4" s="820">
        <v>363517045.23000002</v>
      </c>
      <c r="C4" s="820">
        <v>468151582.34000003</v>
      </c>
      <c r="D4" s="820">
        <v>595825240.70000005</v>
      </c>
      <c r="E4" s="820">
        <v>699302422.17999995</v>
      </c>
      <c r="F4" s="820">
        <v>997894234.25</v>
      </c>
      <c r="G4" s="543">
        <v>726046954.76999998</v>
      </c>
      <c r="H4" s="543">
        <v>845589689.4240526</v>
      </c>
      <c r="I4" s="543">
        <v>1013490035.92</v>
      </c>
      <c r="J4" s="544">
        <f>SUM(B4:I4)</f>
        <v>5709817204.8140526</v>
      </c>
    </row>
    <row r="5" spans="1:10" ht="21.75" customHeight="1">
      <c r="A5" s="542" t="s">
        <v>765</v>
      </c>
      <c r="B5" s="820">
        <v>294082236</v>
      </c>
      <c r="C5" s="820">
        <v>258654996</v>
      </c>
      <c r="D5" s="820">
        <v>351221246.90999997</v>
      </c>
      <c r="E5" s="820">
        <v>611823256.20000005</v>
      </c>
      <c r="F5" s="820">
        <v>679361342.63999999</v>
      </c>
      <c r="G5" s="543">
        <v>452031424.79999995</v>
      </c>
      <c r="H5" s="543">
        <v>707257339.53559542</v>
      </c>
      <c r="I5" s="543">
        <v>1035014930.0400001</v>
      </c>
      <c r="J5" s="544">
        <f>SUM(B5:I5)</f>
        <v>4389446772.125596</v>
      </c>
    </row>
    <row r="6" spans="1:10" ht="21.75" customHeight="1">
      <c r="A6" s="542" t="s">
        <v>766</v>
      </c>
      <c r="B6" s="820">
        <v>954395629.62</v>
      </c>
      <c r="C6" s="820">
        <v>824091314.12999988</v>
      </c>
      <c r="D6" s="820">
        <v>1367644020.5673332</v>
      </c>
      <c r="E6" s="820">
        <v>2249742046.6733332</v>
      </c>
      <c r="F6" s="820">
        <v>2529316943.402667</v>
      </c>
      <c r="G6" s="543">
        <v>1527235545.0519998</v>
      </c>
      <c r="H6" s="543">
        <v>3167610230.9966679</v>
      </c>
      <c r="I6" s="543">
        <v>2145732856.9300001</v>
      </c>
      <c r="J6" s="544">
        <f>SUM(B6:I6)</f>
        <v>14765768587.372002</v>
      </c>
    </row>
    <row r="7" spans="1:10" ht="22.5" customHeight="1">
      <c r="A7" s="429" t="s">
        <v>185</v>
      </c>
      <c r="B7" s="545">
        <f t="shared" ref="B7:J7" si="0">SUM(B4:B6)</f>
        <v>1611994910.8499999</v>
      </c>
      <c r="C7" s="545">
        <f t="shared" si="0"/>
        <v>1550897892.4699998</v>
      </c>
      <c r="D7" s="545">
        <f t="shared" si="0"/>
        <v>2314690508.1773334</v>
      </c>
      <c r="E7" s="545">
        <f t="shared" si="0"/>
        <v>3560867725.0533333</v>
      </c>
      <c r="F7" s="545">
        <f t="shared" si="0"/>
        <v>4206572520.2926669</v>
      </c>
      <c r="G7" s="545">
        <f t="shared" si="0"/>
        <v>2705313924.6219997</v>
      </c>
      <c r="H7" s="545">
        <f t="shared" si="0"/>
        <v>4720457259.956316</v>
      </c>
      <c r="I7" s="545">
        <f>SUM(I4:I6)</f>
        <v>4194237822.8900003</v>
      </c>
      <c r="J7" s="43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10">
    <tabColor rgb="FF00B050"/>
    <pageSetUpPr fitToPage="1"/>
  </sheetPr>
  <dimension ref="A1"/>
  <sheetViews>
    <sheetView showGridLines="0" view="pageBreakPreview" zoomScale="70" zoomScaleNormal="100" zoomScaleSheetLayoutView="70" workbookViewId="0">
      <selection activeCell="O36" sqref="O36"/>
    </sheetView>
  </sheetViews>
  <sheetFormatPr defaultColWidth="11.42578125" defaultRowHeight="14.25"/>
  <cols>
    <col min="1" max="6" width="11.42578125" style="247"/>
    <col min="7" max="7" width="9.42578125" style="247" customWidth="1"/>
    <col min="8" max="9" width="11.42578125" style="247"/>
    <col min="10" max="10" width="20.28515625" style="247" customWidth="1"/>
    <col min="11" max="16384" width="11.42578125" style="247"/>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11">
    <tabColor rgb="FF00B050"/>
    <pageSetUpPr fitToPage="1"/>
  </sheetPr>
  <dimension ref="A3:M31"/>
  <sheetViews>
    <sheetView showGridLines="0" view="pageBreakPreview" topLeftCell="F1" zoomScaleNormal="100" zoomScaleSheetLayoutView="100" workbookViewId="0">
      <selection activeCell="X24" sqref="X24"/>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468" t="s">
        <v>769</v>
      </c>
      <c r="B4" s="1468"/>
      <c r="C4" s="1468"/>
      <c r="D4" s="1468"/>
      <c r="E4" s="1468"/>
      <c r="F4" s="1468"/>
      <c r="G4" s="1468"/>
      <c r="H4" s="1468"/>
      <c r="I4" s="1468"/>
      <c r="J4" s="1468"/>
      <c r="K4" s="1468"/>
      <c r="L4" s="1468"/>
      <c r="M4" s="301"/>
    </row>
    <row r="5" spans="1:13" ht="12.75" customHeight="1">
      <c r="A5" s="1468"/>
      <c r="B5" s="1468"/>
      <c r="C5" s="1468"/>
      <c r="D5" s="1468"/>
      <c r="E5" s="1468"/>
      <c r="F5" s="1468"/>
      <c r="G5" s="1468"/>
      <c r="H5" s="1468"/>
      <c r="I5" s="1468"/>
      <c r="J5" s="1468"/>
      <c r="K5" s="1468"/>
      <c r="L5" s="1468"/>
      <c r="M5" s="301"/>
    </row>
    <row r="6" spans="1:13" ht="15" customHeight="1">
      <c r="A6" s="1468"/>
      <c r="B6" s="1468"/>
      <c r="C6" s="1468"/>
      <c r="D6" s="1468"/>
      <c r="E6" s="1468"/>
      <c r="F6" s="1468"/>
      <c r="G6" s="1468"/>
      <c r="H6" s="1468"/>
      <c r="I6" s="1468"/>
      <c r="J6" s="1468"/>
      <c r="K6" s="1468"/>
      <c r="L6" s="1468"/>
      <c r="M6" s="301"/>
    </row>
    <row r="7" spans="1:13" ht="15" customHeight="1">
      <c r="A7" s="1468"/>
      <c r="B7" s="1468"/>
      <c r="C7" s="1468"/>
      <c r="D7" s="1468"/>
      <c r="E7" s="1468"/>
      <c r="F7" s="1468"/>
      <c r="G7" s="1468"/>
      <c r="H7" s="1468"/>
      <c r="I7" s="1468"/>
      <c r="J7" s="1468"/>
      <c r="K7" s="1468"/>
      <c r="L7" s="1468"/>
      <c r="M7" s="301"/>
    </row>
    <row r="8" spans="1:13" ht="15" customHeight="1">
      <c r="A8" s="1468"/>
      <c r="B8" s="1468"/>
      <c r="C8" s="1468"/>
      <c r="D8" s="1468"/>
      <c r="E8" s="1468"/>
      <c r="F8" s="1468"/>
      <c r="G8" s="1468"/>
      <c r="H8" s="1468"/>
      <c r="I8" s="1468"/>
      <c r="J8" s="1468"/>
      <c r="K8" s="1468"/>
      <c r="L8" s="1468"/>
      <c r="M8" s="301"/>
    </row>
    <row r="9" spans="1:13" ht="15" customHeight="1">
      <c r="A9" s="1468"/>
      <c r="B9" s="1468"/>
      <c r="C9" s="1468"/>
      <c r="D9" s="1468"/>
      <c r="E9" s="1468"/>
      <c r="F9" s="1468"/>
      <c r="G9" s="1468"/>
      <c r="H9" s="1468"/>
      <c r="I9" s="1468"/>
      <c r="J9" s="1468"/>
      <c r="K9" s="1468"/>
      <c r="L9" s="1468"/>
      <c r="M9" s="301"/>
    </row>
    <row r="10" spans="1:13" ht="15" customHeight="1">
      <c r="A10" s="1468"/>
      <c r="B10" s="1468"/>
      <c r="C10" s="1468"/>
      <c r="D10" s="1468"/>
      <c r="E10" s="1468"/>
      <c r="F10" s="1468"/>
      <c r="G10" s="1468"/>
      <c r="H10" s="1468"/>
      <c r="I10" s="1468"/>
      <c r="J10" s="1468"/>
      <c r="K10" s="1468"/>
      <c r="L10" s="1468"/>
      <c r="M10" s="301"/>
    </row>
    <row r="11" spans="1:13" ht="15" customHeight="1">
      <c r="A11" s="1468"/>
      <c r="B11" s="1468"/>
      <c r="C11" s="1468"/>
      <c r="D11" s="1468"/>
      <c r="E11" s="1468"/>
      <c r="F11" s="1468"/>
      <c r="G11" s="1468"/>
      <c r="H11" s="1468"/>
      <c r="I11" s="1468"/>
      <c r="J11" s="1468"/>
      <c r="K11" s="1468"/>
      <c r="L11" s="1468"/>
      <c r="M11" s="301"/>
    </row>
    <row r="12" spans="1:13" ht="15" customHeight="1">
      <c r="A12" s="1468"/>
      <c r="B12" s="1468"/>
      <c r="C12" s="1468"/>
      <c r="D12" s="1468"/>
      <c r="E12" s="1468"/>
      <c r="F12" s="1468"/>
      <c r="G12" s="1468"/>
      <c r="H12" s="1468"/>
      <c r="I12" s="1468"/>
      <c r="J12" s="1468"/>
      <c r="K12" s="1468"/>
      <c r="L12" s="1468"/>
      <c r="M12" s="301"/>
    </row>
    <row r="13" spans="1:13" ht="15" customHeight="1">
      <c r="A13" s="1468"/>
      <c r="B13" s="1468"/>
      <c r="C13" s="1468"/>
      <c r="D13" s="1468"/>
      <c r="E13" s="1468"/>
      <c r="F13" s="1468"/>
      <c r="G13" s="1468"/>
      <c r="H13" s="1468"/>
      <c r="I13" s="1468"/>
      <c r="J13" s="1468"/>
      <c r="K13" s="1468"/>
      <c r="L13" s="1468"/>
      <c r="M13" s="301"/>
    </row>
    <row r="14" spans="1:13" ht="15" customHeight="1">
      <c r="A14" s="1468"/>
      <c r="B14" s="1468"/>
      <c r="C14" s="1468"/>
      <c r="D14" s="1468"/>
      <c r="E14" s="1468"/>
      <c r="F14" s="1468"/>
      <c r="G14" s="1468"/>
      <c r="H14" s="1468"/>
      <c r="I14" s="1468"/>
      <c r="J14" s="1468"/>
      <c r="K14" s="1468"/>
      <c r="L14" s="1468"/>
      <c r="M14" s="301"/>
    </row>
    <row r="15" spans="1:13" ht="30.75" customHeight="1">
      <c r="A15" s="1468"/>
      <c r="B15" s="1468"/>
      <c r="C15" s="1468"/>
      <c r="D15" s="1468"/>
      <c r="E15" s="1468"/>
      <c r="F15" s="1468"/>
      <c r="G15" s="1468"/>
      <c r="H15" s="1468"/>
      <c r="I15" s="1468"/>
      <c r="J15" s="1468"/>
      <c r="K15" s="1468"/>
      <c r="L15" s="1468"/>
      <c r="M15" s="301"/>
    </row>
    <row r="16" spans="1:13" ht="15" customHeight="1">
      <c r="A16" s="1468"/>
      <c r="B16" s="1468"/>
      <c r="C16" s="1468"/>
      <c r="D16" s="1468"/>
      <c r="E16" s="1468"/>
      <c r="F16" s="1468"/>
      <c r="G16" s="1468"/>
      <c r="H16" s="1468"/>
      <c r="I16" s="1468"/>
      <c r="J16" s="1468"/>
      <c r="K16" s="1468"/>
      <c r="L16" s="1468"/>
      <c r="M16" s="301"/>
    </row>
    <row r="17" spans="1:13" ht="15" customHeight="1">
      <c r="A17" s="1468"/>
      <c r="B17" s="1468"/>
      <c r="C17" s="1468"/>
      <c r="D17" s="1468"/>
      <c r="E17" s="1468"/>
      <c r="F17" s="1468"/>
      <c r="G17" s="1468"/>
      <c r="H17" s="1468"/>
      <c r="I17" s="1468"/>
      <c r="J17" s="1468"/>
      <c r="K17" s="1468"/>
      <c r="L17" s="1468"/>
      <c r="M17" s="301"/>
    </row>
    <row r="18" spans="1:13" ht="15" customHeight="1">
      <c r="A18" s="1468"/>
      <c r="B18" s="1468"/>
      <c r="C18" s="1468"/>
      <c r="D18" s="1468"/>
      <c r="E18" s="1468"/>
      <c r="F18" s="1468"/>
      <c r="G18" s="1468"/>
      <c r="H18" s="1468"/>
      <c r="I18" s="1468"/>
      <c r="J18" s="1468"/>
      <c r="K18" s="1468"/>
      <c r="L18" s="1468"/>
      <c r="M18" s="301"/>
    </row>
    <row r="19" spans="1:13" ht="15" customHeight="1">
      <c r="A19" s="1468"/>
      <c r="B19" s="1468"/>
      <c r="C19" s="1468"/>
      <c r="D19" s="1468"/>
      <c r="E19" s="1468"/>
      <c r="F19" s="1468"/>
      <c r="G19" s="1468"/>
      <c r="H19" s="1468"/>
      <c r="I19" s="1468"/>
      <c r="J19" s="1468"/>
      <c r="K19" s="1468"/>
      <c r="L19" s="1468"/>
      <c r="M19" s="301"/>
    </row>
    <row r="20" spans="1:13" ht="15" customHeight="1">
      <c r="A20" s="1468"/>
      <c r="B20" s="1468"/>
      <c r="C20" s="1468"/>
      <c r="D20" s="1468"/>
      <c r="E20" s="1468"/>
      <c r="F20" s="1468"/>
      <c r="G20" s="1468"/>
      <c r="H20" s="1468"/>
      <c r="I20" s="1468"/>
      <c r="J20" s="1468"/>
      <c r="K20" s="1468"/>
      <c r="L20" s="1468"/>
      <c r="M20" s="301"/>
    </row>
    <row r="21" spans="1:13" ht="15" customHeight="1">
      <c r="A21" s="1468"/>
      <c r="B21" s="1468"/>
      <c r="C21" s="1468"/>
      <c r="D21" s="1468"/>
      <c r="E21" s="1468"/>
      <c r="F21" s="1468"/>
      <c r="G21" s="1468"/>
      <c r="H21" s="1468"/>
      <c r="I21" s="1468"/>
      <c r="J21" s="1468"/>
      <c r="K21" s="1468"/>
      <c r="L21" s="1468"/>
      <c r="M21" s="301"/>
    </row>
    <row r="22" spans="1:13" ht="15" customHeight="1">
      <c r="A22" s="1468"/>
      <c r="B22" s="1468"/>
      <c r="C22" s="1468"/>
      <c r="D22" s="1468"/>
      <c r="E22" s="1468"/>
      <c r="F22" s="1468"/>
      <c r="G22" s="1468"/>
      <c r="H22" s="1468"/>
      <c r="I22" s="1468"/>
      <c r="J22" s="1468"/>
      <c r="K22" s="1468"/>
      <c r="L22" s="1468"/>
      <c r="M22" s="301"/>
    </row>
    <row r="23" spans="1:13" ht="15" customHeight="1">
      <c r="A23" s="1468"/>
      <c r="B23" s="1468"/>
      <c r="C23" s="1468"/>
      <c r="D23" s="1468"/>
      <c r="E23" s="1468"/>
      <c r="F23" s="1468"/>
      <c r="G23" s="1468"/>
      <c r="H23" s="1468"/>
      <c r="I23" s="1468"/>
      <c r="J23" s="1468"/>
      <c r="K23" s="1468"/>
      <c r="L23" s="1468"/>
      <c r="M23" s="301"/>
    </row>
    <row r="24" spans="1:13" ht="15" customHeight="1">
      <c r="A24" s="1468"/>
      <c r="B24" s="1468"/>
      <c r="C24" s="1468"/>
      <c r="D24" s="1468"/>
      <c r="E24" s="1468"/>
      <c r="F24" s="1468"/>
      <c r="G24" s="1468"/>
      <c r="H24" s="1468"/>
      <c r="I24" s="1468"/>
      <c r="J24" s="1468"/>
      <c r="K24" s="1468"/>
      <c r="L24" s="1468"/>
      <c r="M24" s="301"/>
    </row>
    <row r="25" spans="1:13" ht="19.5" customHeight="1">
      <c r="A25" s="1468"/>
      <c r="B25" s="1468"/>
      <c r="C25" s="1468"/>
      <c r="D25" s="1468"/>
      <c r="E25" s="1468"/>
      <c r="F25" s="1468"/>
      <c r="G25" s="1468"/>
      <c r="H25" s="1468"/>
      <c r="I25" s="1468"/>
      <c r="J25" s="1468"/>
      <c r="K25" s="1468"/>
      <c r="L25" s="1468"/>
      <c r="M25" s="301"/>
    </row>
    <row r="26" spans="1:13" ht="16.5" customHeight="1">
      <c r="A26" s="1468"/>
      <c r="B26" s="1468"/>
      <c r="C26" s="1468"/>
      <c r="D26" s="1468"/>
      <c r="E26" s="1468"/>
      <c r="F26" s="1468"/>
      <c r="G26" s="1468"/>
      <c r="H26" s="1468"/>
      <c r="I26" s="1468"/>
      <c r="J26" s="1468"/>
      <c r="K26" s="1468"/>
      <c r="L26" s="1468"/>
    </row>
    <row r="27" spans="1:13">
      <c r="A27" s="1468"/>
      <c r="B27" s="1468"/>
      <c r="C27" s="1468"/>
      <c r="D27" s="1468"/>
      <c r="E27" s="1468"/>
      <c r="F27" s="1468"/>
      <c r="G27" s="1468"/>
      <c r="H27" s="1468"/>
      <c r="I27" s="1468"/>
      <c r="J27" s="1468"/>
      <c r="K27" s="1468"/>
      <c r="L27" s="1468"/>
    </row>
    <row r="28" spans="1:13">
      <c r="A28" s="1468"/>
      <c r="B28" s="1468"/>
      <c r="C28" s="1468"/>
      <c r="D28" s="1468"/>
      <c r="E28" s="1468"/>
      <c r="F28" s="1468"/>
      <c r="G28" s="1468"/>
      <c r="H28" s="1468"/>
      <c r="I28" s="1468"/>
      <c r="J28" s="1468"/>
      <c r="K28" s="1468"/>
      <c r="L28" s="1468"/>
    </row>
    <row r="29" spans="1:13">
      <c r="A29" s="1468"/>
      <c r="B29" s="1468"/>
      <c r="C29" s="1468"/>
      <c r="D29" s="1468"/>
      <c r="E29" s="1468"/>
      <c r="F29" s="1468"/>
      <c r="G29" s="1468"/>
      <c r="H29" s="1468"/>
      <c r="I29" s="1468"/>
      <c r="J29" s="1468"/>
      <c r="K29" s="1468"/>
      <c r="L29" s="1468"/>
    </row>
    <row r="30" spans="1:13">
      <c r="A30" s="1468"/>
      <c r="B30" s="1468"/>
      <c r="C30" s="1468"/>
      <c r="D30" s="1468"/>
      <c r="E30" s="1468"/>
      <c r="F30" s="1468"/>
      <c r="G30" s="1468"/>
      <c r="H30" s="1468"/>
      <c r="I30" s="1468"/>
      <c r="J30" s="1468"/>
      <c r="K30" s="1468"/>
      <c r="L30" s="1468"/>
    </row>
    <row r="31" spans="1:13" ht="29.25" customHeight="1">
      <c r="A31" s="1468"/>
      <c r="B31" s="1468"/>
      <c r="C31" s="1468"/>
      <c r="D31" s="1468"/>
      <c r="E31" s="1468"/>
      <c r="F31" s="1468"/>
      <c r="G31" s="1468"/>
      <c r="H31" s="1468"/>
      <c r="I31" s="1468"/>
      <c r="J31" s="1468"/>
      <c r="K31" s="1468"/>
      <c r="L31" s="1468"/>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2">
    <tabColor rgb="FF00B050"/>
    <pageSetUpPr fitToPage="1"/>
  </sheetPr>
  <dimension ref="A1:U34"/>
  <sheetViews>
    <sheetView showGridLines="0" view="pageBreakPreview" zoomScale="40" zoomScaleNormal="100" zoomScaleSheetLayoutView="40" workbookViewId="0">
      <selection activeCell="J26" sqref="J26"/>
    </sheetView>
  </sheetViews>
  <sheetFormatPr defaultColWidth="11.42578125" defaultRowHeight="15"/>
  <cols>
    <col min="1" max="1" width="25.7109375" customWidth="1"/>
    <col min="2" max="2" width="24.85546875" customWidth="1"/>
    <col min="3" max="3" width="24.5703125" customWidth="1"/>
    <col min="4" max="4" width="26.42578125" style="47"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12" customFormat="1" ht="83.25" customHeight="1">
      <c r="A1" s="1436" t="s">
        <v>770</v>
      </c>
      <c r="B1" s="1436"/>
      <c r="C1" s="1436"/>
      <c r="D1" s="1436"/>
      <c r="E1" s="1436"/>
      <c r="F1" s="1436"/>
      <c r="G1" s="1436"/>
      <c r="H1" s="1436"/>
      <c r="I1" s="1436"/>
      <c r="J1" s="1436"/>
      <c r="K1" s="1436"/>
      <c r="O1"/>
      <c r="P1"/>
      <c r="Q1"/>
      <c r="R1"/>
      <c r="S1"/>
      <c r="T1"/>
      <c r="U1"/>
    </row>
    <row r="2" spans="1:21" s="412" customFormat="1" ht="33.75" customHeight="1">
      <c r="A2" s="1391" t="str">
        <f>+'Resumen '!O12</f>
        <v>Período:  Diciembre 2003 - Julio 2025</v>
      </c>
      <c r="B2" s="1391"/>
      <c r="C2" s="1391"/>
      <c r="D2" s="1391"/>
      <c r="E2" s="1391"/>
      <c r="F2" s="1391"/>
      <c r="G2" s="1391"/>
      <c r="H2" s="1391"/>
      <c r="I2" s="1391"/>
      <c r="J2" s="1391"/>
      <c r="K2" s="1391"/>
      <c r="O2"/>
      <c r="P2"/>
      <c r="Q2"/>
      <c r="R2"/>
      <c r="S2"/>
      <c r="T2"/>
      <c r="U2"/>
    </row>
    <row r="3" spans="1:21" ht="22.5" customHeight="1"/>
    <row r="4" spans="1:21" ht="33.75" customHeight="1">
      <c r="B4" s="1469" t="s">
        <v>771</v>
      </c>
      <c r="C4" s="1469"/>
      <c r="D4" s="1469"/>
      <c r="E4" s="1469"/>
      <c r="F4" s="1469"/>
      <c r="G4" s="1469"/>
    </row>
    <row r="5" spans="1:21" s="16" customFormat="1" ht="66" customHeight="1">
      <c r="A5" s="528" t="s">
        <v>615</v>
      </c>
      <c r="B5" s="528" t="s">
        <v>289</v>
      </c>
      <c r="C5" s="528" t="s">
        <v>292</v>
      </c>
      <c r="D5" s="534" t="s">
        <v>295</v>
      </c>
      <c r="E5" s="528" t="s">
        <v>772</v>
      </c>
      <c r="F5" s="528" t="s">
        <v>773</v>
      </c>
      <c r="G5" s="528" t="s">
        <v>774</v>
      </c>
      <c r="O5" s="412"/>
      <c r="P5" s="412"/>
      <c r="Q5" s="412"/>
      <c r="R5" s="412"/>
      <c r="S5" s="412"/>
      <c r="T5" s="412"/>
      <c r="U5" s="412"/>
    </row>
    <row r="6" spans="1:21" s="35" customFormat="1" ht="26.25">
      <c r="A6" s="535" t="s">
        <v>775</v>
      </c>
      <c r="B6" s="536">
        <v>293</v>
      </c>
      <c r="C6" s="536">
        <v>799</v>
      </c>
      <c r="D6" s="537">
        <v>0</v>
      </c>
      <c r="E6" s="538">
        <f t="shared" ref="E6:E17" si="0">SUM(B6:D6)</f>
        <v>1092</v>
      </c>
      <c r="F6" s="539">
        <f t="shared" ref="F6:F18" si="1">B6/E6</f>
        <v>0.26831501831501831</v>
      </c>
      <c r="G6" s="539">
        <f t="shared" ref="G6:G18" si="2">C6/E6</f>
        <v>0.73168498168498164</v>
      </c>
      <c r="O6" s="740"/>
      <c r="P6" s="740"/>
      <c r="Q6" s="740"/>
      <c r="R6" s="740"/>
      <c r="S6" s="740"/>
      <c r="T6" s="740"/>
      <c r="U6" s="740"/>
    </row>
    <row r="7" spans="1:21" s="35" customFormat="1" ht="26.25">
      <c r="A7" s="535">
        <v>2008</v>
      </c>
      <c r="B7" s="536">
        <v>247</v>
      </c>
      <c r="C7" s="536">
        <v>480</v>
      </c>
      <c r="D7" s="537">
        <v>0</v>
      </c>
      <c r="E7" s="538">
        <f t="shared" si="0"/>
        <v>727</v>
      </c>
      <c r="F7" s="539">
        <f t="shared" si="1"/>
        <v>0.33975240715268223</v>
      </c>
      <c r="G7" s="539">
        <f t="shared" si="2"/>
        <v>0.66024759284731771</v>
      </c>
      <c r="O7" s="740"/>
      <c r="P7" s="740"/>
      <c r="Q7" s="740"/>
      <c r="R7" s="740"/>
      <c r="S7" s="740"/>
      <c r="T7" s="740"/>
      <c r="U7" s="740"/>
    </row>
    <row r="8" spans="1:21" s="35" customFormat="1" ht="26.25">
      <c r="A8" s="535">
        <v>2009</v>
      </c>
      <c r="B8" s="536">
        <v>254</v>
      </c>
      <c r="C8" s="536">
        <v>472</v>
      </c>
      <c r="D8" s="537">
        <v>1</v>
      </c>
      <c r="E8" s="538">
        <f t="shared" si="0"/>
        <v>727</v>
      </c>
      <c r="F8" s="539">
        <f t="shared" si="1"/>
        <v>0.34938101788170561</v>
      </c>
      <c r="G8" s="539">
        <f t="shared" si="2"/>
        <v>0.6492434662998624</v>
      </c>
      <c r="O8" s="740"/>
      <c r="P8" s="740"/>
      <c r="Q8" s="740"/>
      <c r="R8" s="740"/>
      <c r="S8" s="740"/>
      <c r="T8" s="740"/>
      <c r="U8" s="740"/>
    </row>
    <row r="9" spans="1:21" s="35" customFormat="1" ht="26.25">
      <c r="A9" s="535">
        <v>2010</v>
      </c>
      <c r="B9" s="536">
        <v>255</v>
      </c>
      <c r="C9" s="536">
        <v>410</v>
      </c>
      <c r="D9" s="537">
        <v>1</v>
      </c>
      <c r="E9" s="538">
        <f t="shared" si="0"/>
        <v>666</v>
      </c>
      <c r="F9" s="539">
        <f t="shared" si="1"/>
        <v>0.38288288288288286</v>
      </c>
      <c r="G9" s="539">
        <f t="shared" si="2"/>
        <v>0.61561561561561562</v>
      </c>
      <c r="O9" s="740"/>
      <c r="P9" s="740"/>
      <c r="Q9" s="740"/>
      <c r="R9" s="740"/>
      <c r="S9" s="740"/>
      <c r="T9" s="740"/>
      <c r="U9" s="740"/>
    </row>
    <row r="10" spans="1:21" s="35" customFormat="1" ht="26.25">
      <c r="A10" s="535">
        <v>2011</v>
      </c>
      <c r="B10" s="536">
        <v>373</v>
      </c>
      <c r="C10" s="536">
        <v>534</v>
      </c>
      <c r="D10" s="537">
        <v>0</v>
      </c>
      <c r="E10" s="538">
        <f t="shared" si="0"/>
        <v>907</v>
      </c>
      <c r="F10" s="539">
        <f t="shared" si="1"/>
        <v>0.41124586549062847</v>
      </c>
      <c r="G10" s="539">
        <f t="shared" si="2"/>
        <v>0.58875413450937153</v>
      </c>
      <c r="O10" s="740"/>
      <c r="P10" s="740"/>
      <c r="Q10" s="740"/>
      <c r="R10" s="740"/>
      <c r="S10" s="740"/>
      <c r="T10" s="740"/>
      <c r="U10" s="740"/>
    </row>
    <row r="11" spans="1:21" s="35" customFormat="1" ht="26.25">
      <c r="A11" s="535">
        <v>2012</v>
      </c>
      <c r="B11" s="536">
        <v>625</v>
      </c>
      <c r="C11" s="536">
        <v>588</v>
      </c>
      <c r="D11" s="537">
        <v>1</v>
      </c>
      <c r="E11" s="538">
        <f t="shared" si="0"/>
        <v>1214</v>
      </c>
      <c r="F11" s="539">
        <f t="shared" si="1"/>
        <v>0.51482701812191101</v>
      </c>
      <c r="G11" s="539">
        <f t="shared" si="2"/>
        <v>0.48434925864909389</v>
      </c>
      <c r="O11" s="740"/>
      <c r="P11" s="740"/>
      <c r="Q11" s="740"/>
      <c r="R11" s="740"/>
      <c r="S11" s="740"/>
      <c r="T11" s="740"/>
      <c r="U11" s="740"/>
    </row>
    <row r="12" spans="1:21" s="35" customFormat="1" ht="26.25">
      <c r="A12" s="535" t="s">
        <v>425</v>
      </c>
      <c r="B12" s="536">
        <v>1207</v>
      </c>
      <c r="C12" s="536">
        <v>657</v>
      </c>
      <c r="D12" s="537">
        <v>8</v>
      </c>
      <c r="E12" s="538">
        <f t="shared" si="0"/>
        <v>1872</v>
      </c>
      <c r="F12" s="539">
        <f t="shared" si="1"/>
        <v>0.64476495726495731</v>
      </c>
      <c r="G12" s="539">
        <f t="shared" si="2"/>
        <v>0.35096153846153844</v>
      </c>
      <c r="O12" s="740"/>
      <c r="P12" s="740"/>
      <c r="Q12" s="740"/>
      <c r="R12" s="740"/>
      <c r="S12" s="740"/>
      <c r="T12" s="740"/>
      <c r="U12" s="740"/>
    </row>
    <row r="13" spans="1:21" s="35" customFormat="1" ht="26.25">
      <c r="A13" s="535" t="s">
        <v>426</v>
      </c>
      <c r="B13" s="536">
        <v>1003</v>
      </c>
      <c r="C13" s="536">
        <v>706</v>
      </c>
      <c r="D13" s="537">
        <v>7</v>
      </c>
      <c r="E13" s="538">
        <f t="shared" si="0"/>
        <v>1716</v>
      </c>
      <c r="F13" s="539">
        <f t="shared" si="1"/>
        <v>0.58449883449883455</v>
      </c>
      <c r="G13" s="539">
        <f t="shared" si="2"/>
        <v>0.41142191142191142</v>
      </c>
      <c r="O13" s="740"/>
      <c r="P13" s="740"/>
      <c r="Q13" s="740"/>
      <c r="R13" s="740"/>
      <c r="S13" s="740"/>
      <c r="T13" s="740"/>
      <c r="U13" s="740"/>
    </row>
    <row r="14" spans="1:21" s="35" customFormat="1" ht="26.25">
      <c r="A14" s="535" t="s">
        <v>427</v>
      </c>
      <c r="B14" s="536">
        <v>704</v>
      </c>
      <c r="C14" s="536">
        <v>836</v>
      </c>
      <c r="D14" s="537">
        <v>0</v>
      </c>
      <c r="E14" s="538">
        <f t="shared" si="0"/>
        <v>1540</v>
      </c>
      <c r="F14" s="539">
        <f t="shared" si="1"/>
        <v>0.45714285714285713</v>
      </c>
      <c r="G14" s="539">
        <f t="shared" si="2"/>
        <v>0.54285714285714282</v>
      </c>
      <c r="O14" s="740"/>
      <c r="P14" s="740"/>
      <c r="Q14" s="740"/>
      <c r="R14" s="740"/>
      <c r="S14" s="740"/>
      <c r="T14" s="740"/>
      <c r="U14" s="740"/>
    </row>
    <row r="15" spans="1:21" s="35" customFormat="1" ht="26.25">
      <c r="A15" s="535" t="s">
        <v>428</v>
      </c>
      <c r="B15" s="536">
        <v>580</v>
      </c>
      <c r="C15" s="536">
        <v>937</v>
      </c>
      <c r="D15" s="537">
        <v>0</v>
      </c>
      <c r="E15" s="538">
        <f t="shared" si="0"/>
        <v>1517</v>
      </c>
      <c r="F15" s="539">
        <f t="shared" si="1"/>
        <v>0.3823335530652604</v>
      </c>
      <c r="G15" s="539">
        <f t="shared" si="2"/>
        <v>0.6176664469347396</v>
      </c>
      <c r="O15" s="740"/>
      <c r="P15" s="740"/>
      <c r="Q15" s="740"/>
      <c r="R15" s="740"/>
      <c r="S15" s="740"/>
      <c r="T15" s="740"/>
      <c r="U15" s="740"/>
    </row>
    <row r="16" spans="1:21" s="35" customFormat="1" ht="26.25">
      <c r="A16" s="535" t="s">
        <v>429</v>
      </c>
      <c r="B16" s="536">
        <v>660</v>
      </c>
      <c r="C16" s="536">
        <v>933</v>
      </c>
      <c r="D16" s="537">
        <v>0</v>
      </c>
      <c r="E16" s="538">
        <f t="shared" si="0"/>
        <v>1593</v>
      </c>
      <c r="F16" s="539">
        <f t="shared" si="1"/>
        <v>0.4143126177024482</v>
      </c>
      <c r="G16" s="539">
        <f t="shared" si="2"/>
        <v>0.5856873822975518</v>
      </c>
      <c r="O16" s="740"/>
      <c r="P16" s="740"/>
      <c r="Q16" s="740"/>
      <c r="R16" s="740"/>
      <c r="S16" s="740"/>
      <c r="T16" s="740"/>
      <c r="U16" s="740"/>
    </row>
    <row r="17" spans="1:21" s="35" customFormat="1" ht="26.25">
      <c r="A17" s="535" t="s">
        <v>430</v>
      </c>
      <c r="B17" s="536">
        <v>5389</v>
      </c>
      <c r="C17" s="536">
        <v>1073</v>
      </c>
      <c r="D17" s="537">
        <v>0</v>
      </c>
      <c r="E17" s="538">
        <f t="shared" si="0"/>
        <v>6462</v>
      </c>
      <c r="F17" s="539">
        <f t="shared" si="1"/>
        <v>0.83395233673785207</v>
      </c>
      <c r="G17" s="539">
        <f t="shared" si="2"/>
        <v>0.16604766326214795</v>
      </c>
      <c r="O17" s="740"/>
      <c r="P17" s="740"/>
      <c r="Q17" s="740"/>
      <c r="R17" s="740"/>
      <c r="S17" s="740"/>
      <c r="T17" s="740"/>
      <c r="U17" s="740"/>
    </row>
    <row r="18" spans="1:21" s="35" customFormat="1" ht="26.25">
      <c r="A18" s="535" t="s">
        <v>431</v>
      </c>
      <c r="B18" s="536">
        <v>764</v>
      </c>
      <c r="C18" s="536">
        <v>1000</v>
      </c>
      <c r="D18" s="537">
        <v>1</v>
      </c>
      <c r="E18" s="538">
        <f t="shared" ref="E18:E22" si="3">SUM(B18:D18)</f>
        <v>1765</v>
      </c>
      <c r="F18" s="539">
        <f t="shared" si="1"/>
        <v>0.43286118980169974</v>
      </c>
      <c r="G18" s="539">
        <f t="shared" si="2"/>
        <v>0.56657223796033995</v>
      </c>
      <c r="O18" s="740"/>
      <c r="P18" s="740"/>
      <c r="Q18" s="740"/>
      <c r="R18" s="740"/>
      <c r="S18" s="740"/>
      <c r="T18" s="740"/>
      <c r="U18" s="740"/>
    </row>
    <row r="19" spans="1:21" s="35" customFormat="1" ht="26.25">
      <c r="A19" s="540">
        <v>2020</v>
      </c>
      <c r="B19" s="536">
        <v>616</v>
      </c>
      <c r="C19" s="536">
        <v>897</v>
      </c>
      <c r="D19" s="537">
        <v>3</v>
      </c>
      <c r="E19" s="538">
        <f t="shared" si="3"/>
        <v>1516</v>
      </c>
      <c r="F19" s="539">
        <f>B19/E19</f>
        <v>0.40633245382585753</v>
      </c>
      <c r="G19" s="539">
        <f>C19/E19</f>
        <v>0.59168865435356199</v>
      </c>
      <c r="O19" s="740"/>
      <c r="P19" s="740"/>
      <c r="Q19" s="740"/>
      <c r="R19" s="740"/>
      <c r="S19" s="740"/>
      <c r="T19" s="740"/>
      <c r="U19" s="740"/>
    </row>
    <row r="20" spans="1:21" s="35" customFormat="1" ht="26.25">
      <c r="A20" s="540">
        <v>2021</v>
      </c>
      <c r="B20" s="536">
        <v>1030</v>
      </c>
      <c r="C20" s="536">
        <v>1377</v>
      </c>
      <c r="D20" s="537">
        <v>11</v>
      </c>
      <c r="E20" s="538">
        <f t="shared" si="3"/>
        <v>2418</v>
      </c>
      <c r="F20" s="539">
        <f>B20/E20</f>
        <v>0.42597187758478083</v>
      </c>
      <c r="G20" s="539">
        <f>C20/E20</f>
        <v>0.5694789081885856</v>
      </c>
      <c r="O20" s="740"/>
      <c r="P20" s="740"/>
      <c r="Q20" s="740"/>
      <c r="R20" s="740"/>
      <c r="S20" s="740"/>
      <c r="T20" s="740"/>
      <c r="U20" s="740"/>
    </row>
    <row r="21" spans="1:21" s="35" customFormat="1" ht="26.25">
      <c r="A21" s="540">
        <v>2022</v>
      </c>
      <c r="B21" s="536">
        <v>1237</v>
      </c>
      <c r="C21" s="536">
        <v>1226</v>
      </c>
      <c r="D21" s="1136">
        <v>12</v>
      </c>
      <c r="E21" s="538">
        <f t="shared" si="3"/>
        <v>2475</v>
      </c>
      <c r="F21" s="539">
        <f>B21/E21</f>
        <v>0.4997979797979798</v>
      </c>
      <c r="G21" s="539">
        <f>C21/E21</f>
        <v>0.49535353535353538</v>
      </c>
      <c r="O21" s="740"/>
      <c r="P21" s="740"/>
      <c r="Q21" s="740"/>
      <c r="R21" s="740"/>
      <c r="S21" s="740"/>
      <c r="T21" s="740"/>
      <c r="U21" s="740"/>
    </row>
    <row r="22" spans="1:21" s="35" customFormat="1" ht="26.25">
      <c r="A22" s="540">
        <v>2023</v>
      </c>
      <c r="B22" s="536">
        <v>1264</v>
      </c>
      <c r="C22" s="536">
        <v>1339</v>
      </c>
      <c r="D22" s="1136">
        <v>14</v>
      </c>
      <c r="E22" s="538">
        <f t="shared" si="3"/>
        <v>2617</v>
      </c>
      <c r="F22" s="539">
        <f>B22/E22</f>
        <v>0.48299579671379445</v>
      </c>
      <c r="G22" s="539">
        <f>C22/E22</f>
        <v>0.51165456629728701</v>
      </c>
      <c r="O22" s="740"/>
      <c r="P22" s="740"/>
      <c r="Q22" s="740"/>
      <c r="R22" s="740"/>
      <c r="S22" s="740"/>
      <c r="T22" s="740"/>
      <c r="U22" s="740"/>
    </row>
    <row r="23" spans="1:21" s="35" customFormat="1" ht="26.25">
      <c r="A23" s="540">
        <v>2024</v>
      </c>
      <c r="B23" s="536">
        <v>1360</v>
      </c>
      <c r="C23" s="536">
        <v>1517</v>
      </c>
      <c r="D23" s="1136">
        <v>12</v>
      </c>
      <c r="E23" s="538">
        <f t="shared" ref="E23:E24" si="4">SUM(B23:D23)</f>
        <v>2889</v>
      </c>
      <c r="F23" s="539">
        <f t="shared" ref="F23:F24" si="5">B23/E23</f>
        <v>0.47075112495673244</v>
      </c>
      <c r="G23" s="539">
        <f t="shared" ref="G23:G24" si="6">C23/E23</f>
        <v>0.52509518864659055</v>
      </c>
      <c r="O23" s="740"/>
      <c r="P23" s="740"/>
      <c r="Q23" s="740"/>
      <c r="R23" s="740"/>
      <c r="S23" s="740"/>
      <c r="T23" s="740"/>
      <c r="U23" s="740"/>
    </row>
    <row r="24" spans="1:21" s="35" customFormat="1" ht="26.25">
      <c r="A24" s="821" t="str">
        <f>+'Resumen '!O5</f>
        <v>Jul.25</v>
      </c>
      <c r="B24" s="536">
        <f>+'Resumen '!B56</f>
        <v>18742</v>
      </c>
      <c r="C24" s="536">
        <f>+'Resumen '!B57</f>
        <v>16642</v>
      </c>
      <c r="D24" s="1136">
        <v>13</v>
      </c>
      <c r="E24" s="538">
        <f t="shared" si="4"/>
        <v>35397</v>
      </c>
      <c r="F24" s="539">
        <f t="shared" si="5"/>
        <v>0.52947989942650509</v>
      </c>
      <c r="G24" s="539">
        <f t="shared" si="6"/>
        <v>0.47015283781111394</v>
      </c>
      <c r="O24" s="740"/>
      <c r="P24" s="740"/>
      <c r="Q24" s="740"/>
      <c r="R24" s="740"/>
      <c r="S24" s="740"/>
      <c r="T24" s="740"/>
      <c r="U24" s="740"/>
    </row>
    <row r="25" spans="1:21" s="45" customFormat="1" ht="25.5" customHeight="1">
      <c r="A25" s="529" t="s">
        <v>251</v>
      </c>
      <c r="B25" s="530">
        <f>+B24</f>
        <v>18742</v>
      </c>
      <c r="C25" s="530">
        <f>+C24</f>
        <v>16642</v>
      </c>
      <c r="D25" s="531">
        <f>SUBTOTAL(109,D6:D24)</f>
        <v>84</v>
      </c>
      <c r="E25" s="532">
        <f>+Tabla45[[#This Row],[Retiro Programado]]+Tabla45[[#This Row],[Sobrevivencia]]+Tabla45[[#This Row],[Discapacidad]]</f>
        <v>35468</v>
      </c>
      <c r="F25" s="533">
        <f>AVERAGE(F6:F24)</f>
        <v>0.46482103622970466</v>
      </c>
      <c r="G25" s="533">
        <f>AVERAGE(G6:G24)</f>
        <v>0.53339647702380466</v>
      </c>
      <c r="H25" s="35"/>
      <c r="O25" s="740"/>
      <c r="P25" s="740"/>
      <c r="Q25" s="740"/>
      <c r="R25" s="740"/>
      <c r="S25" s="740"/>
      <c r="T25" s="740"/>
      <c r="U25" s="740"/>
    </row>
    <row r="26" spans="1:21" ht="93" customHeight="1">
      <c r="A26" s="1470" t="s">
        <v>776</v>
      </c>
      <c r="B26" s="1471"/>
      <c r="C26" s="1471"/>
      <c r="D26" s="1471"/>
      <c r="E26" s="1471"/>
      <c r="F26" s="1471"/>
      <c r="G26" s="1471"/>
      <c r="O26" s="740"/>
      <c r="P26" s="740"/>
      <c r="Q26" s="740"/>
      <c r="R26" s="740"/>
      <c r="S26" s="740"/>
      <c r="T26" s="740"/>
      <c r="U26" s="740"/>
    </row>
    <row r="27" spans="1:21" ht="26.25">
      <c r="B27" s="104"/>
      <c r="C27" s="104"/>
      <c r="O27" s="740"/>
      <c r="P27" s="740"/>
      <c r="Q27" s="740"/>
      <c r="R27" s="740"/>
      <c r="S27" s="740"/>
      <c r="T27" s="740"/>
      <c r="U27" s="740"/>
    </row>
    <row r="28" spans="1:21" ht="26.25">
      <c r="O28" s="741"/>
      <c r="P28" s="741"/>
      <c r="Q28" s="741"/>
      <c r="R28" s="741"/>
      <c r="S28" s="740"/>
      <c r="T28" s="740"/>
      <c r="U28" s="740"/>
    </row>
    <row r="29" spans="1:21" ht="26.25">
      <c r="B29" s="78"/>
      <c r="C29" s="78"/>
      <c r="O29" s="740"/>
      <c r="P29" s="740"/>
      <c r="Q29" s="740"/>
      <c r="R29" s="740"/>
      <c r="S29" s="740"/>
      <c r="T29" s="740"/>
      <c r="U29" s="740"/>
    </row>
    <row r="30" spans="1:21" ht="26.25">
      <c r="O30" s="741"/>
      <c r="P30" s="741"/>
      <c r="Q30" s="741"/>
      <c r="R30" s="741"/>
      <c r="S30" s="740"/>
      <c r="T30" s="740"/>
      <c r="U30" s="740"/>
    </row>
    <row r="31" spans="1:21" ht="26.25">
      <c r="O31" s="740"/>
      <c r="P31" s="740"/>
      <c r="Q31" s="740"/>
      <c r="R31" s="740"/>
      <c r="S31" s="740"/>
      <c r="T31" s="740"/>
      <c r="U31" s="740"/>
    </row>
    <row r="32" spans="1:21" ht="26.25">
      <c r="O32" s="740"/>
      <c r="P32" s="740"/>
      <c r="Q32" s="740"/>
      <c r="R32" s="740"/>
      <c r="S32" s="740"/>
      <c r="T32" s="740"/>
      <c r="U32" s="740"/>
    </row>
    <row r="33" spans="15:21" ht="26.25">
      <c r="O33" s="740"/>
      <c r="P33" s="740"/>
      <c r="Q33" s="740"/>
      <c r="R33" s="740"/>
      <c r="S33" s="740"/>
      <c r="T33" s="740"/>
      <c r="U33" s="740"/>
    </row>
    <row r="34" spans="15:21" ht="26.25">
      <c r="O34" s="740"/>
      <c r="P34" s="740"/>
      <c r="Q34" s="740"/>
      <c r="R34" s="740"/>
      <c r="S34" s="740"/>
      <c r="T34" s="740"/>
      <c r="U34" s="740"/>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3">
    <tabColor rgb="FF00B050"/>
    <pageSetUpPr fitToPage="1"/>
  </sheetPr>
  <dimension ref="A1:J10"/>
  <sheetViews>
    <sheetView showGridLines="0" view="pageBreakPreview" zoomScale="55" zoomScaleNormal="100" zoomScaleSheetLayoutView="55" workbookViewId="0">
      <selection activeCell="M35" sqref="M35"/>
    </sheetView>
  </sheetViews>
  <sheetFormatPr defaultColWidth="11.42578125" defaultRowHeight="15"/>
  <cols>
    <col min="1" max="1" width="90.5703125" customWidth="1"/>
    <col min="2" max="2" width="32.42578125" customWidth="1"/>
    <col min="6" max="6" width="18" customWidth="1"/>
    <col min="8" max="8" width="18" customWidth="1"/>
  </cols>
  <sheetData>
    <row r="1" spans="1:10" s="412" customFormat="1" ht="67.5" customHeight="1">
      <c r="A1" s="1391" t="s">
        <v>777</v>
      </c>
      <c r="B1" s="1391"/>
      <c r="C1" s="1391"/>
      <c r="D1" s="1391"/>
      <c r="E1" s="1391"/>
      <c r="F1" s="1391"/>
      <c r="G1" s="1391"/>
      <c r="H1" s="1391"/>
      <c r="I1" s="1391"/>
      <c r="J1" s="1391"/>
    </row>
    <row r="2" spans="1:10" s="412" customFormat="1" ht="31.5" customHeight="1">
      <c r="A2" s="1391" t="str">
        <f>+'Resumen '!O10</f>
        <v>Período: Julio 2025</v>
      </c>
      <c r="B2" s="1391"/>
      <c r="C2" s="1391"/>
      <c r="D2" s="1391"/>
      <c r="E2" s="1391"/>
      <c r="F2" s="1391"/>
      <c r="G2" s="1391"/>
      <c r="H2" s="1391"/>
      <c r="I2" s="1391"/>
      <c r="J2" s="1391"/>
    </row>
    <row r="3" spans="1:10" ht="14.25" customHeight="1">
      <c r="A3" s="1472"/>
      <c r="B3" s="1472"/>
    </row>
    <row r="4" spans="1:10" ht="27" customHeight="1">
      <c r="A4" s="742" t="s">
        <v>778</v>
      </c>
      <c r="B4" s="743" t="s">
        <v>779</v>
      </c>
      <c r="H4" t="s">
        <v>1</v>
      </c>
    </row>
    <row r="5" spans="1:10" ht="26.25">
      <c r="A5" s="744" t="s">
        <v>780</v>
      </c>
      <c r="B5" s="745">
        <v>13478</v>
      </c>
    </row>
    <row r="6" spans="1:10" ht="26.25">
      <c r="A6" s="744" t="s">
        <v>781</v>
      </c>
      <c r="B6" s="745">
        <v>4864</v>
      </c>
    </row>
    <row r="7" spans="1:10" ht="26.25">
      <c r="A7" s="744" t="s">
        <v>782</v>
      </c>
      <c r="B7" s="745">
        <v>16136</v>
      </c>
    </row>
    <row r="8" spans="1:10" ht="26.25">
      <c r="A8" s="744" t="s">
        <v>783</v>
      </c>
      <c r="B8" s="1086">
        <v>39362.04</v>
      </c>
    </row>
    <row r="9" spans="1:10" ht="18">
      <c r="A9" s="1473" t="s">
        <v>784</v>
      </c>
      <c r="B9" s="1473"/>
    </row>
    <row r="10" spans="1:10" ht="18">
      <c r="A10" s="1473" t="s">
        <v>785</v>
      </c>
      <c r="B10" s="1473"/>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50"/>
    <pageSetUpPr fitToPage="1"/>
  </sheetPr>
  <dimension ref="A1:L13"/>
  <sheetViews>
    <sheetView showGridLines="0" view="pageBreakPreview" zoomScale="55" zoomScaleNormal="100" zoomScaleSheetLayoutView="55" workbookViewId="0">
      <selection activeCell="K23" sqref="K23"/>
    </sheetView>
  </sheetViews>
  <sheetFormatPr defaultColWidth="11.42578125" defaultRowHeight="15"/>
  <cols>
    <col min="1" max="1" width="21.85546875" customWidth="1"/>
    <col min="2" max="2" width="26.5703125" customWidth="1"/>
    <col min="3" max="3" width="33" customWidth="1"/>
    <col min="4" max="4" width="40.7109375" customWidth="1"/>
    <col min="5" max="5" width="18" customWidth="1"/>
    <col min="7" max="7" width="18" customWidth="1"/>
  </cols>
  <sheetData>
    <row r="1" spans="1:12" s="412" customFormat="1" ht="27.75" customHeight="1">
      <c r="A1" s="1391" t="s">
        <v>786</v>
      </c>
      <c r="B1" s="1391"/>
      <c r="C1" s="1391"/>
      <c r="D1" s="1391"/>
      <c r="E1" s="1391"/>
      <c r="F1" s="1391"/>
      <c r="G1" s="1391"/>
      <c r="H1" s="1391"/>
      <c r="I1" s="1391"/>
    </row>
    <row r="2" spans="1:12" s="412" customFormat="1" ht="31.5" customHeight="1">
      <c r="A2" s="1391" t="s">
        <v>787</v>
      </c>
      <c r="B2" s="1391"/>
      <c r="C2" s="1391"/>
      <c r="D2" s="1391"/>
      <c r="E2" s="1391"/>
      <c r="F2" s="1391"/>
      <c r="G2" s="1391"/>
      <c r="H2" s="1391"/>
      <c r="I2" s="1391"/>
    </row>
    <row r="3" spans="1:12" ht="14.25" customHeight="1">
      <c r="A3" s="1472"/>
      <c r="B3" s="1472"/>
      <c r="J3" s="412"/>
      <c r="K3" s="412"/>
    </row>
    <row r="4" spans="1:12" ht="27" customHeight="1">
      <c r="A4" s="742" t="s">
        <v>192</v>
      </c>
      <c r="B4" s="593" t="s">
        <v>788</v>
      </c>
      <c r="C4" s="676" t="s">
        <v>789</v>
      </c>
      <c r="D4" s="1194" t="s">
        <v>790</v>
      </c>
      <c r="H4" t="s">
        <v>1</v>
      </c>
      <c r="K4" s="412"/>
      <c r="L4" s="412"/>
    </row>
    <row r="5" spans="1:12" ht="26.25">
      <c r="A5" s="1195">
        <v>2019</v>
      </c>
      <c r="B5" s="1199">
        <v>1122</v>
      </c>
      <c r="C5" s="1200">
        <v>6000</v>
      </c>
      <c r="D5" s="1196">
        <f>+C5*13*B5</f>
        <v>87516000</v>
      </c>
      <c r="K5" s="412"/>
      <c r="L5" s="412"/>
    </row>
    <row r="6" spans="1:12" ht="26.25">
      <c r="A6" s="1195">
        <v>2020</v>
      </c>
      <c r="B6" s="1199">
        <v>10086</v>
      </c>
      <c r="C6" s="1200">
        <v>6000</v>
      </c>
      <c r="D6" s="1196">
        <f>+C6*13*B6</f>
        <v>786708000</v>
      </c>
      <c r="K6" s="412"/>
      <c r="L6" s="412"/>
    </row>
    <row r="7" spans="1:12" ht="26.25">
      <c r="A7" s="1195">
        <v>2021</v>
      </c>
      <c r="B7" s="1199">
        <v>10512</v>
      </c>
      <c r="C7" s="1200">
        <v>6000</v>
      </c>
      <c r="D7" s="1196">
        <f>+C7*13*B7</f>
        <v>819936000</v>
      </c>
      <c r="K7" s="412"/>
      <c r="L7" s="412"/>
    </row>
    <row r="8" spans="1:12" ht="26.25">
      <c r="A8" s="1195">
        <v>2022</v>
      </c>
      <c r="B8" s="1199">
        <v>19999</v>
      </c>
      <c r="C8" s="1200">
        <v>6000</v>
      </c>
      <c r="D8" s="1196">
        <f>+C8*13*B8</f>
        <v>1559922000</v>
      </c>
      <c r="K8" s="412"/>
      <c r="L8" s="412"/>
    </row>
    <row r="9" spans="1:12" ht="26.25">
      <c r="A9" s="1195">
        <v>2023</v>
      </c>
      <c r="B9" s="1199">
        <v>20007</v>
      </c>
      <c r="C9" s="1200">
        <v>6000</v>
      </c>
      <c r="D9" s="1196">
        <f>+C9*13*B9</f>
        <v>1560546000</v>
      </c>
      <c r="K9" s="412"/>
      <c r="L9" s="412"/>
    </row>
    <row r="10" spans="1:12" ht="26.25">
      <c r="A10" s="1195">
        <v>2024</v>
      </c>
      <c r="B10" s="1199">
        <v>4648</v>
      </c>
      <c r="C10" s="1200">
        <v>6000</v>
      </c>
      <c r="D10" s="1196">
        <f>+C10*13*B10</f>
        <v>362544000</v>
      </c>
      <c r="K10" s="412"/>
      <c r="L10" s="412"/>
    </row>
    <row r="11" spans="1:12" ht="26.25">
      <c r="A11" s="1195">
        <v>2025</v>
      </c>
      <c r="B11" s="1199">
        <v>7925</v>
      </c>
      <c r="C11" s="1200">
        <v>6000</v>
      </c>
      <c r="D11" s="1196">
        <f>+C11*13*B11</f>
        <v>618150000</v>
      </c>
    </row>
    <row r="12" spans="1:12" ht="26.25">
      <c r="A12" s="1197" t="s">
        <v>185</v>
      </c>
      <c r="B12" s="1201">
        <f>SUM(B5:B11)</f>
        <v>74299</v>
      </c>
      <c r="C12" s="1202">
        <v>6000</v>
      </c>
      <c r="D12" s="1198">
        <f>SUM(D5:D11)</f>
        <v>5795322000</v>
      </c>
    </row>
    <row r="13" spans="1:12" ht="18">
      <c r="A13" s="1473" t="s">
        <v>791</v>
      </c>
      <c r="B13" s="1473"/>
    </row>
  </sheetData>
  <mergeCells count="4">
    <mergeCell ref="A1:I1"/>
    <mergeCell ref="A2:I2"/>
    <mergeCell ref="A3:B3"/>
    <mergeCell ref="A13:B13"/>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50"/>
    <pageSetUpPr fitToPage="1"/>
  </sheetPr>
  <dimension ref="A1:W44"/>
  <sheetViews>
    <sheetView showGridLines="0" view="pageBreakPreview" zoomScale="55" zoomScaleNormal="100" zoomScaleSheetLayoutView="55" workbookViewId="0">
      <selection activeCell="S18" sqref="S18"/>
    </sheetView>
  </sheetViews>
  <sheetFormatPr defaultColWidth="11.42578125" defaultRowHeight="15"/>
  <cols>
    <col min="1" max="1" width="22.7109375" style="1173"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412" customFormat="1" ht="45.75" customHeight="1">
      <c r="A1" s="1206"/>
      <c r="B1" s="1436" t="s">
        <v>792</v>
      </c>
      <c r="C1" s="1436"/>
      <c r="D1" s="1436"/>
      <c r="E1" s="1436"/>
      <c r="F1" s="1436"/>
      <c r="G1" s="1436"/>
      <c r="H1" s="1436"/>
      <c r="I1" s="1436"/>
      <c r="J1" s="1436"/>
      <c r="K1" s="1436"/>
      <c r="L1" s="1436"/>
      <c r="M1" s="1436"/>
      <c r="N1" s="1436"/>
    </row>
    <row r="2" spans="1:23" s="412" customFormat="1" ht="35.25" customHeight="1">
      <c r="A2" s="1206"/>
      <c r="B2" s="1436" t="s">
        <v>787</v>
      </c>
      <c r="C2" s="1436"/>
      <c r="D2" s="1436"/>
      <c r="E2" s="1436"/>
      <c r="F2" s="1436"/>
      <c r="G2" s="1436"/>
      <c r="H2" s="1436"/>
      <c r="I2" s="1436"/>
      <c r="J2" s="1436"/>
      <c r="K2" s="1436"/>
      <c r="L2" s="1436"/>
      <c r="M2" s="1436"/>
      <c r="N2" s="1436"/>
    </row>
    <row r="3" spans="1:23" ht="14.25" customHeight="1">
      <c r="B3" s="1472"/>
      <c r="C3" s="1472"/>
      <c r="D3" s="1174"/>
      <c r="E3" s="1174"/>
      <c r="O3" s="412"/>
      <c r="P3" s="412"/>
      <c r="Q3" s="412"/>
      <c r="R3" s="412"/>
      <c r="S3" s="412"/>
      <c r="T3" s="412"/>
      <c r="U3" s="412"/>
      <c r="V3" s="412"/>
    </row>
    <row r="4" spans="1:23" ht="56.25" customHeight="1">
      <c r="A4" s="742" t="s">
        <v>4</v>
      </c>
      <c r="B4" s="742" t="s">
        <v>793</v>
      </c>
      <c r="C4" s="593" t="s">
        <v>794</v>
      </c>
      <c r="D4" s="1207"/>
      <c r="E4" s="1207"/>
      <c r="M4" t="s">
        <v>1</v>
      </c>
      <c r="P4" s="412"/>
      <c r="Q4" s="412"/>
      <c r="R4" s="412"/>
      <c r="S4" s="412"/>
      <c r="T4" s="412"/>
      <c r="U4" s="412"/>
      <c r="V4" s="412"/>
      <c r="W4" s="412"/>
    </row>
    <row r="5" spans="1:23" ht="27" customHeight="1">
      <c r="A5" s="1205">
        <v>1</v>
      </c>
      <c r="B5" s="1205" t="s">
        <v>795</v>
      </c>
      <c r="C5" s="1200">
        <v>1122</v>
      </c>
      <c r="D5" s="1207"/>
      <c r="E5" s="1207"/>
      <c r="P5" s="412"/>
      <c r="Q5" s="412"/>
      <c r="R5" s="412"/>
      <c r="S5" s="412"/>
      <c r="T5" s="412"/>
      <c r="U5" s="412"/>
      <c r="V5" s="412"/>
      <c r="W5" s="412"/>
    </row>
    <row r="6" spans="1:23" ht="27" customHeight="1">
      <c r="A6" s="1205">
        <v>2</v>
      </c>
      <c r="B6" s="1205" t="s">
        <v>796</v>
      </c>
      <c r="C6" s="1200">
        <v>4267</v>
      </c>
      <c r="D6" s="1207"/>
      <c r="E6" s="1207"/>
      <c r="P6" s="412"/>
      <c r="Q6" s="412"/>
      <c r="R6" s="412"/>
      <c r="S6" s="412"/>
      <c r="T6" s="412"/>
      <c r="U6" s="412"/>
      <c r="V6" s="412"/>
      <c r="W6" s="412"/>
    </row>
    <row r="7" spans="1:23" ht="27" customHeight="1">
      <c r="A7" s="1205">
        <v>3</v>
      </c>
      <c r="B7" s="1205" t="s">
        <v>797</v>
      </c>
      <c r="C7" s="1200">
        <v>916</v>
      </c>
      <c r="D7" s="1207"/>
      <c r="E7" s="1207"/>
      <c r="P7" s="412"/>
      <c r="Q7" s="412"/>
      <c r="R7" s="412"/>
      <c r="S7" s="412"/>
      <c r="T7" s="412"/>
      <c r="U7" s="412"/>
      <c r="V7" s="412"/>
      <c r="W7" s="412"/>
    </row>
    <row r="8" spans="1:23" ht="27" customHeight="1">
      <c r="A8" s="1205">
        <v>4</v>
      </c>
      <c r="B8" s="1205" t="s">
        <v>798</v>
      </c>
      <c r="C8" s="1200">
        <v>1951</v>
      </c>
      <c r="D8" s="1207"/>
      <c r="E8" s="1207"/>
      <c r="P8" s="412"/>
      <c r="Q8" s="412"/>
      <c r="R8" s="412"/>
      <c r="S8" s="412"/>
      <c r="T8" s="412"/>
      <c r="U8" s="412"/>
      <c r="V8" s="412"/>
      <c r="W8" s="412"/>
    </row>
    <row r="9" spans="1:23" ht="27" customHeight="1">
      <c r="A9" s="1205">
        <v>5</v>
      </c>
      <c r="B9" s="1205" t="s">
        <v>799</v>
      </c>
      <c r="C9" s="1200">
        <v>1032</v>
      </c>
      <c r="D9" s="1207"/>
      <c r="E9" s="1207"/>
      <c r="P9" s="412"/>
      <c r="Q9" s="412"/>
      <c r="R9" s="412"/>
      <c r="S9" s="412"/>
      <c r="T9" s="412"/>
      <c r="U9" s="412"/>
      <c r="V9" s="412"/>
      <c r="W9" s="412"/>
    </row>
    <row r="10" spans="1:23" ht="27" customHeight="1">
      <c r="A10" s="1205">
        <v>6</v>
      </c>
      <c r="B10" s="1205" t="s">
        <v>800</v>
      </c>
      <c r="C10" s="1200">
        <v>1920</v>
      </c>
      <c r="D10" s="1207"/>
      <c r="E10" s="1207"/>
      <c r="P10" s="412"/>
      <c r="Q10" s="412"/>
      <c r="R10" s="412"/>
      <c r="S10" s="412"/>
      <c r="T10" s="412"/>
      <c r="U10" s="412"/>
      <c r="V10" s="412"/>
      <c r="W10" s="412"/>
    </row>
    <row r="11" spans="1:23" ht="27" customHeight="1">
      <c r="A11" s="1205">
        <v>7</v>
      </c>
      <c r="B11" s="1205" t="s">
        <v>801</v>
      </c>
      <c r="C11" s="1200">
        <v>2973</v>
      </c>
      <c r="D11" s="1207"/>
      <c r="E11" s="1207"/>
      <c r="P11" s="412"/>
      <c r="Q11" s="412"/>
      <c r="R11" s="412"/>
      <c r="S11" s="412"/>
      <c r="T11" s="412"/>
      <c r="U11" s="412"/>
      <c r="V11" s="412"/>
      <c r="W11" s="412"/>
    </row>
    <row r="12" spans="1:23" ht="27" customHeight="1">
      <c r="A12" s="1205">
        <v>8</v>
      </c>
      <c r="B12" s="1205" t="s">
        <v>802</v>
      </c>
      <c r="C12" s="1200">
        <v>2939</v>
      </c>
      <c r="D12" s="1207"/>
      <c r="E12" s="1207"/>
      <c r="P12" s="412"/>
      <c r="Q12" s="412"/>
      <c r="R12" s="412"/>
      <c r="S12" s="412"/>
      <c r="T12" s="412"/>
      <c r="U12" s="412"/>
      <c r="V12" s="412"/>
      <c r="W12" s="412"/>
    </row>
    <row r="13" spans="1:23" ht="27" customHeight="1">
      <c r="A13" s="1205">
        <v>9</v>
      </c>
      <c r="B13" s="1205" t="s">
        <v>803</v>
      </c>
      <c r="C13" s="1200">
        <v>2411</v>
      </c>
      <c r="D13" s="1207"/>
      <c r="E13" s="1207"/>
      <c r="P13" s="412"/>
      <c r="Q13" s="412"/>
      <c r="R13" s="412"/>
      <c r="S13" s="412"/>
      <c r="T13" s="412"/>
      <c r="U13" s="412"/>
      <c r="V13" s="412"/>
      <c r="W13" s="412"/>
    </row>
    <row r="14" spans="1:23" ht="27" customHeight="1">
      <c r="A14" s="1205">
        <v>10</v>
      </c>
      <c r="B14" s="1205" t="s">
        <v>804</v>
      </c>
      <c r="C14" s="1200">
        <v>2189</v>
      </c>
      <c r="D14" s="1207"/>
      <c r="E14" s="1207"/>
      <c r="P14" s="412"/>
      <c r="Q14" s="412"/>
      <c r="R14" s="412"/>
      <c r="S14" s="412"/>
      <c r="T14" s="412"/>
      <c r="U14" s="412"/>
      <c r="V14" s="412"/>
      <c r="W14" s="412"/>
    </row>
    <row r="15" spans="1:23" ht="27" customHeight="1">
      <c r="A15" s="1205">
        <v>11</v>
      </c>
      <c r="B15" s="1205" t="s">
        <v>805</v>
      </c>
      <c r="C15" s="1200">
        <v>4074</v>
      </c>
      <c r="D15" s="1207"/>
      <c r="E15" s="1207"/>
      <c r="P15" s="412"/>
      <c r="Q15" s="412"/>
      <c r="R15" s="412"/>
      <c r="S15" s="412"/>
      <c r="T15" s="412"/>
      <c r="U15" s="412"/>
      <c r="V15" s="412"/>
      <c r="W15" s="412"/>
    </row>
    <row r="16" spans="1:23" ht="27" customHeight="1">
      <c r="A16" s="1205">
        <v>12</v>
      </c>
      <c r="B16" s="1205" t="s">
        <v>806</v>
      </c>
      <c r="C16" s="1200">
        <v>3000</v>
      </c>
      <c r="D16" s="1207"/>
      <c r="E16" s="1207"/>
      <c r="P16" s="412"/>
      <c r="Q16" s="412"/>
      <c r="R16" s="412"/>
      <c r="S16" s="412"/>
      <c r="T16" s="412"/>
      <c r="U16" s="412"/>
      <c r="V16" s="412"/>
      <c r="W16" s="412"/>
    </row>
    <row r="17" spans="1:23" ht="27" customHeight="1">
      <c r="A17" s="1205">
        <v>13</v>
      </c>
      <c r="B17" s="1205" t="s">
        <v>807</v>
      </c>
      <c r="C17" s="1200">
        <v>2632</v>
      </c>
      <c r="D17" s="1207"/>
      <c r="E17" s="1207"/>
      <c r="P17" s="412"/>
      <c r="Q17" s="412"/>
      <c r="R17" s="412"/>
      <c r="S17" s="412"/>
      <c r="T17" s="412"/>
      <c r="U17" s="412"/>
      <c r="V17" s="412"/>
      <c r="W17" s="412"/>
    </row>
    <row r="18" spans="1:23" ht="27" customHeight="1">
      <c r="A18" s="1205">
        <v>14</v>
      </c>
      <c r="B18" s="1205" t="s">
        <v>808</v>
      </c>
      <c r="C18" s="1200">
        <v>1191</v>
      </c>
      <c r="D18" s="1207"/>
      <c r="E18" s="1207"/>
      <c r="P18" s="412"/>
      <c r="Q18" s="412"/>
      <c r="R18" s="412"/>
      <c r="S18" s="412"/>
      <c r="T18" s="412"/>
      <c r="U18" s="412"/>
      <c r="V18" s="412"/>
      <c r="W18" s="412"/>
    </row>
    <row r="19" spans="1:23" ht="27" customHeight="1">
      <c r="A19" s="1205">
        <v>15</v>
      </c>
      <c r="B19" s="1205" t="s">
        <v>809</v>
      </c>
      <c r="C19" s="1200">
        <v>2500</v>
      </c>
      <c r="D19" s="1207"/>
      <c r="E19" s="1207"/>
      <c r="P19" s="412"/>
      <c r="Q19" s="412"/>
      <c r="R19" s="412"/>
      <c r="S19" s="412"/>
      <c r="T19" s="412"/>
      <c r="U19" s="412"/>
      <c r="V19" s="412"/>
      <c r="W19" s="412"/>
    </row>
    <row r="20" spans="1:23" ht="27" customHeight="1">
      <c r="A20" s="1205">
        <v>16</v>
      </c>
      <c r="B20" s="1205" t="s">
        <v>810</v>
      </c>
      <c r="C20" s="1200">
        <v>2500</v>
      </c>
      <c r="D20" s="1207"/>
      <c r="E20" s="1207"/>
      <c r="P20" s="412"/>
      <c r="Q20" s="412"/>
      <c r="R20" s="412"/>
      <c r="S20" s="412"/>
      <c r="T20" s="412"/>
      <c r="U20" s="412"/>
      <c r="V20" s="412"/>
      <c r="W20" s="412"/>
    </row>
    <row r="21" spans="1:23" ht="27" customHeight="1">
      <c r="A21" s="1205">
        <v>17</v>
      </c>
      <c r="B21" s="1205" t="s">
        <v>811</v>
      </c>
      <c r="C21" s="1200">
        <v>2096</v>
      </c>
      <c r="D21" s="1207"/>
      <c r="E21" s="1207"/>
      <c r="P21" s="412"/>
      <c r="Q21" s="412"/>
      <c r="R21" s="412"/>
      <c r="S21" s="412"/>
      <c r="T21" s="412"/>
      <c r="U21" s="412"/>
      <c r="V21" s="412"/>
      <c r="W21" s="412"/>
    </row>
    <row r="22" spans="1:23" ht="27" customHeight="1">
      <c r="A22" s="1205">
        <v>18</v>
      </c>
      <c r="B22" s="1205" t="s">
        <v>812</v>
      </c>
      <c r="C22" s="1200">
        <v>2006</v>
      </c>
      <c r="D22" s="1207"/>
      <c r="E22" s="1207"/>
      <c r="P22" s="412"/>
      <c r="Q22" s="412"/>
      <c r="R22" s="412"/>
      <c r="S22" s="412"/>
      <c r="T22" s="412"/>
      <c r="U22" s="412"/>
      <c r="V22" s="412"/>
      <c r="W22" s="412"/>
    </row>
    <row r="23" spans="1:23" ht="27" customHeight="1">
      <c r="A23" s="1205">
        <v>19</v>
      </c>
      <c r="B23" s="1205" t="s">
        <v>813</v>
      </c>
      <c r="C23" s="1200">
        <v>2501</v>
      </c>
      <c r="D23" s="1207"/>
      <c r="E23" s="1207"/>
      <c r="P23" s="412"/>
      <c r="Q23" s="412"/>
      <c r="R23" s="412"/>
      <c r="S23" s="412"/>
      <c r="T23" s="412"/>
      <c r="U23" s="412"/>
      <c r="V23" s="412"/>
      <c r="W23" s="412"/>
    </row>
    <row r="24" spans="1:23" ht="27" customHeight="1">
      <c r="A24" s="1205">
        <v>20</v>
      </c>
      <c r="B24" s="1205" t="s">
        <v>814</v>
      </c>
      <c r="C24" s="1200">
        <v>2481</v>
      </c>
      <c r="D24" s="1207"/>
      <c r="E24" s="1207"/>
      <c r="P24" s="412"/>
      <c r="Q24" s="412"/>
      <c r="R24" s="412"/>
      <c r="S24" s="412"/>
      <c r="T24" s="412"/>
      <c r="U24" s="412"/>
      <c r="V24" s="412"/>
      <c r="W24" s="412"/>
    </row>
    <row r="25" spans="1:23" ht="27" customHeight="1">
      <c r="A25" s="1205">
        <v>21</v>
      </c>
      <c r="B25" s="1205" t="s">
        <v>815</v>
      </c>
      <c r="C25" s="1200">
        <v>1725</v>
      </c>
      <c r="D25" s="1207"/>
      <c r="E25" s="1207"/>
      <c r="P25" s="412"/>
      <c r="Q25" s="412"/>
      <c r="R25" s="412"/>
      <c r="S25" s="412"/>
      <c r="T25" s="412"/>
      <c r="U25" s="412"/>
      <c r="V25" s="412"/>
      <c r="W25" s="412"/>
    </row>
    <row r="26" spans="1:23" ht="27" customHeight="1">
      <c r="A26" s="1205">
        <v>22</v>
      </c>
      <c r="B26" s="1205" t="s">
        <v>816</v>
      </c>
      <c r="C26" s="1200">
        <v>1799</v>
      </c>
      <c r="D26" s="1207"/>
      <c r="E26" s="1207"/>
      <c r="P26" s="412"/>
      <c r="Q26" s="412"/>
      <c r="R26" s="412"/>
      <c r="S26" s="412"/>
      <c r="T26" s="412"/>
      <c r="U26" s="412"/>
      <c r="V26" s="412"/>
      <c r="W26" s="412"/>
    </row>
    <row r="27" spans="1:23" ht="27" customHeight="1">
      <c r="A27" s="1205">
        <v>23</v>
      </c>
      <c r="B27" s="1205" t="s">
        <v>817</v>
      </c>
      <c r="C27" s="1200">
        <v>2169</v>
      </c>
      <c r="D27" s="1207"/>
      <c r="E27" s="1207"/>
      <c r="P27" s="412"/>
      <c r="Q27" s="412"/>
      <c r="R27" s="412"/>
      <c r="S27" s="412"/>
      <c r="T27" s="412"/>
      <c r="U27" s="412"/>
      <c r="V27" s="412"/>
      <c r="W27" s="412"/>
    </row>
    <row r="28" spans="1:23" ht="26.25">
      <c r="A28" s="1205">
        <v>24</v>
      </c>
      <c r="B28" s="1205" t="s">
        <v>818</v>
      </c>
      <c r="C28" s="1200">
        <v>2500</v>
      </c>
      <c r="D28" s="1207"/>
      <c r="E28" s="1207"/>
      <c r="P28" s="412"/>
      <c r="Q28" s="412"/>
      <c r="R28" s="412"/>
      <c r="S28" s="412"/>
      <c r="T28" s="412"/>
      <c r="U28" s="412"/>
      <c r="V28" s="412"/>
      <c r="W28" s="412"/>
    </row>
    <row r="29" spans="1:23" ht="26.25">
      <c r="A29" s="1205">
        <v>25</v>
      </c>
      <c r="B29" s="1205" t="s">
        <v>819</v>
      </c>
      <c r="C29" s="1200">
        <v>2102</v>
      </c>
      <c r="D29" s="1207"/>
      <c r="E29" s="1207"/>
      <c r="P29" s="412"/>
      <c r="Q29" s="412"/>
      <c r="R29" s="412"/>
      <c r="S29" s="412"/>
      <c r="T29" s="412"/>
      <c r="U29" s="412"/>
      <c r="V29" s="412"/>
      <c r="W29" s="412"/>
    </row>
    <row r="30" spans="1:23" ht="26.25">
      <c r="A30" s="1205">
        <v>26</v>
      </c>
      <c r="B30" s="1205" t="s">
        <v>820</v>
      </c>
      <c r="C30" s="1200">
        <v>2500</v>
      </c>
      <c r="D30" s="1207"/>
      <c r="E30" s="1207"/>
      <c r="P30" s="412"/>
      <c r="Q30" s="412"/>
      <c r="R30" s="412"/>
      <c r="S30" s="412"/>
      <c r="T30" s="412"/>
      <c r="U30" s="412"/>
      <c r="V30" s="412"/>
      <c r="W30" s="412"/>
    </row>
    <row r="31" spans="1:23" ht="26.25">
      <c r="A31" s="1205">
        <v>27</v>
      </c>
      <c r="B31" s="1205" t="s">
        <v>821</v>
      </c>
      <c r="C31" s="1200">
        <v>2230</v>
      </c>
      <c r="D31" s="1207"/>
      <c r="E31" s="1207"/>
      <c r="P31" s="412"/>
      <c r="Q31" s="412"/>
      <c r="R31" s="412"/>
      <c r="S31" s="412"/>
      <c r="T31" s="412"/>
      <c r="U31" s="412"/>
      <c r="V31" s="412"/>
      <c r="W31" s="412"/>
    </row>
    <row r="32" spans="1:23" ht="26.25">
      <c r="A32" s="1205">
        <v>28</v>
      </c>
      <c r="B32" s="1205" t="s">
        <v>822</v>
      </c>
      <c r="C32" s="1200">
        <v>4648</v>
      </c>
      <c r="D32" s="1207"/>
      <c r="E32" s="1207"/>
      <c r="P32" s="412"/>
      <c r="Q32" s="412"/>
      <c r="R32" s="412"/>
      <c r="S32" s="412"/>
      <c r="T32" s="412"/>
      <c r="U32" s="412"/>
      <c r="V32" s="412"/>
      <c r="W32" s="412"/>
    </row>
    <row r="33" spans="1:23" ht="26.25">
      <c r="A33" s="1205">
        <v>29</v>
      </c>
      <c r="B33" s="1205" t="s">
        <v>823</v>
      </c>
      <c r="C33" s="1200">
        <v>2500</v>
      </c>
      <c r="D33" s="1207"/>
      <c r="E33" s="1207"/>
      <c r="P33" s="412"/>
      <c r="Q33" s="412"/>
      <c r="R33" s="412"/>
      <c r="S33" s="412"/>
      <c r="T33" s="412"/>
      <c r="U33" s="412"/>
      <c r="V33" s="412"/>
      <c r="W33" s="412"/>
    </row>
    <row r="34" spans="1:23" ht="26.25">
      <c r="A34" s="1205">
        <v>30</v>
      </c>
      <c r="B34" s="1205" t="s">
        <v>824</v>
      </c>
      <c r="C34" s="1200">
        <v>2500</v>
      </c>
      <c r="D34" s="1207"/>
      <c r="E34" s="1207"/>
    </row>
    <row r="35" spans="1:23" ht="26.25">
      <c r="A35" s="1205">
        <v>31</v>
      </c>
      <c r="B35" s="1208" t="s">
        <v>825</v>
      </c>
      <c r="C35" s="1202">
        <v>2925</v>
      </c>
      <c r="D35" s="1203"/>
      <c r="E35" s="1203"/>
    </row>
    <row r="36" spans="1:23" ht="26.25">
      <c r="A36" s="676"/>
      <c r="B36" s="676" t="s">
        <v>185</v>
      </c>
      <c r="C36" s="1204">
        <f>SUM(C5:C35)</f>
        <v>74299</v>
      </c>
      <c r="D36" s="1203"/>
      <c r="E36" s="1203"/>
    </row>
    <row r="37" spans="1:23" ht="26.25">
      <c r="D37" s="1203"/>
      <c r="E37" s="1203"/>
    </row>
    <row r="38" spans="1:23" ht="26.25">
      <c r="D38" s="1203"/>
      <c r="E38" s="1203"/>
    </row>
    <row r="39" spans="1:23" ht="26.25">
      <c r="D39" s="1203"/>
      <c r="E39" s="1203"/>
    </row>
    <row r="40" spans="1:23" ht="26.25">
      <c r="D40" s="1203"/>
      <c r="E40" s="1203"/>
    </row>
    <row r="41" spans="1:23" ht="26.25">
      <c r="D41" s="1203"/>
      <c r="E41" s="1203"/>
    </row>
    <row r="42" spans="1:23" ht="26.25">
      <c r="D42" s="1203"/>
      <c r="E42" s="1203"/>
    </row>
    <row r="43" spans="1:23" ht="26.25">
      <c r="D43" s="1203"/>
      <c r="E43" s="1203"/>
    </row>
    <row r="44" spans="1:23" ht="26.25">
      <c r="D44" s="1203"/>
      <c r="E44" s="1203"/>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7">
    <tabColor rgb="FF0070C0"/>
    <pageSetUpPr fitToPage="1"/>
  </sheetPr>
  <dimension ref="N27"/>
  <sheetViews>
    <sheetView showGridLines="0" view="pageBreakPreview" zoomScaleNormal="100" zoomScaleSheetLayoutView="100" workbookViewId="0">
      <selection activeCell="L40" sqref="L40"/>
    </sheetView>
  </sheetViews>
  <sheetFormatPr defaultColWidth="11.42578125" defaultRowHeight="14.25"/>
  <cols>
    <col min="1" max="6" width="11.42578125" style="247"/>
    <col min="7" max="7" width="8.85546875" style="247" customWidth="1"/>
    <col min="8" max="16384" width="11.42578125" style="247"/>
  </cols>
  <sheetData>
    <row r="27" spans="14:14">
      <c r="N27" s="247" t="s">
        <v>1</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8">
    <tabColor rgb="FF0070C0"/>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247"/>
    <col min="7" max="7" width="13.42578125" style="247" customWidth="1"/>
    <col min="8" max="8" width="15" style="247" customWidth="1"/>
    <col min="9" max="9" width="22.28515625" style="247" customWidth="1"/>
    <col min="10" max="10" width="11.42578125" style="247"/>
    <col min="11" max="11" width="31.7109375" style="247" customWidth="1"/>
    <col min="12" max="12" width="25.140625" style="247" customWidth="1"/>
    <col min="13" max="16384" width="11.42578125" style="247"/>
  </cols>
  <sheetData>
    <row r="7" spans="1:13">
      <c r="A7" s="1463" t="s">
        <v>826</v>
      </c>
      <c r="B7" s="1474"/>
      <c r="C7" s="1474"/>
      <c r="D7" s="1474"/>
      <c r="E7" s="1474"/>
      <c r="F7" s="1474"/>
      <c r="G7" s="1474"/>
      <c r="H7" s="1474"/>
      <c r="I7" s="1474"/>
      <c r="J7" s="1474"/>
      <c r="K7" s="1474"/>
      <c r="L7" s="1474"/>
      <c r="M7" s="1474"/>
    </row>
    <row r="8" spans="1:13">
      <c r="A8" s="1474"/>
      <c r="B8" s="1474"/>
      <c r="C8" s="1474"/>
      <c r="D8" s="1474"/>
      <c r="E8" s="1474"/>
      <c r="F8" s="1474"/>
      <c r="G8" s="1474"/>
      <c r="H8" s="1474"/>
      <c r="I8" s="1474"/>
      <c r="J8" s="1474"/>
      <c r="K8" s="1474"/>
      <c r="L8" s="1474"/>
      <c r="M8" s="1474"/>
    </row>
    <row r="9" spans="1:13">
      <c r="A9" s="1474"/>
      <c r="B9" s="1474"/>
      <c r="C9" s="1474"/>
      <c r="D9" s="1474"/>
      <c r="E9" s="1474"/>
      <c r="F9" s="1474"/>
      <c r="G9" s="1474"/>
      <c r="H9" s="1474"/>
      <c r="I9" s="1474"/>
      <c r="J9" s="1474"/>
      <c r="K9" s="1474"/>
      <c r="L9" s="1474"/>
      <c r="M9" s="1474"/>
    </row>
    <row r="10" spans="1:13">
      <c r="A10" s="1474"/>
      <c r="B10" s="1474"/>
      <c r="C10" s="1474"/>
      <c r="D10" s="1474"/>
      <c r="E10" s="1474"/>
      <c r="F10" s="1474"/>
      <c r="G10" s="1474"/>
      <c r="H10" s="1474"/>
      <c r="I10" s="1474"/>
      <c r="J10" s="1474"/>
      <c r="K10" s="1474"/>
      <c r="L10" s="1474"/>
      <c r="M10" s="1474"/>
    </row>
    <row r="11" spans="1:13">
      <c r="A11" s="1474"/>
      <c r="B11" s="1474"/>
      <c r="C11" s="1474"/>
      <c r="D11" s="1474"/>
      <c r="E11" s="1474"/>
      <c r="F11" s="1474"/>
      <c r="G11" s="1474"/>
      <c r="H11" s="1474"/>
      <c r="I11" s="1474"/>
      <c r="J11" s="1474"/>
      <c r="K11" s="1474"/>
      <c r="L11" s="1474"/>
      <c r="M11" s="1474"/>
    </row>
    <row r="12" spans="1:13">
      <c r="A12" s="1474"/>
      <c r="B12" s="1474"/>
      <c r="C12" s="1474"/>
      <c r="D12" s="1474"/>
      <c r="E12" s="1474"/>
      <c r="F12" s="1474"/>
      <c r="G12" s="1474"/>
      <c r="H12" s="1474"/>
      <c r="I12" s="1474"/>
      <c r="J12" s="1474"/>
      <c r="K12" s="1474"/>
      <c r="L12" s="1474"/>
      <c r="M12" s="1474"/>
    </row>
    <row r="13" spans="1:13">
      <c r="A13" s="1474"/>
      <c r="B13" s="1474"/>
      <c r="C13" s="1474"/>
      <c r="D13" s="1474"/>
      <c r="E13" s="1474"/>
      <c r="F13" s="1474"/>
      <c r="G13" s="1474"/>
      <c r="H13" s="1474"/>
      <c r="I13" s="1474"/>
      <c r="J13" s="1474"/>
      <c r="K13" s="1474"/>
      <c r="L13" s="1474"/>
      <c r="M13" s="1474"/>
    </row>
    <row r="14" spans="1:13">
      <c r="A14" s="1474"/>
      <c r="B14" s="1474"/>
      <c r="C14" s="1474"/>
      <c r="D14" s="1474"/>
      <c r="E14" s="1474"/>
      <c r="F14" s="1474"/>
      <c r="G14" s="1474"/>
      <c r="H14" s="1474"/>
      <c r="I14" s="1474"/>
      <c r="J14" s="1474"/>
      <c r="K14" s="1474"/>
      <c r="L14" s="1474"/>
      <c r="M14" s="1474"/>
    </row>
    <row r="15" spans="1:13">
      <c r="A15" s="1474"/>
      <c r="B15" s="1474"/>
      <c r="C15" s="1474"/>
      <c r="D15" s="1474"/>
      <c r="E15" s="1474"/>
      <c r="F15" s="1474"/>
      <c r="G15" s="1474"/>
      <c r="H15" s="1474"/>
      <c r="I15" s="1474"/>
      <c r="J15" s="1474"/>
      <c r="K15" s="1474"/>
      <c r="L15" s="1474"/>
      <c r="M15" s="1474"/>
    </row>
    <row r="16" spans="1:13">
      <c r="A16" s="1474"/>
      <c r="B16" s="1474"/>
      <c r="C16" s="1474"/>
      <c r="D16" s="1474"/>
      <c r="E16" s="1474"/>
      <c r="F16" s="1474"/>
      <c r="G16" s="1474"/>
      <c r="H16" s="1474"/>
      <c r="I16" s="1474"/>
      <c r="J16" s="1474"/>
      <c r="K16" s="1474"/>
      <c r="L16" s="1474"/>
      <c r="M16" s="1474"/>
    </row>
    <row r="17" spans="1:13">
      <c r="A17" s="1474"/>
      <c r="B17" s="1474"/>
      <c r="C17" s="1474"/>
      <c r="D17" s="1474"/>
      <c r="E17" s="1474"/>
      <c r="F17" s="1474"/>
      <c r="G17" s="1474"/>
      <c r="H17" s="1474"/>
      <c r="I17" s="1474"/>
      <c r="J17" s="1474"/>
      <c r="K17" s="1474"/>
      <c r="L17" s="1474"/>
      <c r="M17" s="1474"/>
    </row>
    <row r="18" spans="1:13">
      <c r="A18" s="1474"/>
      <c r="B18" s="1474"/>
      <c r="C18" s="1474"/>
      <c r="D18" s="1474"/>
      <c r="E18" s="1474"/>
      <c r="F18" s="1474"/>
      <c r="G18" s="1474"/>
      <c r="H18" s="1474"/>
      <c r="I18" s="1474"/>
      <c r="J18" s="1474"/>
      <c r="K18" s="1474"/>
      <c r="L18" s="1474"/>
      <c r="M18" s="1474"/>
    </row>
    <row r="19" spans="1:13">
      <c r="A19" s="1474"/>
      <c r="B19" s="1474"/>
      <c r="C19" s="1474"/>
      <c r="D19" s="1474"/>
      <c r="E19" s="1474"/>
      <c r="F19" s="1474"/>
      <c r="G19" s="1474"/>
      <c r="H19" s="1474"/>
      <c r="I19" s="1474"/>
      <c r="J19" s="1474"/>
      <c r="K19" s="1474"/>
      <c r="L19" s="1474"/>
      <c r="M19" s="1474"/>
    </row>
    <row r="20" spans="1:13">
      <c r="A20" s="1474"/>
      <c r="B20" s="1474"/>
      <c r="C20" s="1474"/>
      <c r="D20" s="1474"/>
      <c r="E20" s="1474"/>
      <c r="F20" s="1474"/>
      <c r="G20" s="1474"/>
      <c r="H20" s="1474"/>
      <c r="I20" s="1474"/>
      <c r="J20" s="1474"/>
      <c r="K20" s="1474"/>
      <c r="L20" s="1474"/>
      <c r="M20" s="1474"/>
    </row>
    <row r="21" spans="1:13">
      <c r="A21" s="1474"/>
      <c r="B21" s="1474"/>
      <c r="C21" s="1474"/>
      <c r="D21" s="1474"/>
      <c r="E21" s="1474"/>
      <c r="F21" s="1474"/>
      <c r="G21" s="1474"/>
      <c r="H21" s="1474"/>
      <c r="I21" s="1474"/>
      <c r="J21" s="1474"/>
      <c r="K21" s="1474"/>
      <c r="L21" s="1474"/>
      <c r="M21" s="1474"/>
    </row>
    <row r="22" spans="1:13">
      <c r="A22" s="1474"/>
      <c r="B22" s="1474"/>
      <c r="C22" s="1474"/>
      <c r="D22" s="1474"/>
      <c r="E22" s="1474"/>
      <c r="F22" s="1474"/>
      <c r="G22" s="1474"/>
      <c r="H22" s="1474"/>
      <c r="I22" s="1474"/>
      <c r="J22" s="1474"/>
      <c r="K22" s="1474"/>
      <c r="L22" s="1474"/>
      <c r="M22" s="1474"/>
    </row>
    <row r="23" spans="1:13">
      <c r="A23" s="1474"/>
      <c r="B23" s="1474"/>
      <c r="C23" s="1474"/>
      <c r="D23" s="1474"/>
      <c r="E23" s="1474"/>
      <c r="F23" s="1474"/>
      <c r="G23" s="1474"/>
      <c r="H23" s="1474"/>
      <c r="I23" s="1474"/>
      <c r="J23" s="1474"/>
      <c r="K23" s="1474"/>
      <c r="L23" s="1474"/>
      <c r="M23" s="1474"/>
    </row>
    <row r="24" spans="1:13">
      <c r="A24" s="1474"/>
      <c r="B24" s="1474"/>
      <c r="C24" s="1474"/>
      <c r="D24" s="1474"/>
      <c r="E24" s="1474"/>
      <c r="F24" s="1474"/>
      <c r="G24" s="1474"/>
      <c r="H24" s="1474"/>
      <c r="I24" s="1474"/>
      <c r="J24" s="1474"/>
      <c r="K24" s="1474"/>
      <c r="L24" s="1474"/>
      <c r="M24" s="1474"/>
    </row>
    <row r="25" spans="1:13">
      <c r="A25" s="1474"/>
      <c r="B25" s="1474"/>
      <c r="C25" s="1474"/>
      <c r="D25" s="1474"/>
      <c r="E25" s="1474"/>
      <c r="F25" s="1474"/>
      <c r="G25" s="1474"/>
      <c r="H25" s="1474"/>
      <c r="I25" s="1474"/>
      <c r="J25" s="1474"/>
      <c r="K25" s="1474"/>
      <c r="L25" s="1474"/>
      <c r="M25" s="1474"/>
    </row>
    <row r="26" spans="1:13">
      <c r="A26" s="1474"/>
      <c r="B26" s="1474"/>
      <c r="C26" s="1474"/>
      <c r="D26" s="1474"/>
      <c r="E26" s="1474"/>
      <c r="F26" s="1474"/>
      <c r="G26" s="1474"/>
      <c r="H26" s="1474"/>
      <c r="I26" s="1474"/>
      <c r="J26" s="1474"/>
      <c r="K26" s="1474"/>
      <c r="L26" s="1474"/>
      <c r="M26" s="1474"/>
    </row>
    <row r="27" spans="1:13">
      <c r="A27" s="1474"/>
      <c r="B27" s="1474"/>
      <c r="C27" s="1474"/>
      <c r="D27" s="1474"/>
      <c r="E27" s="1474"/>
      <c r="F27" s="1474"/>
      <c r="G27" s="1474"/>
      <c r="H27" s="1474"/>
      <c r="I27" s="1474"/>
      <c r="J27" s="1474"/>
      <c r="K27" s="1474"/>
      <c r="L27" s="1474"/>
      <c r="M27" s="1474"/>
    </row>
    <row r="28" spans="1:13">
      <c r="A28" s="1474"/>
      <c r="B28" s="1474"/>
      <c r="C28" s="1474"/>
      <c r="D28" s="1474"/>
      <c r="E28" s="1474"/>
      <c r="F28" s="1474"/>
      <c r="G28" s="1474"/>
      <c r="H28" s="1474"/>
      <c r="I28" s="1474"/>
      <c r="J28" s="1474"/>
      <c r="K28" s="1474"/>
      <c r="L28" s="1474"/>
      <c r="M28" s="1474"/>
    </row>
    <row r="29" spans="1:13">
      <c r="A29" s="1474"/>
      <c r="B29" s="1474"/>
      <c r="C29" s="1474"/>
      <c r="D29" s="1474"/>
      <c r="E29" s="1474"/>
      <c r="F29" s="1474"/>
      <c r="G29" s="1474"/>
      <c r="H29" s="1474"/>
      <c r="I29" s="1474"/>
      <c r="J29" s="1474"/>
      <c r="K29" s="1474"/>
      <c r="L29" s="1474"/>
      <c r="M29" s="1474"/>
    </row>
    <row r="30" spans="1:13">
      <c r="A30" s="1474"/>
      <c r="B30" s="1474"/>
      <c r="C30" s="1474"/>
      <c r="D30" s="1474"/>
      <c r="E30" s="1474"/>
      <c r="F30" s="1474"/>
      <c r="G30" s="1474"/>
      <c r="H30" s="1474"/>
      <c r="I30" s="1474"/>
      <c r="J30" s="1474"/>
      <c r="K30" s="1474"/>
      <c r="L30" s="1474"/>
      <c r="M30" s="1474"/>
    </row>
    <row r="31" spans="1:13">
      <c r="A31" s="1474"/>
      <c r="B31" s="1474"/>
      <c r="C31" s="1474"/>
      <c r="D31" s="1474"/>
      <c r="E31" s="1474"/>
      <c r="F31" s="1474"/>
      <c r="G31" s="1474"/>
      <c r="H31" s="1474"/>
      <c r="I31" s="1474"/>
      <c r="J31" s="1474"/>
      <c r="K31" s="1474"/>
      <c r="L31" s="1474"/>
      <c r="M31" s="1474"/>
    </row>
    <row r="32" spans="1:13">
      <c r="A32" s="1474"/>
      <c r="B32" s="1474"/>
      <c r="C32" s="1474"/>
      <c r="D32" s="1474"/>
      <c r="E32" s="1474"/>
      <c r="F32" s="1474"/>
      <c r="G32" s="1474"/>
      <c r="H32" s="1474"/>
      <c r="I32" s="1474"/>
      <c r="J32" s="1474"/>
      <c r="K32" s="1474"/>
      <c r="L32" s="1474"/>
      <c r="M32" s="1474"/>
    </row>
    <row r="33" spans="1:13">
      <c r="A33" s="1474"/>
      <c r="B33" s="1474"/>
      <c r="C33" s="1474"/>
      <c r="D33" s="1474"/>
      <c r="E33" s="1474"/>
      <c r="F33" s="1474"/>
      <c r="G33" s="1474"/>
      <c r="H33" s="1474"/>
      <c r="I33" s="1474"/>
      <c r="J33" s="1474"/>
      <c r="K33" s="1474"/>
      <c r="L33" s="1474"/>
      <c r="M33" s="1474"/>
    </row>
    <row r="34" spans="1:13">
      <c r="A34" s="1474"/>
      <c r="B34" s="1474"/>
      <c r="C34" s="1474"/>
      <c r="D34" s="1474"/>
      <c r="E34" s="1474"/>
      <c r="F34" s="1474"/>
      <c r="G34" s="1474"/>
      <c r="H34" s="1474"/>
      <c r="I34" s="1474"/>
      <c r="J34" s="1474"/>
      <c r="K34" s="1474"/>
      <c r="L34" s="1474"/>
      <c r="M34" s="1474"/>
    </row>
    <row r="35" spans="1:13">
      <c r="A35" s="1474"/>
      <c r="B35" s="1474"/>
      <c r="C35" s="1474"/>
      <c r="D35" s="1474"/>
      <c r="E35" s="1474"/>
      <c r="F35" s="1474"/>
      <c r="G35" s="1474"/>
      <c r="H35" s="1474"/>
      <c r="I35" s="1474"/>
      <c r="J35" s="1474"/>
      <c r="K35" s="1474"/>
      <c r="L35" s="1474"/>
      <c r="M35" s="1474"/>
    </row>
    <row r="36" spans="1:13">
      <c r="A36" s="1474"/>
      <c r="B36" s="1474"/>
      <c r="C36" s="1474"/>
      <c r="D36" s="1474"/>
      <c r="E36" s="1474"/>
      <c r="F36" s="1474"/>
      <c r="G36" s="1474"/>
      <c r="H36" s="1474"/>
      <c r="I36" s="1474"/>
      <c r="J36" s="1474"/>
      <c r="K36" s="1474"/>
      <c r="L36" s="1474"/>
      <c r="M36" s="1474"/>
    </row>
    <row r="37" spans="1:13" ht="41.25" customHeight="1">
      <c r="A37" s="1474"/>
      <c r="B37" s="1474"/>
      <c r="C37" s="1474"/>
      <c r="D37" s="1474"/>
      <c r="E37" s="1474"/>
      <c r="F37" s="1474"/>
      <c r="G37" s="1474"/>
      <c r="H37" s="1474"/>
      <c r="I37" s="1474"/>
      <c r="J37" s="1474"/>
      <c r="K37" s="1474"/>
      <c r="L37" s="1474"/>
      <c r="M37" s="1474"/>
    </row>
    <row r="38" spans="1:13">
      <c r="A38" s="1474"/>
      <c r="B38" s="1474"/>
      <c r="C38" s="1474"/>
      <c r="D38" s="1474"/>
      <c r="E38" s="1474"/>
      <c r="F38" s="1474"/>
      <c r="G38" s="1474"/>
      <c r="H38" s="1474"/>
      <c r="I38" s="1474"/>
      <c r="J38" s="1474"/>
      <c r="K38" s="1474"/>
      <c r="L38" s="1474"/>
      <c r="M38" s="1474"/>
    </row>
    <row r="39" spans="1:13">
      <c r="A39" s="1474"/>
      <c r="B39" s="1474"/>
      <c r="C39" s="1474"/>
      <c r="D39" s="1474"/>
      <c r="E39" s="1474"/>
      <c r="F39" s="1474"/>
      <c r="G39" s="1474"/>
      <c r="H39" s="1474"/>
      <c r="I39" s="1474"/>
      <c r="J39" s="1474"/>
      <c r="K39" s="1474"/>
      <c r="L39" s="1474"/>
      <c r="M39" s="1474"/>
    </row>
    <row r="40" spans="1:13">
      <c r="A40" s="1474"/>
      <c r="B40" s="1474"/>
      <c r="C40" s="1474"/>
      <c r="D40" s="1474"/>
      <c r="E40" s="1474"/>
      <c r="F40" s="1474"/>
      <c r="G40" s="1474"/>
      <c r="H40" s="1474"/>
      <c r="I40" s="1474"/>
      <c r="J40" s="1474"/>
      <c r="K40" s="1474"/>
      <c r="L40" s="1474"/>
      <c r="M40" s="1474"/>
    </row>
    <row r="41" spans="1:13">
      <c r="A41" s="1474"/>
      <c r="B41" s="1474"/>
      <c r="C41" s="1474"/>
      <c r="D41" s="1474"/>
      <c r="E41" s="1474"/>
      <c r="F41" s="1474"/>
      <c r="G41" s="1474"/>
      <c r="H41" s="1474"/>
      <c r="I41" s="1474"/>
      <c r="J41" s="1474"/>
      <c r="K41" s="1474"/>
      <c r="L41" s="1474"/>
      <c r="M41" s="1474"/>
    </row>
    <row r="42" spans="1:13">
      <c r="A42" s="1474"/>
      <c r="B42" s="1474"/>
      <c r="C42" s="1474"/>
      <c r="D42" s="1474"/>
      <c r="E42" s="1474"/>
      <c r="F42" s="1474"/>
      <c r="G42" s="1474"/>
      <c r="H42" s="1474"/>
      <c r="I42" s="1474"/>
      <c r="J42" s="1474"/>
      <c r="K42" s="1474"/>
      <c r="L42" s="1474"/>
      <c r="M42" s="1474"/>
    </row>
    <row r="43" spans="1:13">
      <c r="A43" s="1474"/>
      <c r="B43" s="1474"/>
      <c r="C43" s="1474"/>
      <c r="D43" s="1474"/>
      <c r="E43" s="1474"/>
      <c r="F43" s="1474"/>
      <c r="G43" s="1474"/>
      <c r="H43" s="1474"/>
      <c r="I43" s="1474"/>
      <c r="J43" s="1474"/>
      <c r="K43" s="1474"/>
      <c r="L43" s="1474"/>
      <c r="M43" s="1474"/>
    </row>
    <row r="44" spans="1:13" ht="60" customHeight="1">
      <c r="A44" s="1474"/>
      <c r="B44" s="1474"/>
      <c r="C44" s="1474"/>
      <c r="D44" s="1474"/>
      <c r="E44" s="1474"/>
      <c r="F44" s="1474"/>
      <c r="G44" s="1474"/>
      <c r="H44" s="1474"/>
      <c r="I44" s="1474"/>
      <c r="J44" s="1474"/>
      <c r="K44" s="1474"/>
      <c r="L44" s="1474"/>
      <c r="M44" s="1474"/>
    </row>
    <row r="45" spans="1:13">
      <c r="A45" s="1474"/>
      <c r="B45" s="1474"/>
      <c r="C45" s="1474"/>
      <c r="D45" s="1474"/>
      <c r="E45" s="1474"/>
      <c r="F45" s="1474"/>
      <c r="G45" s="1474"/>
      <c r="H45" s="1474"/>
      <c r="I45" s="1474"/>
      <c r="J45" s="1474"/>
      <c r="K45" s="1474"/>
      <c r="L45" s="1474"/>
      <c r="M45" s="1474"/>
    </row>
    <row r="46" spans="1:13">
      <c r="A46" s="1474"/>
      <c r="B46" s="1474"/>
      <c r="C46" s="1474"/>
      <c r="D46" s="1474"/>
      <c r="E46" s="1474"/>
      <c r="F46" s="1474"/>
      <c r="G46" s="1474"/>
      <c r="H46" s="1474"/>
      <c r="I46" s="1474"/>
      <c r="J46" s="1474"/>
      <c r="K46" s="1474"/>
      <c r="L46" s="1474"/>
      <c r="M46" s="1474"/>
    </row>
    <row r="47" spans="1:13" ht="73.5" customHeight="1">
      <c r="A47" s="1474"/>
      <c r="B47" s="1474"/>
      <c r="C47" s="1474"/>
      <c r="D47" s="1474"/>
      <c r="E47" s="1474"/>
      <c r="F47" s="1474"/>
      <c r="G47" s="1474"/>
      <c r="H47" s="1474"/>
      <c r="I47" s="1474"/>
      <c r="J47" s="1474"/>
      <c r="K47" s="1474"/>
      <c r="L47" s="1474"/>
      <c r="M47" s="1474"/>
    </row>
    <row r="48" spans="1:13" ht="73.5" customHeight="1">
      <c r="A48" s="1474"/>
      <c r="B48" s="1474"/>
      <c r="C48" s="1474"/>
      <c r="D48" s="1474"/>
      <c r="E48" s="1474"/>
      <c r="F48" s="1474"/>
      <c r="G48" s="1474"/>
      <c r="H48" s="1474"/>
      <c r="I48" s="1474"/>
      <c r="J48" s="1474"/>
      <c r="K48" s="1474"/>
      <c r="L48" s="1474"/>
      <c r="M48" s="1474"/>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1">
    <tabColor rgb="FF0070C0"/>
    <pageSetUpPr fitToPage="1"/>
  </sheetPr>
  <dimension ref="A2:K43"/>
  <sheetViews>
    <sheetView showGridLines="0" view="pageBreakPreview" zoomScale="70" zoomScaleNormal="100" zoomScaleSheetLayoutView="70" workbookViewId="0">
      <selection activeCell="W42" sqref="W42"/>
    </sheetView>
  </sheetViews>
  <sheetFormatPr defaultColWidth="11.42578125" defaultRowHeight="14.25"/>
  <cols>
    <col min="1" max="3" width="11.42578125" style="247"/>
    <col min="4" max="4" width="20.7109375" style="247" customWidth="1"/>
    <col min="5" max="5" width="21.140625" style="247" customWidth="1"/>
    <col min="6" max="6" width="11.5703125" style="247" customWidth="1"/>
    <col min="7" max="7" width="24.28515625" style="247" customWidth="1"/>
    <col min="8" max="8" width="23.5703125" style="247" customWidth="1"/>
    <col min="9" max="9" width="21.5703125" style="247" customWidth="1"/>
    <col min="10" max="10" width="16" style="247" customWidth="1"/>
    <col min="11" max="11" width="2.7109375" style="247" customWidth="1"/>
    <col min="12" max="16384" width="11.42578125" style="247"/>
  </cols>
  <sheetData>
    <row r="2" spans="1:11" ht="32.25" customHeight="1"/>
    <row r="4" spans="1:11" ht="12.75" customHeight="1"/>
    <row r="5" spans="1:11" ht="15" customHeight="1">
      <c r="A5" s="1475" t="s">
        <v>827</v>
      </c>
      <c r="B5" s="1475"/>
      <c r="C5" s="1475"/>
      <c r="D5" s="1475"/>
      <c r="E5" s="1475"/>
      <c r="F5" s="1475"/>
      <c r="G5" s="1475"/>
      <c r="H5" s="1475"/>
      <c r="I5" s="1475"/>
      <c r="J5" s="1475"/>
    </row>
    <row r="6" spans="1:11" ht="15" customHeight="1">
      <c r="A6" s="1475"/>
      <c r="B6" s="1475"/>
      <c r="C6" s="1475"/>
      <c r="D6" s="1475"/>
      <c r="E6" s="1475"/>
      <c r="F6" s="1475"/>
      <c r="G6" s="1475"/>
      <c r="H6" s="1475"/>
      <c r="I6" s="1475"/>
      <c r="J6" s="1475"/>
    </row>
    <row r="7" spans="1:11" ht="15" customHeight="1">
      <c r="A7" s="1475"/>
      <c r="B7" s="1475"/>
      <c r="C7" s="1475"/>
      <c r="D7" s="1475"/>
      <c r="E7" s="1475"/>
      <c r="F7" s="1475"/>
      <c r="G7" s="1475"/>
      <c r="H7" s="1475"/>
      <c r="I7" s="1475"/>
      <c r="J7" s="1475"/>
    </row>
    <row r="8" spans="1:11" ht="12" customHeight="1">
      <c r="A8" s="1475"/>
      <c r="B8" s="1475"/>
      <c r="C8" s="1475"/>
      <c r="D8" s="1475"/>
      <c r="E8" s="1475"/>
      <c r="F8" s="1475"/>
      <c r="G8" s="1475"/>
      <c r="H8" s="1475"/>
      <c r="I8" s="1475"/>
      <c r="J8" s="1475"/>
    </row>
    <row r="9" spans="1:11" ht="16.5" customHeight="1">
      <c r="A9" s="1475"/>
      <c r="B9" s="1475"/>
      <c r="C9" s="1475"/>
      <c r="D9" s="1475"/>
      <c r="E9" s="1475"/>
      <c r="F9" s="1475"/>
      <c r="G9" s="1475"/>
      <c r="H9" s="1475"/>
      <c r="I9" s="1475"/>
      <c r="J9" s="1475"/>
    </row>
    <row r="10" spans="1:11">
      <c r="A10" s="1475"/>
      <c r="B10" s="1475"/>
      <c r="C10" s="1475"/>
      <c r="D10" s="1475"/>
      <c r="E10" s="1475"/>
      <c r="F10" s="1475"/>
      <c r="G10" s="1475"/>
      <c r="H10" s="1475"/>
      <c r="I10" s="1475"/>
      <c r="J10" s="1475"/>
    </row>
    <row r="11" spans="1:11" ht="15" customHeight="1">
      <c r="A11" s="1475"/>
      <c r="B11" s="1475"/>
      <c r="C11" s="1475"/>
      <c r="D11" s="1475"/>
      <c r="E11" s="1475"/>
      <c r="F11" s="1475"/>
      <c r="G11" s="1475"/>
      <c r="H11" s="1475"/>
      <c r="I11" s="1475"/>
      <c r="J11" s="1475"/>
    </row>
    <row r="12" spans="1:11" ht="15" customHeight="1">
      <c r="A12" s="1475"/>
      <c r="B12" s="1475"/>
      <c r="C12" s="1475"/>
      <c r="D12" s="1475"/>
      <c r="E12" s="1475"/>
      <c r="F12" s="1475"/>
      <c r="G12" s="1475"/>
      <c r="H12" s="1475"/>
      <c r="I12" s="1475"/>
      <c r="J12" s="1475"/>
    </row>
    <row r="13" spans="1:11">
      <c r="A13" s="1475"/>
      <c r="B13" s="1475"/>
      <c r="C13" s="1475"/>
      <c r="D13" s="1475"/>
      <c r="E13" s="1475"/>
      <c r="F13" s="1475"/>
      <c r="G13" s="1475"/>
      <c r="H13" s="1475"/>
      <c r="I13" s="1475"/>
      <c r="J13" s="1475"/>
      <c r="K13" s="303"/>
    </row>
    <row r="14" spans="1:11" ht="15" customHeight="1">
      <c r="A14" s="1475"/>
      <c r="B14" s="1475"/>
      <c r="C14" s="1475"/>
      <c r="D14" s="1475"/>
      <c r="E14" s="1475"/>
      <c r="F14" s="1475"/>
      <c r="G14" s="1475"/>
      <c r="H14" s="1475"/>
      <c r="I14" s="1475"/>
      <c r="J14" s="1475"/>
    </row>
    <row r="15" spans="1:11" ht="13.5" customHeight="1">
      <c r="A15" s="1475"/>
      <c r="B15" s="1475"/>
      <c r="C15" s="1475"/>
      <c r="D15" s="1475"/>
      <c r="E15" s="1475"/>
      <c r="F15" s="1475"/>
      <c r="G15" s="1475"/>
      <c r="H15" s="1475"/>
      <c r="I15" s="1475"/>
      <c r="J15" s="1475"/>
    </row>
    <row r="16" spans="1:11" ht="15" customHeight="1">
      <c r="A16" s="1475"/>
      <c r="B16" s="1475"/>
      <c r="C16" s="1475"/>
      <c r="D16" s="1475"/>
      <c r="E16" s="1475"/>
      <c r="F16" s="1475"/>
      <c r="G16" s="1475"/>
      <c r="H16" s="1475"/>
      <c r="I16" s="1475"/>
      <c r="J16" s="1475"/>
    </row>
    <row r="17" spans="1:10" ht="15" customHeight="1">
      <c r="A17" s="1475"/>
      <c r="B17" s="1475"/>
      <c r="C17" s="1475"/>
      <c r="D17" s="1475"/>
      <c r="E17" s="1475"/>
      <c r="F17" s="1475"/>
      <c r="G17" s="1475"/>
      <c r="H17" s="1475"/>
      <c r="I17" s="1475"/>
      <c r="J17" s="1475"/>
    </row>
    <row r="18" spans="1:10" ht="15" customHeight="1">
      <c r="A18" s="1475"/>
      <c r="B18" s="1475"/>
      <c r="C18" s="1475"/>
      <c r="D18" s="1475"/>
      <c r="E18" s="1475"/>
      <c r="F18" s="1475"/>
      <c r="G18" s="1475"/>
      <c r="H18" s="1475"/>
      <c r="I18" s="1475"/>
      <c r="J18" s="1475"/>
    </row>
    <row r="19" spans="1:10" ht="15" customHeight="1">
      <c r="A19" s="1475"/>
      <c r="B19" s="1475"/>
      <c r="C19" s="1475"/>
      <c r="D19" s="1475"/>
      <c r="E19" s="1475"/>
      <c r="F19" s="1475"/>
      <c r="G19" s="1475"/>
      <c r="H19" s="1475"/>
      <c r="I19" s="1475"/>
      <c r="J19" s="1475"/>
    </row>
    <row r="20" spans="1:10" ht="15" customHeight="1">
      <c r="A20" s="1475"/>
      <c r="B20" s="1475"/>
      <c r="C20" s="1475"/>
      <c r="D20" s="1475"/>
      <c r="E20" s="1475"/>
      <c r="F20" s="1475"/>
      <c r="G20" s="1475"/>
      <c r="H20" s="1475"/>
      <c r="I20" s="1475"/>
      <c r="J20" s="1475"/>
    </row>
    <row r="21" spans="1:10" ht="14.25" customHeight="1">
      <c r="A21" s="1475"/>
      <c r="B21" s="1475"/>
      <c r="C21" s="1475"/>
      <c r="D21" s="1475"/>
      <c r="E21" s="1475"/>
      <c r="F21" s="1475"/>
      <c r="G21" s="1475"/>
      <c r="H21" s="1475"/>
      <c r="I21" s="1475"/>
      <c r="J21" s="1475"/>
    </row>
    <row r="22" spans="1:10" ht="15" customHeight="1">
      <c r="A22" s="1475"/>
      <c r="B22" s="1475"/>
      <c r="C22" s="1475"/>
      <c r="D22" s="1475"/>
      <c r="E22" s="1475"/>
      <c r="F22" s="1475"/>
      <c r="G22" s="1475"/>
      <c r="H22" s="1475"/>
      <c r="I22" s="1475"/>
      <c r="J22" s="1475"/>
    </row>
    <row r="23" spans="1:10" ht="15" customHeight="1">
      <c r="A23" s="1475"/>
      <c r="B23" s="1475"/>
      <c r="C23" s="1475"/>
      <c r="D23" s="1475"/>
      <c r="E23" s="1475"/>
      <c r="F23" s="1475"/>
      <c r="G23" s="1475"/>
      <c r="H23" s="1475"/>
      <c r="I23" s="1475"/>
      <c r="J23" s="1475"/>
    </row>
    <row r="24" spans="1:10" ht="15" customHeight="1">
      <c r="A24" s="1475"/>
      <c r="B24" s="1475"/>
      <c r="C24" s="1475"/>
      <c r="D24" s="1475"/>
      <c r="E24" s="1475"/>
      <c r="F24" s="1475"/>
      <c r="G24" s="1475"/>
      <c r="H24" s="1475"/>
      <c r="I24" s="1475"/>
      <c r="J24" s="1475"/>
    </row>
    <row r="25" spans="1:10" ht="15" customHeight="1">
      <c r="A25" s="1475"/>
      <c r="B25" s="1475"/>
      <c r="C25" s="1475"/>
      <c r="D25" s="1475"/>
      <c r="E25" s="1475"/>
      <c r="F25" s="1475"/>
      <c r="G25" s="1475"/>
      <c r="H25" s="1475"/>
      <c r="I25" s="1475"/>
      <c r="J25" s="1475"/>
    </row>
    <row r="26" spans="1:10" ht="15" customHeight="1">
      <c r="A26" s="1475"/>
      <c r="B26" s="1475"/>
      <c r="C26" s="1475"/>
      <c r="D26" s="1475"/>
      <c r="E26" s="1475"/>
      <c r="F26" s="1475"/>
      <c r="G26" s="1475"/>
      <c r="H26" s="1475"/>
      <c r="I26" s="1475"/>
      <c r="J26" s="1475"/>
    </row>
    <row r="27" spans="1:10" ht="15" customHeight="1">
      <c r="A27" s="1475"/>
      <c r="B27" s="1475"/>
      <c r="C27" s="1475"/>
      <c r="D27" s="1475"/>
      <c r="E27" s="1475"/>
      <c r="F27" s="1475"/>
      <c r="G27" s="1475"/>
      <c r="H27" s="1475"/>
      <c r="I27" s="1475"/>
      <c r="J27" s="1475"/>
    </row>
    <row r="28" spans="1:10" ht="15" customHeight="1">
      <c r="A28" s="1475"/>
      <c r="B28" s="1475"/>
      <c r="C28" s="1475"/>
      <c r="D28" s="1475"/>
      <c r="E28" s="1475"/>
      <c r="F28" s="1475"/>
      <c r="G28" s="1475"/>
      <c r="H28" s="1475"/>
      <c r="I28" s="1475"/>
      <c r="J28" s="1475"/>
    </row>
    <row r="29" spans="1:10" ht="15" customHeight="1">
      <c r="A29" s="1475"/>
      <c r="B29" s="1475"/>
      <c r="C29" s="1475"/>
      <c r="D29" s="1475"/>
      <c r="E29" s="1475"/>
      <c r="F29" s="1475"/>
      <c r="G29" s="1475"/>
      <c r="H29" s="1475"/>
      <c r="I29" s="1475"/>
      <c r="J29" s="1475"/>
    </row>
    <row r="30" spans="1:10" ht="15" customHeight="1">
      <c r="A30" s="1475"/>
      <c r="B30" s="1475"/>
      <c r="C30" s="1475"/>
      <c r="D30" s="1475"/>
      <c r="E30" s="1475"/>
      <c r="F30" s="1475"/>
      <c r="G30" s="1475"/>
      <c r="H30" s="1475"/>
      <c r="I30" s="1475"/>
      <c r="J30" s="1475"/>
    </row>
    <row r="31" spans="1:10" ht="15" customHeight="1">
      <c r="A31" s="1475"/>
      <c r="B31" s="1475"/>
      <c r="C31" s="1475"/>
      <c r="D31" s="1475"/>
      <c r="E31" s="1475"/>
      <c r="F31" s="1475"/>
      <c r="G31" s="1475"/>
      <c r="H31" s="1475"/>
      <c r="I31" s="1475"/>
      <c r="J31" s="1475"/>
    </row>
    <row r="32" spans="1:10" ht="14.25" customHeight="1">
      <c r="A32" s="1475"/>
      <c r="B32" s="1475"/>
      <c r="C32" s="1475"/>
      <c r="D32" s="1475"/>
      <c r="E32" s="1475"/>
      <c r="F32" s="1475"/>
      <c r="G32" s="1475"/>
      <c r="H32" s="1475"/>
      <c r="I32" s="1475"/>
      <c r="J32" s="1475"/>
    </row>
    <row r="33" spans="1:10" ht="14.25" customHeight="1">
      <c r="A33" s="1475"/>
      <c r="B33" s="1475"/>
      <c r="C33" s="1475"/>
      <c r="D33" s="1475"/>
      <c r="E33" s="1475"/>
      <c r="F33" s="1475"/>
      <c r="G33" s="1475"/>
      <c r="H33" s="1475"/>
      <c r="I33" s="1475"/>
      <c r="J33" s="1475"/>
    </row>
    <row r="34" spans="1:10" ht="14.25" customHeight="1">
      <c r="A34" s="1475"/>
      <c r="B34" s="1475"/>
      <c r="C34" s="1475"/>
      <c r="D34" s="1475"/>
      <c r="E34" s="1475"/>
      <c r="F34" s="1475"/>
      <c r="G34" s="1475"/>
      <c r="H34" s="1475"/>
      <c r="I34" s="1475"/>
      <c r="J34" s="1475"/>
    </row>
    <row r="35" spans="1:10" ht="16.5" customHeight="1">
      <c r="A35" s="1475"/>
      <c r="B35" s="1475"/>
      <c r="C35" s="1475"/>
      <c r="D35" s="1475"/>
      <c r="E35" s="1475"/>
      <c r="F35" s="1475"/>
      <c r="G35" s="1475"/>
      <c r="H35" s="1475"/>
      <c r="I35" s="1475"/>
      <c r="J35" s="1475"/>
    </row>
    <row r="36" spans="1:10" ht="15" customHeight="1">
      <c r="A36" s="1475"/>
      <c r="B36" s="1475"/>
      <c r="C36" s="1475"/>
      <c r="D36" s="1475"/>
      <c r="E36" s="1475"/>
      <c r="F36" s="1475"/>
      <c r="G36" s="1475"/>
      <c r="H36" s="1475"/>
      <c r="I36" s="1475"/>
      <c r="J36" s="1475"/>
    </row>
    <row r="37" spans="1:10" ht="15" customHeight="1">
      <c r="A37" s="1475"/>
      <c r="B37" s="1475"/>
      <c r="C37" s="1475"/>
      <c r="D37" s="1475"/>
      <c r="E37" s="1475"/>
      <c r="F37" s="1475"/>
      <c r="G37" s="1475"/>
      <c r="H37" s="1475"/>
      <c r="I37" s="1475"/>
      <c r="J37" s="1475"/>
    </row>
    <row r="38" spans="1:10" ht="15" customHeight="1">
      <c r="A38" s="1475"/>
      <c r="B38" s="1475"/>
      <c r="C38" s="1475"/>
      <c r="D38" s="1475"/>
      <c r="E38" s="1475"/>
      <c r="F38" s="1475"/>
      <c r="G38" s="1475"/>
      <c r="H38" s="1475"/>
      <c r="I38" s="1475"/>
      <c r="J38" s="1475"/>
    </row>
    <row r="39" spans="1:10" ht="15" customHeight="1">
      <c r="A39" s="1475"/>
      <c r="B39" s="1475"/>
      <c r="C39" s="1475"/>
      <c r="D39" s="1475"/>
      <c r="E39" s="1475"/>
      <c r="F39" s="1475"/>
      <c r="G39" s="1475"/>
      <c r="H39" s="1475"/>
      <c r="I39" s="1475"/>
      <c r="J39" s="1475"/>
    </row>
    <row r="40" spans="1:10" ht="15" customHeight="1">
      <c r="A40" s="1475"/>
      <c r="B40" s="1475"/>
      <c r="C40" s="1475"/>
      <c r="D40" s="1475"/>
      <c r="E40" s="1475"/>
      <c r="F40" s="1475"/>
      <c r="G40" s="1475"/>
      <c r="H40" s="1475"/>
      <c r="I40" s="1475"/>
      <c r="J40" s="1475"/>
    </row>
    <row r="41" spans="1:10" ht="15" customHeight="1">
      <c r="A41" s="1475"/>
      <c r="B41" s="1475"/>
      <c r="C41" s="1475"/>
      <c r="D41" s="1475"/>
      <c r="E41" s="1475"/>
      <c r="F41" s="1475"/>
      <c r="G41" s="1475"/>
      <c r="H41" s="1475"/>
      <c r="I41" s="1475"/>
      <c r="J41" s="1475"/>
    </row>
    <row r="42" spans="1:10" ht="15" customHeight="1">
      <c r="A42" s="1475"/>
      <c r="B42" s="1475"/>
      <c r="C42" s="1475"/>
      <c r="D42" s="1475"/>
      <c r="E42" s="1475"/>
      <c r="F42" s="1475"/>
      <c r="G42" s="1475"/>
      <c r="H42" s="1475"/>
      <c r="I42" s="1475"/>
      <c r="J42" s="1475"/>
    </row>
    <row r="43" spans="1:10">
      <c r="A43" s="1475"/>
      <c r="B43" s="1475"/>
      <c r="C43" s="1475"/>
      <c r="D43" s="1475"/>
      <c r="E43" s="1475"/>
      <c r="F43" s="1475"/>
      <c r="G43" s="1475"/>
      <c r="H43" s="1475"/>
      <c r="I43" s="1475"/>
      <c r="J43" s="1475"/>
    </row>
  </sheetData>
  <mergeCells count="1">
    <mergeCell ref="A5:J43"/>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70C0"/>
    <pageSetUpPr fitToPage="1"/>
  </sheetPr>
  <dimension ref="A7:M38"/>
  <sheetViews>
    <sheetView showGridLines="0" view="pageBreakPreview" zoomScale="70" zoomScaleNormal="100" zoomScaleSheetLayoutView="70" workbookViewId="0">
      <pane ySplit="5" topLeftCell="A6" activePane="bottomLeft" state="frozen"/>
      <selection pane="bottomLeft" activeCell="Q31" sqref="Q31"/>
      <selection activeCell="Q31" sqref="Q31"/>
    </sheetView>
  </sheetViews>
  <sheetFormatPr defaultColWidth="11.42578125" defaultRowHeight="15"/>
  <cols>
    <col min="7" max="7" width="13.42578125" customWidth="1"/>
    <col min="12" max="12" width="30.7109375" customWidth="1"/>
  </cols>
  <sheetData>
    <row r="7" spans="1:13" ht="33" customHeight="1">
      <c r="A7" s="1304" t="s">
        <v>408</v>
      </c>
      <c r="B7" s="1304"/>
      <c r="C7" s="1304"/>
      <c r="D7" s="1304"/>
      <c r="E7" s="1304"/>
      <c r="F7" s="1304"/>
      <c r="G7" s="1304"/>
      <c r="H7" s="1304"/>
      <c r="I7" s="1304"/>
      <c r="J7" s="1304"/>
      <c r="K7" s="1304"/>
      <c r="L7" s="1304"/>
      <c r="M7" s="1304"/>
    </row>
    <row r="8" spans="1:13">
      <c r="A8" s="1304"/>
      <c r="B8" s="1304"/>
      <c r="C8" s="1304"/>
      <c r="D8" s="1304"/>
      <c r="E8" s="1304"/>
      <c r="F8" s="1304"/>
      <c r="G8" s="1304"/>
      <c r="H8" s="1304"/>
      <c r="I8" s="1304"/>
      <c r="J8" s="1304"/>
      <c r="K8" s="1304"/>
      <c r="L8" s="1304"/>
      <c r="M8" s="1304"/>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2"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2">
    <tabColor rgb="FF0070C0"/>
    <pageSetUpPr fitToPage="1"/>
  </sheetPr>
  <dimension ref="A1:M40"/>
  <sheetViews>
    <sheetView showGridLines="0" view="pageBreakPreview" zoomScale="55" zoomScaleNormal="85" zoomScaleSheetLayoutView="55" workbookViewId="0">
      <selection activeCell="AD28" sqref="AD28:AD29"/>
    </sheetView>
  </sheetViews>
  <sheetFormatPr defaultColWidth="11.42578125" defaultRowHeight="45.75" customHeight="1"/>
  <cols>
    <col min="1" max="2" width="12.7109375" style="588" customWidth="1"/>
    <col min="3" max="3" width="11.28515625" style="588" customWidth="1"/>
    <col min="4" max="4" width="16.42578125" style="588" customWidth="1"/>
    <col min="5" max="5" width="14.140625" style="588" customWidth="1"/>
    <col min="6" max="6" width="12" style="588" customWidth="1"/>
    <col min="7" max="7" width="16.42578125" style="588" customWidth="1"/>
    <col min="8" max="8" width="14.140625" style="588" customWidth="1"/>
    <col min="9" max="9" width="16" style="588" customWidth="1"/>
    <col min="10" max="10" width="16.5703125" style="588" customWidth="1"/>
    <col min="11" max="11" width="13.85546875" style="588" customWidth="1"/>
    <col min="12" max="12" width="18" style="588" customWidth="1"/>
    <col min="13" max="13" width="9.5703125" style="588" customWidth="1"/>
    <col min="14" max="16384" width="11.42578125" style="247"/>
  </cols>
  <sheetData>
    <row r="1" spans="1:13" ht="40.5" customHeight="1">
      <c r="A1" s="1476" t="s">
        <v>828</v>
      </c>
      <c r="B1" s="1476"/>
      <c r="C1" s="1476"/>
      <c r="D1" s="1476"/>
      <c r="E1" s="1476"/>
      <c r="F1" s="1476"/>
      <c r="G1" s="1476"/>
      <c r="H1" s="1476"/>
      <c r="I1" s="1476"/>
      <c r="J1" s="1476"/>
      <c r="K1" s="1476"/>
      <c r="L1" s="1476"/>
      <c r="M1" s="1027"/>
    </row>
    <row r="2" spans="1:13" ht="24" customHeight="1">
      <c r="A2" s="1476" t="str">
        <f>+'Resumen '!O4</f>
        <v>Período:  Diciembre 2008 - Julio 2025</v>
      </c>
      <c r="B2" s="1476"/>
      <c r="C2" s="1476"/>
      <c r="D2" s="1476"/>
      <c r="E2" s="1476"/>
      <c r="F2" s="1476"/>
      <c r="G2" s="1476"/>
      <c r="H2" s="1476"/>
      <c r="I2" s="1476"/>
      <c r="J2" s="1476"/>
      <c r="K2" s="1476"/>
      <c r="L2" s="1476"/>
      <c r="M2" s="1027"/>
    </row>
    <row r="3" spans="1:13" ht="4.5" customHeight="1">
      <c r="A3" s="1023"/>
      <c r="B3" s="1023"/>
      <c r="C3" s="1023"/>
      <c r="D3" s="1023"/>
      <c r="E3" s="1023"/>
      <c r="F3" s="1023"/>
      <c r="G3" s="1023"/>
      <c r="H3" s="1023"/>
      <c r="I3" s="1023"/>
      <c r="J3" s="1023"/>
      <c r="K3" s="1023"/>
      <c r="L3" s="1023"/>
      <c r="M3" s="1027"/>
    </row>
    <row r="4" spans="1:13" s="251" customFormat="1" ht="52.5" customHeight="1">
      <c r="A4" s="1033" t="s">
        <v>415</v>
      </c>
      <c r="B4" s="1034" t="s">
        <v>742</v>
      </c>
      <c r="C4" s="1034" t="s">
        <v>829</v>
      </c>
      <c r="D4" s="1034" t="s">
        <v>830</v>
      </c>
      <c r="E4" s="1034" t="s">
        <v>831</v>
      </c>
      <c r="F4" s="1034" t="s">
        <v>832</v>
      </c>
      <c r="G4" s="1034" t="s">
        <v>833</v>
      </c>
      <c r="H4" s="1034" t="s">
        <v>834</v>
      </c>
      <c r="I4" s="1034" t="s">
        <v>835</v>
      </c>
      <c r="J4" s="1034" t="s">
        <v>836</v>
      </c>
      <c r="K4" s="1035" t="s">
        <v>837</v>
      </c>
      <c r="L4" s="1035" t="s">
        <v>838</v>
      </c>
      <c r="M4" s="1027"/>
    </row>
    <row r="5" spans="1:13" s="343" customFormat="1" ht="14.25" customHeight="1">
      <c r="A5" s="786" t="s">
        <v>537</v>
      </c>
      <c r="B5" s="1024">
        <v>41379</v>
      </c>
      <c r="C5" s="1024">
        <v>304</v>
      </c>
      <c r="D5" s="1024">
        <v>74</v>
      </c>
      <c r="E5" s="1025"/>
      <c r="F5" s="1031">
        <f t="shared" ref="F5:F19" si="0">SUM(B5:E5)</f>
        <v>41757</v>
      </c>
      <c r="G5" s="1028">
        <v>863333</v>
      </c>
      <c r="H5" s="1028">
        <v>123254</v>
      </c>
      <c r="I5" s="1028">
        <v>201642</v>
      </c>
      <c r="J5" s="1031">
        <f>SUM(G5:I5)+Tabla2[[#This Row],[Empresas y Empleados sin claficar]]</f>
        <v>1188229</v>
      </c>
      <c r="K5" s="1029">
        <f>+Tabla2[[#This Row],[Empresas Pendiente en Clasificar]]</f>
        <v>0</v>
      </c>
      <c r="L5" s="1032">
        <f t="shared" ref="L5:L20" si="1">J5/F5</f>
        <v>28.455803817324043</v>
      </c>
      <c r="M5" s="1027"/>
    </row>
    <row r="6" spans="1:13" s="343" customFormat="1" ht="14.25" customHeight="1">
      <c r="A6" s="786" t="s">
        <v>538</v>
      </c>
      <c r="B6" s="1024">
        <v>41179</v>
      </c>
      <c r="C6" s="1024">
        <v>412</v>
      </c>
      <c r="D6" s="1024">
        <v>80</v>
      </c>
      <c r="E6" s="1025"/>
      <c r="F6" s="1031">
        <f t="shared" si="0"/>
        <v>41671</v>
      </c>
      <c r="G6" s="1028">
        <v>869750</v>
      </c>
      <c r="H6" s="1028">
        <v>148220</v>
      </c>
      <c r="I6" s="1028">
        <v>209755</v>
      </c>
      <c r="J6" s="1031">
        <f>SUM(G6:I6)+Tabla2[[#This Row],[Empresas y Empleados sin claficar]]</f>
        <v>1227725</v>
      </c>
      <c r="K6" s="1029">
        <f>+Tabla2[[#This Row],[Empresas Pendiente en Clasificar]]</f>
        <v>0</v>
      </c>
      <c r="L6" s="1032">
        <f t="shared" si="1"/>
        <v>29.462335917064625</v>
      </c>
      <c r="M6" s="1027"/>
    </row>
    <row r="7" spans="1:13" s="343" customFormat="1" ht="14.25" customHeight="1">
      <c r="A7" s="786" t="s">
        <v>539</v>
      </c>
      <c r="B7" s="1024">
        <v>43682</v>
      </c>
      <c r="C7" s="1024">
        <v>418</v>
      </c>
      <c r="D7" s="1024">
        <v>79</v>
      </c>
      <c r="E7" s="1025"/>
      <c r="F7" s="1031">
        <f t="shared" si="0"/>
        <v>44179</v>
      </c>
      <c r="G7" s="1028">
        <v>943828</v>
      </c>
      <c r="H7" s="1028">
        <v>136553</v>
      </c>
      <c r="I7" s="1028">
        <v>218706</v>
      </c>
      <c r="J7" s="1031">
        <f>SUM(G7:I7)+Tabla2[[#This Row],[Empresas y Empleados sin claficar]]</f>
        <v>1299087</v>
      </c>
      <c r="K7" s="1029">
        <f>+Tabla2[[#This Row],[Empresas Pendiente en Clasificar]]</f>
        <v>0</v>
      </c>
      <c r="L7" s="1032">
        <f t="shared" si="1"/>
        <v>29.405079336336268</v>
      </c>
      <c r="M7" s="1027"/>
    </row>
    <row r="8" spans="1:13" s="343" customFormat="1" ht="14.25" customHeight="1">
      <c r="A8" s="786" t="s">
        <v>540</v>
      </c>
      <c r="B8" s="1024">
        <v>46674</v>
      </c>
      <c r="C8" s="1024">
        <v>469</v>
      </c>
      <c r="D8" s="1024">
        <v>79</v>
      </c>
      <c r="E8" s="1025"/>
      <c r="F8" s="1031">
        <f t="shared" si="0"/>
        <v>47222</v>
      </c>
      <c r="G8" s="1028">
        <v>996469</v>
      </c>
      <c r="H8" s="1028">
        <v>142319</v>
      </c>
      <c r="I8" s="1028">
        <v>225133</v>
      </c>
      <c r="J8" s="1031">
        <f>SUM(G8:I8)+Tabla2[[#This Row],[Empresas y Empleados sin claficar]]</f>
        <v>1363921</v>
      </c>
      <c r="K8" s="1029">
        <f>+Tabla2[[#This Row],[Empresas Pendiente en Clasificar]]</f>
        <v>0</v>
      </c>
      <c r="L8" s="1032">
        <f t="shared" si="1"/>
        <v>28.883168861971114</v>
      </c>
      <c r="M8" s="1027"/>
    </row>
    <row r="9" spans="1:13" s="343" customFormat="1" ht="14.25" customHeight="1">
      <c r="A9" s="786" t="s">
        <v>541</v>
      </c>
      <c r="B9" s="1024">
        <v>50784</v>
      </c>
      <c r="C9" s="1024">
        <v>488</v>
      </c>
      <c r="D9" s="1024">
        <v>79</v>
      </c>
      <c r="E9" s="1025"/>
      <c r="F9" s="1031">
        <f t="shared" si="0"/>
        <v>51351</v>
      </c>
      <c r="G9" s="1028">
        <v>1035050</v>
      </c>
      <c r="H9" s="1028">
        <v>156354</v>
      </c>
      <c r="I9" s="1028">
        <v>236498</v>
      </c>
      <c r="J9" s="1031">
        <f>SUM(G9:I9)+Tabla2[[#This Row],[Empresas y Empleados sin claficar]]</f>
        <v>1427902</v>
      </c>
      <c r="K9" s="1029">
        <f>+Tabla2[[#This Row],[Empresas Pendiente en Clasificar]]</f>
        <v>0</v>
      </c>
      <c r="L9" s="1032">
        <f t="shared" si="1"/>
        <v>27.806702887967127</v>
      </c>
      <c r="M9" s="1027"/>
    </row>
    <row r="10" spans="1:13" s="343" customFormat="1" ht="14.25" customHeight="1">
      <c r="A10" s="786" t="s">
        <v>542</v>
      </c>
      <c r="B10" s="1024">
        <v>58768</v>
      </c>
      <c r="C10" s="1024">
        <v>489</v>
      </c>
      <c r="D10" s="1024">
        <v>78</v>
      </c>
      <c r="E10" s="1025"/>
      <c r="F10" s="1031">
        <f t="shared" si="0"/>
        <v>59335</v>
      </c>
      <c r="G10" s="1028">
        <v>1110841</v>
      </c>
      <c r="H10" s="1028">
        <v>166811</v>
      </c>
      <c r="I10" s="1028">
        <v>249006</v>
      </c>
      <c r="J10" s="1031">
        <f>SUM(G10:I10)+Tabla2[[#This Row],[Empresas y Empleados sin claficar]]</f>
        <v>1526658</v>
      </c>
      <c r="K10" s="1029">
        <f>+Tabla2[[#This Row],[Empresas Pendiente en Clasificar]]</f>
        <v>0</v>
      </c>
      <c r="L10" s="1032">
        <f t="shared" si="1"/>
        <v>25.729468273363107</v>
      </c>
      <c r="M10" s="1027"/>
    </row>
    <row r="11" spans="1:13" s="343" customFormat="1" ht="14.25" customHeight="1">
      <c r="A11" s="786" t="s">
        <v>543</v>
      </c>
      <c r="B11" s="1024">
        <v>65073</v>
      </c>
      <c r="C11" s="1024">
        <v>519</v>
      </c>
      <c r="D11" s="1024">
        <v>74</v>
      </c>
      <c r="E11" s="1025"/>
      <c r="F11" s="1031">
        <f t="shared" si="0"/>
        <v>65666</v>
      </c>
      <c r="G11" s="1028">
        <v>1193568</v>
      </c>
      <c r="H11" s="1028">
        <v>176595</v>
      </c>
      <c r="I11" s="1028">
        <v>281039</v>
      </c>
      <c r="J11" s="1031">
        <f>SUM(G11:I11)+Tabla2[[#This Row],[Empresas y Empleados sin claficar]]</f>
        <v>1651202</v>
      </c>
      <c r="K11" s="1029">
        <f>+Tabla2[[#This Row],[Empresas Pendiente en Clasificar]]</f>
        <v>0</v>
      </c>
      <c r="L11" s="1032">
        <f t="shared" si="1"/>
        <v>25.145463405719855</v>
      </c>
      <c r="M11" s="1027"/>
    </row>
    <row r="12" spans="1:13" s="343" customFormat="1" ht="14.25" customHeight="1">
      <c r="A12" s="786" t="s">
        <v>544</v>
      </c>
      <c r="B12" s="1024">
        <v>69404</v>
      </c>
      <c r="C12" s="1024">
        <v>542</v>
      </c>
      <c r="D12" s="1024">
        <v>73</v>
      </c>
      <c r="E12" s="1025"/>
      <c r="F12" s="1031">
        <f t="shared" si="0"/>
        <v>70019</v>
      </c>
      <c r="G12" s="1028">
        <v>1268556</v>
      </c>
      <c r="H12" s="1028">
        <v>189220</v>
      </c>
      <c r="I12" s="1028">
        <v>301682</v>
      </c>
      <c r="J12" s="1031">
        <f>SUM(G12:I12)+Tabla2[[#This Row],[Empresas y Empleados sin claficar]]</f>
        <v>1759458</v>
      </c>
      <c r="K12" s="1029">
        <f>+Tabla2[[#This Row],[Empresas Pendiente en Clasificar]]</f>
        <v>0</v>
      </c>
      <c r="L12" s="1032">
        <f t="shared" si="1"/>
        <v>25.128293748839599</v>
      </c>
      <c r="M12" s="1027"/>
    </row>
    <row r="13" spans="1:13" s="343" customFormat="1" ht="14.25" customHeight="1">
      <c r="A13" s="786" t="s">
        <v>545</v>
      </c>
      <c r="B13" s="1024">
        <v>74225</v>
      </c>
      <c r="C13" s="1024">
        <v>524</v>
      </c>
      <c r="D13" s="1024">
        <v>73</v>
      </c>
      <c r="E13" s="1025"/>
      <c r="F13" s="1031">
        <f t="shared" si="0"/>
        <v>74822</v>
      </c>
      <c r="G13" s="1028">
        <v>1365808</v>
      </c>
      <c r="H13" s="1028">
        <v>234553</v>
      </c>
      <c r="I13" s="1028">
        <v>287877</v>
      </c>
      <c r="J13" s="1031">
        <f>SUM(G13:I13)+Tabla2[[#This Row],[Empresas y Empleados sin claficar]]</f>
        <v>1888238</v>
      </c>
      <c r="K13" s="1029">
        <f>+Tabla2[[#This Row],[Empresas Pendiente en Clasificar]]</f>
        <v>0</v>
      </c>
      <c r="L13" s="1032">
        <f t="shared" si="1"/>
        <v>25.236401058512204</v>
      </c>
      <c r="M13" s="1027"/>
    </row>
    <row r="14" spans="1:13" s="343" customFormat="1" ht="14.25" customHeight="1">
      <c r="A14" s="786" t="s">
        <v>546</v>
      </c>
      <c r="B14" s="1024">
        <v>78962</v>
      </c>
      <c r="C14" s="1024">
        <v>564</v>
      </c>
      <c r="D14" s="1024">
        <v>76</v>
      </c>
      <c r="E14" s="1025"/>
      <c r="F14" s="1031">
        <f t="shared" si="0"/>
        <v>79602</v>
      </c>
      <c r="G14" s="1028">
        <v>1446555</v>
      </c>
      <c r="H14" s="1028">
        <v>281553</v>
      </c>
      <c r="I14" s="1028">
        <v>322214</v>
      </c>
      <c r="J14" s="1031">
        <f>SUM(G14:I14)+Tabla2[[#This Row],[Empresas y Empleados sin claficar]]</f>
        <v>2050322</v>
      </c>
      <c r="K14" s="1029">
        <f>+Tabla2[[#This Row],[Empresas Pendiente en Clasificar]]</f>
        <v>0</v>
      </c>
      <c r="L14" s="1032">
        <f t="shared" si="1"/>
        <v>25.757166905354136</v>
      </c>
      <c r="M14" s="1027"/>
    </row>
    <row r="15" spans="1:13" s="343" customFormat="1" ht="14.25" customHeight="1">
      <c r="A15" s="786" t="s">
        <v>839</v>
      </c>
      <c r="B15" s="1024">
        <v>84840</v>
      </c>
      <c r="C15" s="1024">
        <v>597</v>
      </c>
      <c r="D15" s="1024">
        <v>76</v>
      </c>
      <c r="E15" s="1025"/>
      <c r="F15" s="1031">
        <f t="shared" si="0"/>
        <v>85513</v>
      </c>
      <c r="G15" s="1028">
        <v>1546593</v>
      </c>
      <c r="H15" s="1028">
        <v>294564</v>
      </c>
      <c r="I15" s="1028">
        <v>332833</v>
      </c>
      <c r="J15" s="1031">
        <f>SUM(G15:I15)+Tabla2[[#This Row],[Empresas y Empleados sin claficar]]</f>
        <v>2173990</v>
      </c>
      <c r="K15" s="1029">
        <f>+Tabla2[[#This Row],[Empresas Pendiente en Clasificar]]</f>
        <v>0</v>
      </c>
      <c r="L15" s="1032">
        <f t="shared" si="1"/>
        <v>25.422918152795482</v>
      </c>
      <c r="M15" s="1027"/>
    </row>
    <row r="16" spans="1:13" s="343" customFormat="1" ht="14.25" customHeight="1">
      <c r="A16" s="786" t="s">
        <v>548</v>
      </c>
      <c r="B16" s="1024">
        <v>90771</v>
      </c>
      <c r="C16" s="1024">
        <v>615</v>
      </c>
      <c r="D16" s="1024">
        <v>77</v>
      </c>
      <c r="E16" s="1025"/>
      <c r="F16" s="1031">
        <f t="shared" si="0"/>
        <v>91463</v>
      </c>
      <c r="G16" s="1028">
        <v>1600281</v>
      </c>
      <c r="H16" s="1028">
        <v>312660</v>
      </c>
      <c r="I16" s="1028">
        <v>342772</v>
      </c>
      <c r="J16" s="1031">
        <f>SUM(G16:I16)+Tabla2[[#This Row],[Empresas y Empleados sin claficar]]</f>
        <v>2255713</v>
      </c>
      <c r="K16" s="1029">
        <f>+Tabla2[[#This Row],[Empresas Pendiente en Clasificar]]</f>
        <v>0</v>
      </c>
      <c r="L16" s="1032">
        <f t="shared" si="1"/>
        <v>24.662573937001849</v>
      </c>
      <c r="M16" s="1027"/>
    </row>
    <row r="17" spans="1:13" s="343" customFormat="1" ht="14.25" customHeight="1">
      <c r="A17" s="786" t="s">
        <v>549</v>
      </c>
      <c r="B17" s="1024">
        <v>91648</v>
      </c>
      <c r="C17" s="1024">
        <v>599</v>
      </c>
      <c r="D17" s="1024">
        <v>76</v>
      </c>
      <c r="E17" s="1025"/>
      <c r="F17" s="1031">
        <f t="shared" si="0"/>
        <v>92323</v>
      </c>
      <c r="G17" s="1028">
        <v>1465738</v>
      </c>
      <c r="H17" s="1028">
        <v>321920</v>
      </c>
      <c r="I17" s="1028">
        <v>329392</v>
      </c>
      <c r="J17" s="1031">
        <f>SUM(G17:I17)+Tabla2[[#This Row],[Empresas y Empleados sin claficar]]</f>
        <v>2117050</v>
      </c>
      <c r="K17" s="1029">
        <f>+Tabla2[[#This Row],[Empresas Pendiente en Clasificar]]</f>
        <v>0</v>
      </c>
      <c r="L17" s="1032">
        <f t="shared" si="1"/>
        <v>22.930905624817218</v>
      </c>
      <c r="M17" s="1027"/>
    </row>
    <row r="18" spans="1:13" s="343" customFormat="1" ht="14.25" customHeight="1">
      <c r="A18" s="786" t="s">
        <v>550</v>
      </c>
      <c r="B18" s="1024">
        <v>103388</v>
      </c>
      <c r="C18" s="1024">
        <v>592</v>
      </c>
      <c r="D18" s="1024">
        <v>73</v>
      </c>
      <c r="E18" s="1024">
        <v>92</v>
      </c>
      <c r="F18" s="1031">
        <f t="shared" si="0"/>
        <v>104145</v>
      </c>
      <c r="G18" s="1028">
        <v>1659980</v>
      </c>
      <c r="H18" s="1028">
        <v>330733</v>
      </c>
      <c r="I18" s="1028">
        <v>361238</v>
      </c>
      <c r="J18" s="1031">
        <f>SUM(G18:I18)+Tabla2[[#This Row],[Empresas y Empleados sin claficar]]</f>
        <v>2352043</v>
      </c>
      <c r="K18" s="1029">
        <f>+Tabla2[[#This Row],[Empresas Pendiente en Clasificar]]</f>
        <v>92</v>
      </c>
      <c r="L18" s="1032">
        <f t="shared" si="1"/>
        <v>22.584310336550001</v>
      </c>
      <c r="M18" s="1027"/>
    </row>
    <row r="19" spans="1:13" s="343" customFormat="1" ht="14.25" customHeight="1">
      <c r="A19" s="787" t="s">
        <v>551</v>
      </c>
      <c r="B19" s="1026">
        <v>98194</v>
      </c>
      <c r="C19" s="1026">
        <v>602</v>
      </c>
      <c r="D19" s="1026">
        <v>71</v>
      </c>
      <c r="E19" s="1024">
        <v>590</v>
      </c>
      <c r="F19" s="1031">
        <f t="shared" si="0"/>
        <v>99457</v>
      </c>
      <c r="G19" s="1030">
        <v>1664403</v>
      </c>
      <c r="H19" s="1030">
        <v>367589</v>
      </c>
      <c r="I19" s="1030">
        <v>372457</v>
      </c>
      <c r="J19" s="1031">
        <f>SUM(G19:I19)+Tabla2[[#This Row],[Empresas y Empleados sin claficar]]</f>
        <v>2405039</v>
      </c>
      <c r="K19" s="1029">
        <f>+Tabla2[[#This Row],[Empresas Pendiente en Clasificar]]</f>
        <v>590</v>
      </c>
      <c r="L19" s="1032">
        <f t="shared" si="1"/>
        <v>24.181696612606451</v>
      </c>
      <c r="M19" s="1027"/>
    </row>
    <row r="20" spans="1:13" s="343" customFormat="1" ht="14.25" customHeight="1">
      <c r="A20" s="787" t="s">
        <v>552</v>
      </c>
      <c r="B20" s="1026">
        <v>104505</v>
      </c>
      <c r="C20" s="1026">
        <v>601</v>
      </c>
      <c r="D20" s="1026">
        <v>70</v>
      </c>
      <c r="E20" s="1024">
        <v>0</v>
      </c>
      <c r="F20" s="1031">
        <f>SUM(B20:E20)</f>
        <v>105176</v>
      </c>
      <c r="G20" s="1030">
        <v>1715040</v>
      </c>
      <c r="H20" s="1030">
        <v>345736</v>
      </c>
      <c r="I20" s="1030">
        <v>385192</v>
      </c>
      <c r="J20" s="1031">
        <f>SUM(G20:I20)+Tabla2[[#This Row],[Empresas y Empleados sin claficar]]</f>
        <v>2445968</v>
      </c>
      <c r="K20" s="1029">
        <f>+Tabla2[[#This Row],[Empresas Pendiente en Clasificar]]</f>
        <v>0</v>
      </c>
      <c r="L20" s="1032">
        <f t="shared" si="1"/>
        <v>23.255951928196545</v>
      </c>
      <c r="M20" s="1027"/>
    </row>
    <row r="21" spans="1:13" s="343" customFormat="1" ht="14.25" customHeight="1">
      <c r="A21" s="787" t="s">
        <v>553</v>
      </c>
      <c r="B21" s="1026">
        <v>110144</v>
      </c>
      <c r="C21" s="1026">
        <v>595</v>
      </c>
      <c r="D21" s="1026">
        <v>69</v>
      </c>
      <c r="E21" s="1024">
        <v>0</v>
      </c>
      <c r="F21" s="1031">
        <v>110808</v>
      </c>
      <c r="G21" s="1030">
        <v>1760716</v>
      </c>
      <c r="H21" s="1030">
        <v>354880</v>
      </c>
      <c r="I21" s="1030">
        <v>399945</v>
      </c>
      <c r="J21" s="1031">
        <v>2515541</v>
      </c>
      <c r="K21" s="1029">
        <v>0</v>
      </c>
      <c r="L21" s="1032">
        <v>22.701799509060717</v>
      </c>
      <c r="M21" s="1027"/>
    </row>
    <row r="22" spans="1:13" s="343" customFormat="1" ht="14.25" customHeight="1">
      <c r="A22" s="787" t="str">
        <f>+'Resumen '!O5</f>
        <v>Jul.25</v>
      </c>
      <c r="B22" s="1026">
        <f>+'Resumen '!B10</f>
        <v>113825</v>
      </c>
      <c r="C22" s="1026">
        <f>+'Resumen '!B11</f>
        <v>578</v>
      </c>
      <c r="D22" s="1026">
        <f>+'Resumen '!B12</f>
        <v>68</v>
      </c>
      <c r="E22" s="1024"/>
      <c r="F22" s="1031">
        <f>SUM(B22:E22)</f>
        <v>114471</v>
      </c>
      <c r="G22" s="1030">
        <f>+'Resumen '!D10</f>
        <v>1794010</v>
      </c>
      <c r="H22" s="1030">
        <f>+'Resumen '!D11</f>
        <v>357082</v>
      </c>
      <c r="I22" s="1030">
        <f>+'Resumen '!D12</f>
        <v>402648</v>
      </c>
      <c r="J22" s="1031">
        <f>SUM(G22:I22)+Tabla2[[#This Row],[Empresas y Empleados sin claficar]]</f>
        <v>2553740</v>
      </c>
      <c r="K22" s="1029">
        <f>+Tabla2[[#This Row],[Empresas Pendiente en Clasificar]]</f>
        <v>0</v>
      </c>
      <c r="L22" s="1032">
        <f>J22/F22</f>
        <v>22.309056442243012</v>
      </c>
      <c r="M22" s="1027"/>
    </row>
    <row r="23" spans="1:13" s="788" customFormat="1" ht="32.25" customHeight="1">
      <c r="A23" s="1477" t="s">
        <v>840</v>
      </c>
      <c r="B23" s="1478"/>
      <c r="C23" s="1478"/>
      <c r="D23" s="1478"/>
      <c r="E23" s="1478"/>
      <c r="F23" s="1478"/>
      <c r="G23" s="1478"/>
      <c r="H23" s="1478"/>
      <c r="I23" s="1478"/>
      <c r="J23" s="1478"/>
      <c r="K23" s="1478"/>
      <c r="L23" s="1478"/>
      <c r="M23" s="1027"/>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174" priority="3" operator="equal">
      <formula>0</formula>
    </cfRule>
  </conditionalFormatting>
  <pageMargins left="0.70866141732283472" right="0.70866141732283472" top="0.52" bottom="0.41" header="0.31496062992125984" footer="0.31496062992125984"/>
  <pageSetup scale="67"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3">
    <tabColor rgb="FF0070C0"/>
    <pageSetUpPr fitToPage="1"/>
  </sheetPr>
  <dimension ref="A1:S50"/>
  <sheetViews>
    <sheetView showGridLines="0" view="pageBreakPreview" zoomScale="55" zoomScaleNormal="85" zoomScaleSheetLayoutView="55" workbookViewId="0">
      <selection activeCell="T33" sqref="T33"/>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850" customWidth="1"/>
    <col min="12" max="16384" width="11.42578125" style="18"/>
  </cols>
  <sheetData>
    <row r="1" spans="1:11" ht="68.25" customHeight="1">
      <c r="A1" s="1460" t="s">
        <v>841</v>
      </c>
      <c r="B1" s="1460"/>
      <c r="C1" s="1460"/>
      <c r="D1" s="1460"/>
      <c r="E1" s="1460"/>
      <c r="F1" s="1460"/>
      <c r="G1" s="1460"/>
      <c r="H1" s="1460"/>
      <c r="I1" s="1460"/>
    </row>
    <row r="2" spans="1:11" ht="28.5" customHeight="1">
      <c r="A2" s="1479" t="str">
        <f>+'Resumen '!O3</f>
        <v>Período: Julio 2025</v>
      </c>
      <c r="B2" s="1479"/>
      <c r="C2" s="1479"/>
      <c r="D2" s="1479"/>
      <c r="E2" s="1479"/>
      <c r="F2" s="1479"/>
      <c r="G2" s="1479"/>
      <c r="H2" s="1479"/>
      <c r="I2" s="1479"/>
    </row>
    <row r="3" spans="1:11" ht="16.5" customHeight="1">
      <c r="A3" s="1462"/>
      <c r="B3" s="1462"/>
      <c r="C3" s="1462"/>
      <c r="D3" s="1462"/>
      <c r="E3" s="1462"/>
      <c r="F3" s="1462"/>
      <c r="G3" s="1462"/>
      <c r="H3" s="1462"/>
      <c r="I3" s="1462"/>
    </row>
    <row r="4" spans="1:11" s="59" customFormat="1" ht="49.5" customHeight="1">
      <c r="A4" s="570" t="s">
        <v>842</v>
      </c>
      <c r="B4" s="571" t="s">
        <v>843</v>
      </c>
      <c r="C4" s="571" t="s">
        <v>844</v>
      </c>
      <c r="D4" s="571" t="s">
        <v>845</v>
      </c>
      <c r="E4" s="572" t="s">
        <v>846</v>
      </c>
      <c r="F4" s="57"/>
      <c r="G4" s="57"/>
      <c r="H4" s="57"/>
      <c r="I4" s="57"/>
      <c r="J4" s="58"/>
      <c r="K4" s="851"/>
    </row>
    <row r="5" spans="1:11" ht="19.5" customHeight="1">
      <c r="A5" s="573" t="s">
        <v>847</v>
      </c>
      <c r="B5" s="574">
        <f>+'Resumen '!L56</f>
        <v>71669</v>
      </c>
      <c r="C5" s="575">
        <f t="shared" ref="C5:C13" si="0">+B5/$B$14</f>
        <v>0.62608870368914393</v>
      </c>
      <c r="D5" s="574">
        <f>+'Resumen '!M56</f>
        <v>177279</v>
      </c>
      <c r="E5" s="576">
        <f>+D5/$D$14</f>
        <v>6.9419361407191016E-2</v>
      </c>
      <c r="F5" s="31"/>
      <c r="G5" s="31"/>
      <c r="H5" s="31"/>
      <c r="I5" s="31"/>
      <c r="J5" s="50"/>
    </row>
    <row r="6" spans="1:11" ht="19.5" customHeight="1">
      <c r="A6" s="573" t="s">
        <v>848</v>
      </c>
      <c r="B6" s="574">
        <f>+'Resumen '!L57</f>
        <v>19689</v>
      </c>
      <c r="C6" s="577">
        <f t="shared" si="0"/>
        <v>0.1719998951699557</v>
      </c>
      <c r="D6" s="574">
        <f>+'Resumen '!M57</f>
        <v>149161</v>
      </c>
      <c r="E6" s="578">
        <f t="shared" ref="E6:E12" si="1">+D6/$D$14</f>
        <v>5.8408843500121391E-2</v>
      </c>
      <c r="F6" s="31"/>
      <c r="G6" s="31"/>
      <c r="H6" s="31"/>
      <c r="I6" s="31"/>
      <c r="J6" s="50"/>
    </row>
    <row r="7" spans="1:11" ht="19.5" customHeight="1">
      <c r="A7" s="573" t="s">
        <v>849</v>
      </c>
      <c r="B7" s="574">
        <f>+'Resumen '!L58</f>
        <v>11100</v>
      </c>
      <c r="C7" s="577">
        <f t="shared" si="0"/>
        <v>9.6967790968891687E-2</v>
      </c>
      <c r="D7" s="574">
        <f>+'Resumen '!M58</f>
        <v>160338</v>
      </c>
      <c r="E7" s="578">
        <f t="shared" si="1"/>
        <v>6.2785561568523024E-2</v>
      </c>
      <c r="H7" s="31"/>
      <c r="I7" s="31"/>
      <c r="J7" s="50"/>
    </row>
    <row r="8" spans="1:11" ht="19.5" customHeight="1">
      <c r="A8" s="573" t="s">
        <v>850</v>
      </c>
      <c r="B8" s="574">
        <f>+'Resumen '!L59</f>
        <v>7586</v>
      </c>
      <c r="C8" s="577">
        <f t="shared" si="0"/>
        <v>6.6270059665766878E-2</v>
      </c>
      <c r="D8" s="574">
        <f>+'Resumen '!M59</f>
        <v>240039</v>
      </c>
      <c r="E8" s="578">
        <f t="shared" si="1"/>
        <v>9.3995081723276447E-2</v>
      </c>
      <c r="F8" s="51"/>
      <c r="G8" s="51"/>
      <c r="H8" s="51"/>
      <c r="I8" s="51"/>
      <c r="J8" s="50"/>
    </row>
    <row r="9" spans="1:11" ht="19.5" customHeight="1">
      <c r="A9" s="573" t="s">
        <v>851</v>
      </c>
      <c r="B9" s="574">
        <f>+'Resumen '!L60</f>
        <v>2046</v>
      </c>
      <c r="C9" s="577">
        <f t="shared" si="0"/>
        <v>1.7873522551563277E-2</v>
      </c>
      <c r="D9" s="574">
        <f>+'Resumen '!M60</f>
        <v>144128</v>
      </c>
      <c r="E9" s="578">
        <f t="shared" si="1"/>
        <v>5.6438008567826013E-2</v>
      </c>
      <c r="F9" s="52"/>
      <c r="G9" s="52"/>
      <c r="H9" s="52"/>
      <c r="I9" s="52"/>
      <c r="J9" s="50"/>
    </row>
    <row r="10" spans="1:11" ht="19.5" customHeight="1">
      <c r="A10" s="573" t="s">
        <v>852</v>
      </c>
      <c r="B10" s="574">
        <f>+'Resumen '!L61</f>
        <v>1822</v>
      </c>
      <c r="C10" s="577">
        <f t="shared" si="0"/>
        <v>1.5916695058136997E-2</v>
      </c>
      <c r="D10" s="574">
        <f>+'Resumen '!M61</f>
        <v>382319</v>
      </c>
      <c r="E10" s="578">
        <f t="shared" si="1"/>
        <v>0.1497094457540705</v>
      </c>
      <c r="F10" s="31"/>
      <c r="G10" s="31"/>
      <c r="H10" s="31"/>
      <c r="I10" s="31"/>
      <c r="J10" s="50"/>
    </row>
    <row r="11" spans="1:11" ht="19.5" customHeight="1">
      <c r="A11" s="573" t="s">
        <v>853</v>
      </c>
      <c r="B11" s="574">
        <f>+'Resumen '!L62</f>
        <v>282</v>
      </c>
      <c r="C11" s="577">
        <f t="shared" si="0"/>
        <v>2.4635060408313022E-3</v>
      </c>
      <c r="D11" s="574">
        <f>+'Resumen '!M62</f>
        <v>202109</v>
      </c>
      <c r="E11" s="578">
        <f t="shared" si="1"/>
        <v>7.9142355917203783E-2</v>
      </c>
      <c r="F11" s="31"/>
      <c r="G11" s="31"/>
      <c r="H11" s="31"/>
      <c r="I11" s="31"/>
      <c r="J11" s="50"/>
    </row>
    <row r="12" spans="1:11" ht="19.5" customHeight="1">
      <c r="A12" s="573" t="s">
        <v>854</v>
      </c>
      <c r="B12" s="574">
        <f>+'Resumen '!L63</f>
        <v>267</v>
      </c>
      <c r="C12" s="577">
        <f t="shared" si="0"/>
        <v>2.3324684854679353E-3</v>
      </c>
      <c r="D12" s="574">
        <f>+'Resumen '!M63</f>
        <v>620348</v>
      </c>
      <c r="E12" s="578">
        <f t="shared" si="1"/>
        <v>0.24291744656856218</v>
      </c>
      <c r="J12" s="52"/>
    </row>
    <row r="13" spans="1:11" ht="19.5" customHeight="1">
      <c r="A13" s="573" t="s">
        <v>855</v>
      </c>
      <c r="B13" s="574">
        <f>+'Resumen '!L64</f>
        <v>10</v>
      </c>
      <c r="C13" s="577">
        <f t="shared" si="0"/>
        <v>8.7358370242244767E-5</v>
      </c>
      <c r="D13" s="574">
        <f>+'Resumen '!M64</f>
        <v>478019</v>
      </c>
      <c r="E13" s="578">
        <f>+D13/$D$14</f>
        <v>0.18718389499322563</v>
      </c>
      <c r="F13" s="18" t="s">
        <v>1</v>
      </c>
      <c r="J13" s="50"/>
    </row>
    <row r="14" spans="1:11" ht="22.5" customHeight="1">
      <c r="A14" s="579" t="s">
        <v>185</v>
      </c>
      <c r="B14" s="580">
        <f>SUM(B5:B13)</f>
        <v>114471</v>
      </c>
      <c r="C14" s="581">
        <f>SUM(C5:C13)</f>
        <v>0.99999999999999989</v>
      </c>
      <c r="D14" s="580">
        <f>SUM(D5:D13)</f>
        <v>2553740</v>
      </c>
      <c r="E14" s="582">
        <f>SUM(E5:E13)</f>
        <v>0.99999999999999989</v>
      </c>
      <c r="J14" s="50"/>
    </row>
    <row r="16" spans="1:11" ht="23.25"/>
    <row r="17" spans="11:19" ht="23.25"/>
    <row r="25" spans="11:19" ht="13.5" customHeight="1">
      <c r="K25" s="1051"/>
      <c r="L25" s="1051"/>
      <c r="M25" s="1051"/>
      <c r="N25" s="1051"/>
      <c r="O25" s="1051"/>
      <c r="P25" s="1051"/>
      <c r="Q25" s="1051"/>
      <c r="R25" s="1051"/>
      <c r="S25" s="1051"/>
    </row>
    <row r="26" spans="11:19" ht="13.5" customHeight="1">
      <c r="K26" s="1051"/>
      <c r="L26" s="1051"/>
      <c r="M26" s="1051"/>
      <c r="N26" s="1051"/>
      <c r="O26" s="1051"/>
      <c r="P26" s="1051"/>
      <c r="Q26" s="1051"/>
      <c r="R26" s="1051"/>
      <c r="S26" s="1051"/>
    </row>
    <row r="27" spans="11:19" ht="13.5" customHeight="1">
      <c r="K27" s="1051"/>
      <c r="L27" s="1051"/>
      <c r="M27" s="1051"/>
      <c r="N27" s="1051"/>
      <c r="O27" s="1051"/>
      <c r="P27" s="1051"/>
      <c r="Q27" s="1051"/>
      <c r="R27" s="1051"/>
      <c r="S27" s="1051"/>
    </row>
    <row r="28" spans="11:19" ht="13.5" customHeight="1">
      <c r="K28" s="1051"/>
      <c r="L28" s="1051"/>
      <c r="M28" s="1051"/>
      <c r="N28" s="1051"/>
      <c r="O28" s="1051"/>
      <c r="P28" s="1051"/>
      <c r="Q28" s="1051"/>
      <c r="R28" s="1051"/>
      <c r="S28" s="1051"/>
    </row>
    <row r="29" spans="11:19" ht="13.5" customHeight="1">
      <c r="K29" s="1051"/>
      <c r="L29" s="1051"/>
      <c r="M29" s="1051"/>
      <c r="N29" s="1051"/>
      <c r="O29" s="1051"/>
      <c r="P29" s="1051"/>
      <c r="Q29" s="1051"/>
      <c r="R29" s="1051"/>
      <c r="S29" s="1051"/>
    </row>
    <row r="30" spans="11:19" ht="13.5" customHeight="1">
      <c r="K30" s="1051"/>
      <c r="L30" s="1051"/>
      <c r="M30" s="1051"/>
      <c r="N30" s="1051"/>
      <c r="O30" s="1051"/>
      <c r="P30" s="1051"/>
      <c r="Q30" s="1051"/>
      <c r="R30" s="1051"/>
      <c r="S30" s="1051"/>
    </row>
    <row r="31" spans="11:19" ht="13.5" customHeight="1">
      <c r="K31" s="1051"/>
      <c r="L31" s="1051"/>
      <c r="M31" s="1051"/>
      <c r="N31" s="1051"/>
      <c r="O31" s="1051"/>
      <c r="P31" s="1051"/>
      <c r="Q31" s="1051"/>
      <c r="R31" s="1051"/>
      <c r="S31" s="1051"/>
    </row>
    <row r="32" spans="11:19" ht="13.5" customHeight="1">
      <c r="K32" s="1051"/>
      <c r="L32" s="1051"/>
      <c r="M32" s="1051"/>
      <c r="N32" s="1051"/>
      <c r="O32" s="1051"/>
      <c r="P32" s="1051"/>
      <c r="Q32" s="1051"/>
      <c r="R32" s="1051"/>
      <c r="S32" s="1051"/>
    </row>
    <row r="33" spans="11:19" ht="47.25" customHeight="1">
      <c r="K33" s="1051"/>
      <c r="L33" s="1051"/>
      <c r="M33" s="1051"/>
      <c r="N33" s="1051"/>
      <c r="O33" s="1051"/>
      <c r="P33" s="1051"/>
      <c r="Q33" s="1051"/>
      <c r="R33" s="1051"/>
      <c r="S33" s="1051"/>
    </row>
    <row r="34" spans="11:19" ht="13.5" customHeight="1">
      <c r="K34" s="1051"/>
      <c r="L34" s="1051"/>
      <c r="M34" s="1051"/>
      <c r="N34" s="1051"/>
      <c r="O34" s="1051"/>
      <c r="P34" s="1051"/>
      <c r="Q34" s="1051"/>
      <c r="R34" s="1051"/>
      <c r="S34" s="1051"/>
    </row>
    <row r="35" spans="11:19" ht="13.5" customHeight="1">
      <c r="K35" s="1051"/>
      <c r="L35" s="1051"/>
      <c r="M35" s="1051"/>
      <c r="N35" s="1051"/>
      <c r="O35" s="1051"/>
      <c r="P35" s="1051"/>
      <c r="Q35" s="1051"/>
      <c r="R35" s="1051"/>
      <c r="S35" s="1051"/>
    </row>
    <row r="36" spans="11:19" ht="13.5" customHeight="1">
      <c r="K36" s="1051"/>
      <c r="L36" s="1051"/>
      <c r="M36" s="1051"/>
      <c r="N36" s="1051"/>
      <c r="O36" s="1051"/>
      <c r="P36" s="1051"/>
      <c r="Q36" s="1051"/>
      <c r="R36" s="1051"/>
      <c r="S36" s="1051"/>
    </row>
    <row r="37" spans="11:19" ht="13.5" customHeight="1">
      <c r="K37" s="1051"/>
      <c r="L37" s="1051"/>
      <c r="M37" s="1051"/>
      <c r="N37" s="1051"/>
      <c r="O37" s="1051"/>
      <c r="P37" s="1051"/>
      <c r="Q37" s="1051"/>
      <c r="R37" s="1051"/>
      <c r="S37" s="1051"/>
    </row>
    <row r="38" spans="11:19" ht="13.5" customHeight="1">
      <c r="K38" s="1051"/>
      <c r="L38" s="1051"/>
      <c r="M38" s="1051"/>
      <c r="N38" s="1051"/>
      <c r="O38" s="1051"/>
      <c r="P38" s="1051"/>
      <c r="Q38" s="1051"/>
      <c r="R38" s="1051"/>
      <c r="S38" s="1051"/>
    </row>
    <row r="39" spans="11:19" ht="13.5" customHeight="1">
      <c r="K39" s="1051"/>
      <c r="L39" s="1051"/>
      <c r="M39" s="1051"/>
      <c r="N39" s="1051"/>
      <c r="O39" s="1051"/>
      <c r="P39" s="1051"/>
      <c r="Q39" s="1051"/>
      <c r="R39" s="1051"/>
      <c r="S39" s="1051"/>
    </row>
    <row r="40" spans="11:19" ht="13.5" customHeight="1">
      <c r="K40" s="1051"/>
      <c r="L40" s="1051"/>
      <c r="M40" s="1051"/>
      <c r="N40" s="1051"/>
      <c r="O40" s="1051"/>
      <c r="P40" s="1051"/>
      <c r="Q40" s="1051"/>
      <c r="R40" s="1051"/>
      <c r="S40" s="1051"/>
    </row>
    <row r="41" spans="11:19" ht="13.5" customHeight="1">
      <c r="K41" s="1051"/>
      <c r="L41" s="1051"/>
      <c r="M41" s="1051"/>
      <c r="N41" s="1051"/>
      <c r="O41" s="1051"/>
      <c r="P41" s="1051"/>
      <c r="Q41" s="1051"/>
      <c r="R41" s="1051"/>
      <c r="S41" s="1051"/>
    </row>
    <row r="42" spans="11:19" ht="13.5" customHeight="1">
      <c r="K42" s="1051"/>
      <c r="L42" s="1051"/>
      <c r="M42" s="1051"/>
      <c r="N42" s="1051"/>
      <c r="O42" s="1051"/>
      <c r="P42" s="1051"/>
      <c r="Q42" s="1051"/>
      <c r="R42" s="1051"/>
      <c r="S42" s="1051"/>
    </row>
    <row r="43" spans="11:19" ht="13.5" customHeight="1">
      <c r="K43" s="1051"/>
      <c r="L43" s="1051"/>
      <c r="M43" s="1051"/>
      <c r="N43" s="1051"/>
      <c r="O43" s="1051"/>
      <c r="P43" s="1051"/>
      <c r="Q43" s="1051"/>
      <c r="R43" s="1051"/>
      <c r="S43" s="1051"/>
    </row>
    <row r="44" spans="11:19" ht="13.5" customHeight="1">
      <c r="K44" s="1051"/>
      <c r="L44" s="1051"/>
      <c r="M44" s="1051"/>
      <c r="N44" s="1051"/>
      <c r="O44" s="1051"/>
      <c r="P44" s="1051"/>
      <c r="Q44" s="1051"/>
      <c r="R44" s="1051"/>
      <c r="S44" s="1051"/>
    </row>
    <row r="45" spans="11:19" ht="13.5" customHeight="1">
      <c r="K45" s="1051"/>
      <c r="L45" s="1051"/>
      <c r="M45" s="1051"/>
      <c r="N45" s="1051"/>
      <c r="O45" s="1051"/>
      <c r="P45" s="1051"/>
      <c r="Q45" s="1051"/>
      <c r="R45" s="1051"/>
      <c r="S45" s="1051"/>
    </row>
    <row r="46" spans="11:19" ht="13.5" customHeight="1">
      <c r="K46" s="1051"/>
      <c r="L46" s="1051"/>
      <c r="M46" s="1051"/>
      <c r="N46" s="1051"/>
      <c r="O46" s="1051"/>
      <c r="P46" s="1051"/>
      <c r="Q46" s="1051"/>
      <c r="R46" s="1051"/>
      <c r="S46" s="1051"/>
    </row>
    <row r="47" spans="11:19" ht="13.5" customHeight="1">
      <c r="K47" s="1051"/>
      <c r="L47" s="1051"/>
      <c r="M47" s="1051"/>
      <c r="N47" s="1051"/>
      <c r="O47" s="1051"/>
      <c r="P47" s="1051"/>
      <c r="Q47" s="1051"/>
      <c r="R47" s="1051"/>
      <c r="S47" s="1051"/>
    </row>
    <row r="48" spans="11:19" ht="13.5" customHeight="1">
      <c r="K48" s="1051"/>
      <c r="L48" s="1051"/>
      <c r="M48" s="1051"/>
      <c r="N48" s="1051"/>
      <c r="O48" s="1051"/>
      <c r="P48" s="1051"/>
      <c r="Q48" s="1051"/>
      <c r="R48" s="1051"/>
      <c r="S48" s="1051"/>
    </row>
    <row r="49" spans="11:19" ht="13.5" customHeight="1">
      <c r="K49" s="1051"/>
      <c r="L49" s="1051"/>
      <c r="M49" s="1051"/>
      <c r="N49" s="1051"/>
      <c r="O49" s="1051"/>
      <c r="P49" s="1051"/>
      <c r="Q49" s="1051"/>
      <c r="R49" s="1051"/>
      <c r="S49" s="1051"/>
    </row>
    <row r="50" spans="11:19" ht="13.5" customHeight="1">
      <c r="K50" s="1051"/>
      <c r="L50" s="1051"/>
      <c r="M50" s="1051"/>
      <c r="N50" s="1051"/>
      <c r="O50" s="1051"/>
      <c r="P50" s="1051"/>
      <c r="Q50" s="1051"/>
      <c r="R50" s="1051"/>
      <c r="S50" s="1051"/>
    </row>
  </sheetData>
  <mergeCells count="3">
    <mergeCell ref="A3:I3"/>
    <mergeCell ref="A1:I1"/>
    <mergeCell ref="A2:I2"/>
  </mergeCells>
  <conditionalFormatting sqref="A4:E10 B6:B13 D6:D13">
    <cfRule type="cellIs" dxfId="156" priority="1" operator="equal">
      <formula>0</formula>
    </cfRule>
  </conditionalFormatting>
  <conditionalFormatting sqref="B5:E13">
    <cfRule type="cellIs" dxfId="155" priority="2" operator="equal">
      <formula>0</formula>
    </cfRule>
  </conditionalFormatting>
  <pageMargins left="0.70866141732283472" right="0.70866141732283472" top="0.34" bottom="0.33" header="0.31496062992125984" footer="0.31496062992125984"/>
  <pageSetup paperSize="119" scale="54"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69">
    <tabColor rgb="FF0070C0"/>
    <pageSetUpPr fitToPage="1"/>
  </sheetPr>
  <dimension ref="A4:G35"/>
  <sheetViews>
    <sheetView showGridLines="0" view="pageBreakPreview" zoomScaleNormal="100" zoomScaleSheetLayoutView="100" workbookViewId="0">
      <selection activeCell="M19" sqref="M19"/>
    </sheetView>
  </sheetViews>
  <sheetFormatPr defaultColWidth="11.42578125" defaultRowHeight="14.25"/>
  <cols>
    <col min="1" max="1" width="11.42578125" style="247"/>
    <col min="2" max="2" width="22.28515625" style="247" customWidth="1"/>
    <col min="3" max="3" width="22.140625" style="247" customWidth="1"/>
    <col min="4" max="4" width="20.42578125" style="247" customWidth="1"/>
    <col min="5" max="5" width="12.85546875" style="247" customWidth="1"/>
    <col min="6" max="6" width="13.85546875" style="247" customWidth="1"/>
    <col min="7" max="7" width="14.28515625" style="247" customWidth="1"/>
    <col min="8" max="8" width="5" style="247" customWidth="1"/>
    <col min="9" max="16384" width="11.42578125" style="247"/>
  </cols>
  <sheetData>
    <row r="4" spans="1:7" ht="17.25" customHeight="1"/>
    <row r="5" spans="1:7" ht="17.25" customHeight="1">
      <c r="A5" s="1480" t="s">
        <v>856</v>
      </c>
      <c r="B5" s="1481"/>
      <c r="C5" s="1481"/>
      <c r="D5" s="1481"/>
      <c r="E5" s="1481"/>
      <c r="F5" s="1481"/>
      <c r="G5" s="1481"/>
    </row>
    <row r="6" spans="1:7" ht="17.25" customHeight="1">
      <c r="A6" s="1481"/>
      <c r="B6" s="1481"/>
      <c r="C6" s="1481"/>
      <c r="D6" s="1481"/>
      <c r="E6" s="1481"/>
      <c r="F6" s="1481"/>
      <c r="G6" s="1481"/>
    </row>
    <row r="7" spans="1:7" ht="17.25" customHeight="1">
      <c r="A7" s="1481"/>
      <c r="B7" s="1481"/>
      <c r="C7" s="1481"/>
      <c r="D7" s="1481"/>
      <c r="E7" s="1481"/>
      <c r="F7" s="1481"/>
      <c r="G7" s="1481"/>
    </row>
    <row r="8" spans="1:7" ht="17.25" customHeight="1">
      <c r="A8" s="1481"/>
      <c r="B8" s="1481"/>
      <c r="C8" s="1481"/>
      <c r="D8" s="1481"/>
      <c r="E8" s="1481"/>
      <c r="F8" s="1481"/>
      <c r="G8" s="1481"/>
    </row>
    <row r="9" spans="1:7" ht="17.25" customHeight="1">
      <c r="A9" s="1481"/>
      <c r="B9" s="1481"/>
      <c r="C9" s="1481"/>
      <c r="D9" s="1481"/>
      <c r="E9" s="1481"/>
      <c r="F9" s="1481"/>
      <c r="G9" s="1481"/>
    </row>
    <row r="10" spans="1:7" ht="30.75" customHeight="1">
      <c r="A10" s="1481"/>
      <c r="B10" s="1481"/>
      <c r="C10" s="1481"/>
      <c r="D10" s="1481"/>
      <c r="E10" s="1481"/>
      <c r="F10" s="1481"/>
      <c r="G10" s="1481"/>
    </row>
    <row r="11" spans="1:7">
      <c r="A11" s="1481"/>
      <c r="B11" s="1481"/>
      <c r="C11" s="1481"/>
      <c r="D11" s="1481"/>
      <c r="E11" s="1481"/>
      <c r="F11" s="1481"/>
      <c r="G11" s="1481"/>
    </row>
    <row r="12" spans="1:7" ht="17.25" customHeight="1">
      <c r="A12" s="1481"/>
      <c r="B12" s="1481"/>
      <c r="C12" s="1481"/>
      <c r="D12" s="1481"/>
      <c r="E12" s="1481"/>
      <c r="F12" s="1481"/>
      <c r="G12" s="1481"/>
    </row>
    <row r="13" spans="1:7" ht="17.25" customHeight="1">
      <c r="A13" s="1481"/>
      <c r="B13" s="1481"/>
      <c r="C13" s="1481"/>
      <c r="D13" s="1481"/>
      <c r="E13" s="1481"/>
      <c r="F13" s="1481"/>
      <c r="G13" s="1481"/>
    </row>
    <row r="14" spans="1:7" ht="17.25" customHeight="1">
      <c r="A14" s="1481"/>
      <c r="B14" s="1481"/>
      <c r="C14" s="1481"/>
      <c r="D14" s="1481"/>
      <c r="E14" s="1481"/>
      <c r="F14" s="1481"/>
      <c r="G14" s="1481"/>
    </row>
    <row r="15" spans="1:7" ht="17.25" customHeight="1">
      <c r="A15" s="1481"/>
      <c r="B15" s="1481"/>
      <c r="C15" s="1481"/>
      <c r="D15" s="1481"/>
      <c r="E15" s="1481"/>
      <c r="F15" s="1481"/>
      <c r="G15" s="1481"/>
    </row>
    <row r="16" spans="1:7" ht="17.25" customHeight="1">
      <c r="A16" s="1481"/>
      <c r="B16" s="1481"/>
      <c r="C16" s="1481"/>
      <c r="D16" s="1481"/>
      <c r="E16" s="1481"/>
      <c r="F16" s="1481"/>
      <c r="G16" s="1481"/>
    </row>
    <row r="17" spans="1:7" ht="17.25" customHeight="1">
      <c r="A17" s="1481"/>
      <c r="B17" s="1481"/>
      <c r="C17" s="1481"/>
      <c r="D17" s="1481"/>
      <c r="E17" s="1481"/>
      <c r="F17" s="1481"/>
      <c r="G17" s="1481"/>
    </row>
    <row r="18" spans="1:7" ht="17.25" customHeight="1">
      <c r="A18" s="1481"/>
      <c r="B18" s="1481"/>
      <c r="C18" s="1481"/>
      <c r="D18" s="1481"/>
      <c r="E18" s="1481"/>
      <c r="F18" s="1481"/>
      <c r="G18" s="1481"/>
    </row>
    <row r="19" spans="1:7" ht="17.25" customHeight="1">
      <c r="A19" s="1481"/>
      <c r="B19" s="1481"/>
      <c r="C19" s="1481"/>
      <c r="D19" s="1481"/>
      <c r="E19" s="1481"/>
      <c r="F19" s="1481"/>
      <c r="G19" s="1481"/>
    </row>
    <row r="20" spans="1:7" ht="17.25" customHeight="1">
      <c r="A20" s="1481"/>
      <c r="B20" s="1481"/>
      <c r="C20" s="1481"/>
      <c r="D20" s="1481"/>
      <c r="E20" s="1481"/>
      <c r="F20" s="1481"/>
      <c r="G20" s="1481"/>
    </row>
    <row r="21" spans="1:7" ht="17.25" customHeight="1">
      <c r="A21" s="1481"/>
      <c r="B21" s="1481"/>
      <c r="C21" s="1481"/>
      <c r="D21" s="1481"/>
      <c r="E21" s="1481"/>
      <c r="F21" s="1481"/>
      <c r="G21" s="1481"/>
    </row>
    <row r="22" spans="1:7" ht="17.25" customHeight="1">
      <c r="A22" s="1481"/>
      <c r="B22" s="1481"/>
      <c r="C22" s="1481"/>
      <c r="D22" s="1481"/>
      <c r="E22" s="1481"/>
      <c r="F22" s="1481"/>
      <c r="G22" s="1481"/>
    </row>
    <row r="23" spans="1:7" ht="17.25" customHeight="1">
      <c r="A23" s="1481"/>
      <c r="B23" s="1481"/>
      <c r="C23" s="1481"/>
      <c r="D23" s="1481"/>
      <c r="E23" s="1481"/>
      <c r="F23" s="1481"/>
      <c r="G23" s="1481"/>
    </row>
    <row r="24" spans="1:7" ht="17.25" customHeight="1">
      <c r="A24" s="1481"/>
      <c r="B24" s="1481"/>
      <c r="C24" s="1481"/>
      <c r="D24" s="1481"/>
      <c r="E24" s="1481"/>
      <c r="F24" s="1481"/>
      <c r="G24" s="1481"/>
    </row>
    <row r="25" spans="1:7" ht="17.25" customHeight="1">
      <c r="A25" s="1481"/>
      <c r="B25" s="1481"/>
      <c r="C25" s="1481"/>
      <c r="D25" s="1481"/>
      <c r="E25" s="1481"/>
      <c r="F25" s="1481"/>
      <c r="G25" s="1481"/>
    </row>
    <row r="26" spans="1:7" ht="39.75" customHeight="1">
      <c r="A26" s="1481"/>
      <c r="B26" s="1481"/>
      <c r="C26" s="1481"/>
      <c r="D26" s="1481"/>
      <c r="E26" s="1481"/>
      <c r="F26" s="1481"/>
      <c r="G26" s="1481"/>
    </row>
    <row r="27" spans="1:7" ht="17.25" customHeight="1"/>
    <row r="28" spans="1:7" ht="17.25" customHeight="1"/>
    <row r="29" spans="1:7" ht="15" customHeight="1"/>
    <row r="30" spans="1:7" ht="14.25" customHeight="1"/>
    <row r="31" spans="1:7" ht="14.25" customHeight="1"/>
    <row r="35" spans="5:5">
      <c r="E35" s="278"/>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70">
    <tabColor rgb="FF0070C0"/>
    <pageSetUpPr fitToPage="1"/>
  </sheetPr>
  <dimension ref="A1:N49"/>
  <sheetViews>
    <sheetView showGridLines="0" view="pageBreakPreview" zoomScale="40" zoomScaleNormal="100" zoomScaleSheetLayoutView="40" zoomScalePageLayoutView="40" workbookViewId="0">
      <selection activeCell="L40" sqref="L40"/>
    </sheetView>
  </sheetViews>
  <sheetFormatPr defaultColWidth="11.42578125" defaultRowHeight="14.25"/>
  <cols>
    <col min="1" max="1" width="26.28515625" style="263" customWidth="1"/>
    <col min="2" max="2" width="36.5703125" style="263" customWidth="1"/>
    <col min="3" max="3" width="30.140625" style="263" customWidth="1"/>
    <col min="4" max="4" width="29.42578125" style="263" customWidth="1"/>
    <col min="5" max="5" width="39.140625" style="263" customWidth="1"/>
    <col min="6" max="6" width="33.85546875" style="263" customWidth="1"/>
    <col min="7" max="7" width="36" style="263" customWidth="1"/>
    <col min="8" max="8" width="30.85546875" style="286" customWidth="1"/>
    <col min="9" max="9" width="46.140625" style="263" customWidth="1"/>
    <col min="10" max="10" width="24.140625" style="263" hidden="1" customWidth="1"/>
    <col min="11" max="11" width="23.85546875" style="263" hidden="1" customWidth="1"/>
    <col min="12" max="12" width="0" style="263" hidden="1" customWidth="1"/>
    <col min="13" max="13" width="11.42578125" style="263"/>
    <col min="14" max="14" width="17.42578125" style="263" customWidth="1"/>
    <col min="15" max="16" width="11.42578125" style="263"/>
    <col min="17" max="17" width="12.5703125" style="263" customWidth="1"/>
    <col min="18" max="19" width="18" style="263" bestFit="1" customWidth="1"/>
    <col min="20" max="20" width="12.5703125" style="263" customWidth="1"/>
    <col min="21" max="21" width="21.42578125" style="263" bestFit="1" customWidth="1"/>
    <col min="22" max="22" width="2.42578125" style="263" bestFit="1" customWidth="1"/>
    <col min="23" max="23" width="8.7109375" style="263" bestFit="1" customWidth="1"/>
    <col min="24" max="16384" width="11.42578125" style="263"/>
  </cols>
  <sheetData>
    <row r="1" spans="1:14" s="413" customFormat="1" ht="104.25" customHeight="1">
      <c r="A1" s="1482" t="s">
        <v>857</v>
      </c>
      <c r="B1" s="1482"/>
      <c r="C1" s="1482"/>
      <c r="D1" s="1482"/>
      <c r="E1" s="1482"/>
      <c r="F1" s="1482"/>
      <c r="G1" s="1482"/>
      <c r="H1" s="1482"/>
      <c r="I1" s="1482"/>
      <c r="J1" s="1482"/>
      <c r="K1" s="1482"/>
      <c r="L1" s="1482"/>
    </row>
    <row r="2" spans="1:14" s="413" customFormat="1" ht="42" customHeight="1">
      <c r="A2" s="1335" t="str">
        <f>+'Resumen '!O4</f>
        <v>Período:  Diciembre 2008 - Julio 2025</v>
      </c>
      <c r="B2" s="1335"/>
      <c r="C2" s="1335"/>
      <c r="D2" s="1335"/>
      <c r="E2" s="1335"/>
      <c r="F2" s="1335"/>
      <c r="G2" s="1335"/>
      <c r="H2" s="1335"/>
      <c r="I2" s="1335"/>
      <c r="J2" s="1335"/>
      <c r="K2" s="1335"/>
      <c r="L2" s="1335"/>
    </row>
    <row r="3" spans="1:14" s="247" customFormat="1" ht="24" customHeight="1">
      <c r="H3" s="279"/>
    </row>
    <row r="4" spans="1:14" s="247" customFormat="1" ht="58.5" customHeight="1">
      <c r="A4" s="675" t="s">
        <v>415</v>
      </c>
      <c r="B4" s="593" t="s">
        <v>858</v>
      </c>
      <c r="C4" s="676" t="s">
        <v>859</v>
      </c>
      <c r="D4" s="593" t="s">
        <v>860</v>
      </c>
      <c r="E4" s="280"/>
      <c r="F4" s="280"/>
      <c r="G4" s="280"/>
      <c r="H4" s="280"/>
      <c r="I4" s="280"/>
      <c r="N4" s="282"/>
    </row>
    <row r="5" spans="1:14" s="247" customFormat="1" ht="27.75" customHeight="1">
      <c r="A5" s="590" t="s">
        <v>493</v>
      </c>
      <c r="B5" s="784">
        <v>1566047</v>
      </c>
      <c r="C5" s="591">
        <v>1188229</v>
      </c>
      <c r="D5" s="592"/>
      <c r="E5" s="280"/>
      <c r="F5" s="280"/>
      <c r="G5" s="280"/>
      <c r="H5" s="280"/>
      <c r="I5" s="280"/>
      <c r="J5" s="280"/>
      <c r="K5" s="281"/>
      <c r="L5" s="281"/>
      <c r="N5" s="282"/>
    </row>
    <row r="6" spans="1:14" s="247" customFormat="1" ht="27.75" customHeight="1">
      <c r="A6" s="590" t="s">
        <v>494</v>
      </c>
      <c r="B6" s="784">
        <v>1560994</v>
      </c>
      <c r="C6" s="591">
        <v>1227725</v>
      </c>
      <c r="D6" s="677">
        <f>C6/C5-1</f>
        <v>3.323938399079629E-2</v>
      </c>
      <c r="E6" s="277"/>
      <c r="F6" s="277"/>
      <c r="G6" s="277"/>
      <c r="H6" s="277"/>
      <c r="I6" s="277"/>
      <c r="K6" s="281"/>
      <c r="L6" s="281"/>
      <c r="N6" s="282"/>
    </row>
    <row r="7" spans="1:14" s="247" customFormat="1" ht="27.75" customHeight="1">
      <c r="A7" s="590" t="s">
        <v>495</v>
      </c>
      <c r="B7" s="784">
        <v>1631129</v>
      </c>
      <c r="C7" s="591">
        <v>1299087</v>
      </c>
      <c r="D7" s="677">
        <f t="shared" ref="D7:D22" si="0">C7/C6-1</f>
        <v>5.8125394530534225E-2</v>
      </c>
      <c r="E7" s="280"/>
      <c r="F7" s="280"/>
      <c r="G7" s="280"/>
      <c r="H7" s="280"/>
      <c r="I7" s="280"/>
      <c r="K7" s="281"/>
      <c r="L7" s="281"/>
      <c r="N7" s="282"/>
    </row>
    <row r="8" spans="1:14" s="247" customFormat="1" ht="27.75" customHeight="1">
      <c r="A8" s="590" t="s">
        <v>496</v>
      </c>
      <c r="B8" s="784">
        <v>1686216</v>
      </c>
      <c r="C8" s="591">
        <v>1367790</v>
      </c>
      <c r="D8" s="677">
        <f t="shared" si="0"/>
        <v>5.2885603504615242E-2</v>
      </c>
      <c r="J8" s="283"/>
      <c r="K8" s="281"/>
      <c r="L8" s="281"/>
      <c r="N8" s="282"/>
    </row>
    <row r="9" spans="1:14" s="247" customFormat="1" ht="27.75" customHeight="1">
      <c r="A9" s="590" t="s">
        <v>497</v>
      </c>
      <c r="B9" s="784">
        <v>1716228</v>
      </c>
      <c r="C9" s="591">
        <v>1430273</v>
      </c>
      <c r="D9" s="677">
        <f t="shared" si="0"/>
        <v>4.5681720147098703E-2</v>
      </c>
      <c r="J9" s="257"/>
      <c r="K9" s="281"/>
      <c r="L9" s="281"/>
      <c r="N9" s="282"/>
    </row>
    <row r="10" spans="1:14" s="247" customFormat="1" ht="27.75" customHeight="1">
      <c r="A10" s="590" t="s">
        <v>498</v>
      </c>
      <c r="B10" s="784">
        <v>1769801</v>
      </c>
      <c r="C10" s="591">
        <v>1530322</v>
      </c>
      <c r="D10" s="677">
        <f t="shared" si="0"/>
        <v>6.9950981386071032E-2</v>
      </c>
      <c r="E10" s="280"/>
      <c r="F10" s="280"/>
      <c r="G10" s="280"/>
      <c r="H10" s="280"/>
      <c r="I10" s="280"/>
      <c r="J10" s="257"/>
      <c r="K10" s="281"/>
      <c r="L10" s="281"/>
      <c r="N10" s="282"/>
    </row>
    <row r="11" spans="1:14" s="247" customFormat="1" ht="27.75" customHeight="1">
      <c r="A11" s="590" t="s">
        <v>499</v>
      </c>
      <c r="B11" s="784">
        <v>1853784.4208326</v>
      </c>
      <c r="C11" s="784">
        <f>+'Empleados y Empresas G2'!J11</f>
        <v>1651202</v>
      </c>
      <c r="D11" s="677">
        <f t="shared" si="0"/>
        <v>7.8989911927032308E-2</v>
      </c>
      <c r="E11" s="280"/>
      <c r="F11" s="280"/>
      <c r="G11" s="280"/>
      <c r="H11" s="280"/>
      <c r="I11" s="280"/>
      <c r="J11" s="283"/>
      <c r="K11" s="281"/>
      <c r="L11" s="281"/>
      <c r="N11" s="282"/>
    </row>
    <row r="12" spans="1:14" s="247" customFormat="1" ht="27.75" customHeight="1">
      <c r="A12" s="590" t="s">
        <v>500</v>
      </c>
      <c r="B12" s="784">
        <v>1939410.7036625701</v>
      </c>
      <c r="C12" s="784">
        <f>+'Empleados y Empresas G2'!J12</f>
        <v>1759458</v>
      </c>
      <c r="D12" s="677">
        <f t="shared" si="0"/>
        <v>6.5561936092616069E-2</v>
      </c>
      <c r="E12" s="280"/>
      <c r="F12" s="280"/>
      <c r="G12" s="280"/>
      <c r="H12" s="280"/>
      <c r="I12" s="280"/>
      <c r="J12" s="283"/>
      <c r="K12" s="281"/>
      <c r="L12" s="281"/>
      <c r="N12" s="282"/>
    </row>
    <row r="13" spans="1:14" s="247" customFormat="1" ht="27.75" customHeight="1">
      <c r="A13" s="590" t="s">
        <v>501</v>
      </c>
      <c r="B13" s="784">
        <v>2012995.43601726</v>
      </c>
      <c r="C13" s="784">
        <v>1888238</v>
      </c>
      <c r="D13" s="677">
        <f t="shared" si="0"/>
        <v>7.3192994660855826E-2</v>
      </c>
      <c r="E13" s="280"/>
      <c r="F13" s="280"/>
      <c r="G13" s="280"/>
      <c r="H13" s="280"/>
      <c r="I13" s="280"/>
      <c r="J13" s="283"/>
      <c r="K13" s="281"/>
      <c r="L13" s="281"/>
      <c r="N13" s="282"/>
    </row>
    <row r="14" spans="1:14" s="247" customFormat="1" ht="27.75" customHeight="1">
      <c r="A14" s="590" t="s">
        <v>502</v>
      </c>
      <c r="B14" s="784">
        <v>2050906.62490762</v>
      </c>
      <c r="C14" s="784">
        <v>2038807</v>
      </c>
      <c r="D14" s="677">
        <f t="shared" si="0"/>
        <v>7.9740477630468209E-2</v>
      </c>
      <c r="E14" s="280"/>
      <c r="F14" s="280"/>
      <c r="G14" s="280"/>
      <c r="H14" s="280"/>
      <c r="I14" s="280"/>
      <c r="J14" s="283"/>
      <c r="K14" s="281"/>
      <c r="L14" s="281"/>
      <c r="N14" s="284"/>
    </row>
    <row r="15" spans="1:14" s="247" customFormat="1" ht="27.75" customHeight="1">
      <c r="A15" s="590" t="s">
        <v>454</v>
      </c>
      <c r="B15" s="784">
        <v>2202518.1965998798</v>
      </c>
      <c r="C15" s="784">
        <v>2173990</v>
      </c>
      <c r="D15" s="677">
        <f t="shared" si="0"/>
        <v>6.6304951866459128E-2</v>
      </c>
      <c r="E15" s="280"/>
      <c r="F15" s="280"/>
      <c r="H15" s="279"/>
      <c r="I15" s="280"/>
      <c r="J15" s="280"/>
      <c r="K15" s="281"/>
      <c r="L15" s="281"/>
      <c r="N15" s="285"/>
    </row>
    <row r="16" spans="1:14" s="247" customFormat="1" ht="27.75" customHeight="1">
      <c r="A16" s="590" t="s">
        <v>455</v>
      </c>
      <c r="B16" s="784">
        <v>2299463.3115164302</v>
      </c>
      <c r="C16" s="784">
        <v>2255713</v>
      </c>
      <c r="D16" s="677">
        <f t="shared" si="0"/>
        <v>3.7591249269775862E-2</v>
      </c>
      <c r="E16" s="280"/>
      <c r="F16" s="280"/>
      <c r="H16" s="279"/>
      <c r="I16" s="280"/>
      <c r="J16" s="280"/>
      <c r="K16" s="281"/>
      <c r="L16" s="281"/>
      <c r="N16" s="285"/>
    </row>
    <row r="17" spans="1:14" s="247" customFormat="1" ht="27.75" customHeight="1">
      <c r="A17" s="590" t="s">
        <v>456</v>
      </c>
      <c r="B17" s="784">
        <v>2045876.3979077199</v>
      </c>
      <c r="C17" s="784">
        <v>2117050</v>
      </c>
      <c r="D17" s="677">
        <f t="shared" si="0"/>
        <v>-6.1471915975126246E-2</v>
      </c>
      <c r="E17" s="280"/>
      <c r="F17" s="280"/>
      <c r="H17" s="279"/>
      <c r="I17" s="280"/>
      <c r="J17" s="280"/>
      <c r="K17" s="281"/>
      <c r="L17" s="281"/>
      <c r="N17" s="285"/>
    </row>
    <row r="18" spans="1:14" s="247" customFormat="1" ht="27.75" customHeight="1">
      <c r="A18" s="590" t="s">
        <v>457</v>
      </c>
      <c r="B18" s="784">
        <v>2170910.4636014798</v>
      </c>
      <c r="C18" s="784">
        <v>2311186</v>
      </c>
      <c r="D18" s="677">
        <f t="shared" si="0"/>
        <v>9.1701187973831422E-2</v>
      </c>
      <c r="E18" s="280"/>
      <c r="F18" s="280"/>
      <c r="H18" s="279"/>
      <c r="I18" s="280"/>
      <c r="J18" s="280"/>
      <c r="K18" s="281"/>
      <c r="L18" s="281"/>
      <c r="N18" s="285"/>
    </row>
    <row r="19" spans="1:14" s="247" customFormat="1" ht="27.75" customHeight="1">
      <c r="A19" s="678" t="s">
        <v>458</v>
      </c>
      <c r="B19" s="784">
        <v>2253696.5098291901</v>
      </c>
      <c r="C19" s="784">
        <v>2405039</v>
      </c>
      <c r="D19" s="677">
        <f t="shared" si="0"/>
        <v>4.0608155293429427E-2</v>
      </c>
      <c r="E19" s="280"/>
      <c r="F19" s="280"/>
      <c r="G19" s="280"/>
      <c r="H19" s="279"/>
      <c r="I19" s="280"/>
      <c r="J19" s="280"/>
      <c r="K19" s="281"/>
      <c r="L19" s="281"/>
    </row>
    <row r="20" spans="1:14" s="247" customFormat="1" ht="27.75" customHeight="1">
      <c r="A20" s="678" t="s">
        <v>459</v>
      </c>
      <c r="B20" s="784">
        <v>2308209.4335936001</v>
      </c>
      <c r="C20" s="784">
        <v>2445968</v>
      </c>
      <c r="D20" s="677">
        <f t="shared" si="0"/>
        <v>1.7018019250415461E-2</v>
      </c>
      <c r="E20" s="280"/>
      <c r="F20" s="280"/>
      <c r="G20" s="280"/>
      <c r="H20" s="279"/>
      <c r="I20" s="280"/>
      <c r="J20" s="280"/>
      <c r="K20" s="281"/>
      <c r="L20" s="281"/>
    </row>
    <row r="21" spans="1:14" s="247" customFormat="1" ht="27.75" customHeight="1">
      <c r="A21" s="678" t="s">
        <v>460</v>
      </c>
      <c r="B21" s="784">
        <v>2445484</v>
      </c>
      <c r="C21" s="784">
        <v>2515541</v>
      </c>
      <c r="D21" s="677">
        <f t="shared" si="0"/>
        <v>2.8443953477723438E-2</v>
      </c>
      <c r="E21" s="280"/>
      <c r="F21" s="280"/>
      <c r="G21" s="280"/>
      <c r="H21" s="279"/>
      <c r="I21" s="280"/>
      <c r="J21" s="280"/>
      <c r="K21" s="281"/>
      <c r="L21" s="281"/>
    </row>
    <row r="22" spans="1:14" s="247" customFormat="1" ht="27.75" customHeight="1">
      <c r="A22" s="678" t="str">
        <f>+'Resumen '!O6</f>
        <v>Jul.2025</v>
      </c>
      <c r="B22" s="1184">
        <f>+'Resumen '!B68</f>
        <v>2517564.7648642301</v>
      </c>
      <c r="C22" s="1184">
        <f>+'Resumen '!D14</f>
        <v>2553740</v>
      </c>
      <c r="D22" s="677">
        <f t="shared" si="0"/>
        <v>1.5185202705898959E-2</v>
      </c>
      <c r="E22" s="280"/>
      <c r="F22" s="280"/>
      <c r="G22" s="280"/>
      <c r="H22" s="279"/>
      <c r="I22" s="280"/>
      <c r="J22" s="280"/>
      <c r="K22" s="281"/>
      <c r="L22" s="281"/>
    </row>
    <row r="23" spans="1:14" s="247" customFormat="1" ht="90.75" customHeight="1">
      <c r="A23" s="1483" t="s">
        <v>861</v>
      </c>
      <c r="B23" s="1484"/>
      <c r="C23" s="1484"/>
      <c r="D23" s="1484"/>
      <c r="E23" s="280"/>
      <c r="F23" s="280"/>
      <c r="G23" s="280"/>
      <c r="H23" s="279"/>
      <c r="I23" s="280"/>
      <c r="J23" s="280"/>
      <c r="K23" s="281"/>
      <c r="L23" s="281"/>
    </row>
    <row r="24" spans="1:14" s="247" customFormat="1" ht="18">
      <c r="A24" s="1485"/>
      <c r="B24" s="1485"/>
      <c r="C24" s="1485"/>
      <c r="D24" s="1485"/>
      <c r="E24" s="280"/>
      <c r="F24" s="280"/>
      <c r="G24" s="280"/>
      <c r="H24" s="279"/>
      <c r="I24" s="280"/>
      <c r="J24" s="280"/>
      <c r="L24" s="280"/>
    </row>
    <row r="25" spans="1:14" s="247" customFormat="1">
      <c r="B25" s="280"/>
      <c r="C25" s="280"/>
      <c r="D25" s="280"/>
      <c r="E25" s="280"/>
      <c r="F25" s="280"/>
      <c r="G25" s="280"/>
      <c r="H25" s="279"/>
      <c r="I25" s="280"/>
      <c r="J25" s="280"/>
      <c r="K25" s="280"/>
      <c r="L25" s="280"/>
    </row>
    <row r="26" spans="1:14" s="247" customFormat="1">
      <c r="B26" s="280"/>
      <c r="C26" s="280"/>
      <c r="D26" s="280"/>
      <c r="E26" s="280"/>
      <c r="F26" s="280"/>
      <c r="G26" s="280"/>
      <c r="H26" s="279"/>
      <c r="I26" s="280"/>
      <c r="J26" s="280"/>
      <c r="K26" s="280"/>
      <c r="L26" s="280"/>
    </row>
    <row r="27" spans="1:14" s="247" customFormat="1">
      <c r="B27" s="280"/>
      <c r="C27" s="280"/>
      <c r="D27" s="280"/>
      <c r="E27" s="280"/>
      <c r="F27" s="280"/>
      <c r="G27" s="280"/>
      <c r="H27" s="279"/>
      <c r="I27" s="280"/>
      <c r="J27" s="280"/>
      <c r="K27" s="280"/>
      <c r="L27" s="280"/>
    </row>
    <row r="28" spans="1:14" s="247" customFormat="1">
      <c r="B28" s="280"/>
      <c r="C28" s="280"/>
      <c r="D28" s="280"/>
      <c r="E28" s="280"/>
      <c r="F28" s="280"/>
      <c r="G28" s="280"/>
      <c r="H28" s="279"/>
      <c r="I28" s="280"/>
      <c r="J28" s="280"/>
      <c r="K28" s="280"/>
      <c r="L28" s="280"/>
    </row>
    <row r="29" spans="1:14" s="247" customFormat="1">
      <c r="B29" s="280"/>
      <c r="C29" s="280"/>
      <c r="D29" s="280"/>
      <c r="E29" s="280"/>
      <c r="F29" s="280"/>
      <c r="G29" s="280"/>
      <c r="H29" s="279"/>
      <c r="I29" s="280"/>
      <c r="J29" s="280"/>
      <c r="K29" s="280"/>
      <c r="L29" s="280"/>
    </row>
    <row r="30" spans="1:14" s="247" customFormat="1">
      <c r="B30" s="280"/>
      <c r="C30" s="280"/>
      <c r="D30" s="280"/>
      <c r="E30" s="280"/>
      <c r="F30" s="280"/>
      <c r="G30" s="280"/>
      <c r="H30" s="279"/>
      <c r="I30" s="280"/>
      <c r="J30" s="280"/>
      <c r="K30" s="280"/>
      <c r="L30" s="280"/>
    </row>
    <row r="31" spans="1:14" s="247" customFormat="1">
      <c r="B31" s="280"/>
      <c r="C31" s="280"/>
      <c r="D31" s="280"/>
      <c r="E31" s="280"/>
      <c r="F31" s="280"/>
      <c r="G31" s="280"/>
      <c r="H31" s="279"/>
      <c r="I31" s="280"/>
      <c r="J31" s="280"/>
      <c r="K31" s="280"/>
      <c r="L31" s="280"/>
    </row>
    <row r="32" spans="1:14" s="247" customFormat="1">
      <c r="B32" s="280"/>
      <c r="C32" s="280"/>
      <c r="D32" s="280"/>
      <c r="E32" s="280"/>
      <c r="F32" s="280"/>
      <c r="G32" s="280"/>
      <c r="H32" s="279"/>
      <c r="I32" s="280"/>
      <c r="J32" s="280"/>
      <c r="K32" s="280"/>
      <c r="L32" s="280"/>
    </row>
    <row r="33" spans="1:12" s="247" customFormat="1">
      <c r="B33" s="280"/>
      <c r="C33" s="280"/>
      <c r="D33" s="280"/>
      <c r="E33" s="280"/>
      <c r="F33" s="280"/>
      <c r="G33" s="280"/>
      <c r="H33" s="279"/>
      <c r="I33" s="280"/>
      <c r="J33" s="280"/>
      <c r="K33" s="280"/>
      <c r="L33" s="280"/>
    </row>
    <row r="34" spans="1:12" s="247" customFormat="1">
      <c r="B34" s="280"/>
      <c r="C34" s="280"/>
      <c r="D34" s="280"/>
      <c r="E34" s="280"/>
      <c r="F34" s="280"/>
      <c r="G34" s="280"/>
      <c r="H34" s="279"/>
      <c r="I34" s="280"/>
      <c r="J34" s="280"/>
      <c r="K34" s="280"/>
      <c r="L34" s="280"/>
    </row>
    <row r="35" spans="1:12" s="247" customFormat="1">
      <c r="B35" s="280"/>
      <c r="C35" s="280"/>
      <c r="D35" s="280"/>
      <c r="E35" s="280"/>
      <c r="F35" s="280"/>
      <c r="G35" s="280"/>
      <c r="H35" s="279"/>
      <c r="I35" s="280"/>
      <c r="J35" s="280"/>
      <c r="K35" s="280"/>
      <c r="L35" s="280"/>
    </row>
    <row r="36" spans="1:12" s="247" customFormat="1">
      <c r="B36" s="280"/>
      <c r="C36" s="280"/>
      <c r="D36" s="280"/>
      <c r="E36" s="280"/>
      <c r="F36" s="280"/>
      <c r="G36" s="280"/>
      <c r="H36" s="279"/>
      <c r="I36" s="280"/>
      <c r="J36" s="280"/>
      <c r="K36" s="280"/>
      <c r="L36" s="280"/>
    </row>
    <row r="37" spans="1:12" s="247" customFormat="1">
      <c r="B37" s="280"/>
      <c r="C37" s="280"/>
      <c r="D37" s="280"/>
      <c r="E37" s="280"/>
      <c r="F37" s="280"/>
      <c r="G37" s="280"/>
      <c r="H37" s="279"/>
      <c r="I37" s="280"/>
      <c r="J37" s="280"/>
      <c r="K37" s="280"/>
      <c r="L37" s="280"/>
    </row>
    <row r="38" spans="1:12" s="247" customFormat="1">
      <c r="B38" s="280"/>
      <c r="C38" s="280"/>
      <c r="D38" s="280"/>
      <c r="E38" s="280"/>
      <c r="F38" s="280"/>
      <c r="G38" s="280"/>
      <c r="H38" s="279"/>
      <c r="I38" s="280"/>
      <c r="J38" s="280"/>
      <c r="K38" s="280"/>
      <c r="L38" s="280"/>
    </row>
    <row r="39" spans="1:12" s="247" customFormat="1">
      <c r="B39" s="280"/>
      <c r="C39" s="280"/>
      <c r="D39" s="280"/>
      <c r="E39" s="280"/>
      <c r="F39" s="280"/>
      <c r="G39" s="280"/>
      <c r="H39" s="279"/>
      <c r="I39" s="280"/>
      <c r="J39" s="280"/>
      <c r="K39" s="280"/>
      <c r="L39" s="280"/>
    </row>
    <row r="40" spans="1:12" s="247" customFormat="1">
      <c r="B40" s="280"/>
      <c r="C40" s="280"/>
      <c r="D40" s="280"/>
      <c r="E40" s="280"/>
      <c r="F40" s="280"/>
      <c r="G40" s="280"/>
      <c r="H40" s="279"/>
      <c r="I40" s="280"/>
      <c r="J40" s="280"/>
      <c r="K40" s="280"/>
      <c r="L40" s="280"/>
    </row>
    <row r="41" spans="1:12" s="247" customFormat="1">
      <c r="B41" s="280"/>
      <c r="C41" s="280"/>
      <c r="D41" s="280"/>
      <c r="H41" s="279"/>
    </row>
    <row r="42" spans="1:12" s="247" customFormat="1">
      <c r="B42" s="280"/>
      <c r="C42" s="280"/>
      <c r="D42" s="280"/>
      <c r="H42" s="279"/>
    </row>
    <row r="43" spans="1:12" s="247" customFormat="1">
      <c r="B43" s="280"/>
      <c r="C43" s="280"/>
      <c r="D43" s="280"/>
      <c r="H43" s="279"/>
    </row>
    <row r="44" spans="1:12" s="247" customFormat="1">
      <c r="H44" s="279"/>
    </row>
    <row r="45" spans="1:12" s="247" customFormat="1">
      <c r="H45" s="279"/>
    </row>
    <row r="46" spans="1:12" s="247" customFormat="1">
      <c r="H46" s="279"/>
    </row>
    <row r="47" spans="1:12">
      <c r="A47" s="247"/>
      <c r="B47" s="247"/>
      <c r="C47" s="247"/>
      <c r="D47" s="247"/>
    </row>
    <row r="48" spans="1:12">
      <c r="A48" s="247"/>
      <c r="B48" s="247"/>
      <c r="C48" s="247"/>
      <c r="D48" s="247"/>
    </row>
    <row r="49" spans="1:4" ht="57.75" customHeight="1">
      <c r="A49" s="247"/>
      <c r="B49" s="247"/>
      <c r="C49" s="247"/>
      <c r="D49" s="247"/>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29"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71">
    <tabColor rgb="FF0070C0"/>
    <pageSetUpPr fitToPage="1"/>
  </sheetPr>
  <dimension ref="A1:W59"/>
  <sheetViews>
    <sheetView showGridLines="0" view="pageBreakPreview" topLeftCell="A16" zoomScale="25" zoomScaleNormal="100" zoomScaleSheetLayoutView="25" workbookViewId="0">
      <selection activeCell="X63" sqref="X63"/>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4" max="16" width="15.140625" customWidth="1"/>
    <col min="17" max="17" width="20.85546875" customWidth="1"/>
    <col min="20" max="23" width="0" hidden="1" customWidth="1"/>
  </cols>
  <sheetData>
    <row r="1" spans="1:23" s="412" customFormat="1" ht="190.5" customHeight="1">
      <c r="A1" s="1486" t="s">
        <v>862</v>
      </c>
      <c r="B1" s="1486"/>
      <c r="C1" s="1486"/>
      <c r="D1" s="1486"/>
      <c r="E1" s="1486"/>
      <c r="F1" s="1486"/>
      <c r="G1" s="1486"/>
      <c r="H1" s="1486"/>
      <c r="I1" s="1486"/>
      <c r="J1" s="1486"/>
      <c r="K1" s="1486"/>
    </row>
    <row r="2" spans="1:23" s="412" customFormat="1" ht="70.5" customHeight="1">
      <c r="A2" s="1490" t="str">
        <f>+'Resumen '!O3</f>
        <v>Período: Julio 2025</v>
      </c>
      <c r="B2" s="1490"/>
      <c r="C2" s="1490"/>
      <c r="D2" s="1490"/>
      <c r="E2" s="1490"/>
      <c r="F2" s="1490"/>
      <c r="G2" s="1490"/>
      <c r="H2" s="1490"/>
      <c r="I2" s="1490"/>
      <c r="J2" s="1490"/>
      <c r="K2" s="1490"/>
    </row>
    <row r="3" spans="1:23" ht="22.5" customHeight="1"/>
    <row r="4" spans="1:23" ht="133.5" customHeight="1">
      <c r="A4" s="708" t="s">
        <v>863</v>
      </c>
      <c r="B4" s="1163" t="s">
        <v>864</v>
      </c>
      <c r="C4" s="1163" t="s">
        <v>239</v>
      </c>
      <c r="D4" s="1163" t="s">
        <v>207</v>
      </c>
      <c r="E4" s="1163" t="s">
        <v>865</v>
      </c>
      <c r="F4" s="1163" t="s">
        <v>208</v>
      </c>
      <c r="G4" s="1164" t="s">
        <v>866</v>
      </c>
      <c r="H4" s="8"/>
      <c r="L4" s="76"/>
    </row>
    <row r="5" spans="1:23" s="35" customFormat="1" ht="37.5">
      <c r="A5" s="709" t="s">
        <v>867</v>
      </c>
      <c r="B5" s="710">
        <f>+D5+F5</f>
        <v>45029</v>
      </c>
      <c r="C5" s="711">
        <f t="shared" ref="C5:C20" si="0">+B5/$B$21</f>
        <v>1.7632570269487106E-2</v>
      </c>
      <c r="D5" s="712">
        <f>+'Resumen '!F51</f>
        <v>26850</v>
      </c>
      <c r="E5" s="713">
        <f>D5/B5</f>
        <v>0.59628239578938014</v>
      </c>
      <c r="F5" s="712">
        <f>+'Resumen '!G51</f>
        <v>18179</v>
      </c>
      <c r="G5" s="714">
        <f>+F5/B5</f>
        <v>0.40371760421061981</v>
      </c>
      <c r="H5" s="48"/>
      <c r="I5" s="699"/>
      <c r="J5" s="699"/>
      <c r="K5" s="699"/>
      <c r="L5" s="77"/>
      <c r="T5" s="1488" t="s">
        <v>868</v>
      </c>
      <c r="U5" s="1489"/>
      <c r="V5" s="1489"/>
    </row>
    <row r="6" spans="1:23" s="35" customFormat="1" ht="37.5">
      <c r="A6" s="709" t="s">
        <v>241</v>
      </c>
      <c r="B6" s="710">
        <f t="shared" ref="B6:B20" si="1">+D6+F6</f>
        <v>297030</v>
      </c>
      <c r="C6" s="711">
        <f t="shared" si="0"/>
        <v>0.1163117623563871</v>
      </c>
      <c r="D6" s="712">
        <f>+'Resumen '!F52</f>
        <v>160108</v>
      </c>
      <c r="E6" s="713">
        <f t="shared" ref="E6:E21" si="2">D6/B6</f>
        <v>0.53902972763693902</v>
      </c>
      <c r="F6" s="712">
        <f>+'Resumen '!G52</f>
        <v>136922</v>
      </c>
      <c r="G6" s="714">
        <f t="shared" ref="G6:G21" si="3">+F6/B6</f>
        <v>0.46097027236306098</v>
      </c>
      <c r="H6" s="48"/>
      <c r="I6" s="109"/>
      <c r="J6" s="109"/>
      <c r="K6" s="109"/>
      <c r="L6" s="715"/>
      <c r="T6" s="25" t="s">
        <v>869</v>
      </c>
      <c r="U6" s="25" t="s">
        <v>207</v>
      </c>
      <c r="V6" s="25" t="s">
        <v>208</v>
      </c>
    </row>
    <row r="7" spans="1:23" s="35" customFormat="1" ht="37.5">
      <c r="A7" s="709" t="s">
        <v>242</v>
      </c>
      <c r="B7" s="710">
        <f t="shared" si="1"/>
        <v>374840</v>
      </c>
      <c r="C7" s="711">
        <f t="shared" si="0"/>
        <v>0.14678079992481616</v>
      </c>
      <c r="D7" s="712">
        <f>+'Resumen '!F53</f>
        <v>192489</v>
      </c>
      <c r="E7" s="713">
        <f t="shared" si="2"/>
        <v>0.51352310319069472</v>
      </c>
      <c r="F7" s="712">
        <f>+'Resumen '!G53</f>
        <v>182351</v>
      </c>
      <c r="G7" s="714">
        <f t="shared" si="3"/>
        <v>0.48647689680930528</v>
      </c>
      <c r="H7" s="48"/>
      <c r="I7" s="109"/>
      <c r="J7" s="109"/>
      <c r="K7" s="109"/>
      <c r="L7" s="716"/>
      <c r="T7" s="717" t="s">
        <v>867</v>
      </c>
      <c r="U7" s="718">
        <v>13968</v>
      </c>
      <c r="V7" s="718">
        <f>8829*-1</f>
        <v>-8829</v>
      </c>
    </row>
    <row r="8" spans="1:23" s="35" customFormat="1" ht="37.5">
      <c r="A8" s="709" t="s">
        <v>244</v>
      </c>
      <c r="B8" s="710">
        <f t="shared" si="1"/>
        <v>392979</v>
      </c>
      <c r="C8" s="711">
        <f t="shared" si="0"/>
        <v>0.15388371564842154</v>
      </c>
      <c r="D8" s="712">
        <f>+'Resumen '!F54</f>
        <v>200430</v>
      </c>
      <c r="E8" s="713">
        <f t="shared" si="2"/>
        <v>0.51002725336468357</v>
      </c>
      <c r="F8" s="712">
        <f>+'Resumen '!G54</f>
        <v>192549</v>
      </c>
      <c r="G8" s="714">
        <f t="shared" si="3"/>
        <v>0.48997274663531637</v>
      </c>
      <c r="H8" s="48"/>
      <c r="I8" s="109"/>
      <c r="J8" s="109"/>
      <c r="K8" s="109"/>
      <c r="L8" s="699"/>
      <c r="T8" s="717" t="s">
        <v>241</v>
      </c>
      <c r="U8" s="718">
        <v>94691</v>
      </c>
      <c r="V8" s="718">
        <f>65301*-1</f>
        <v>-65301</v>
      </c>
    </row>
    <row r="9" spans="1:23" s="35" customFormat="1" ht="37.5">
      <c r="A9" s="709" t="s">
        <v>245</v>
      </c>
      <c r="B9" s="710">
        <f t="shared" si="1"/>
        <v>337998</v>
      </c>
      <c r="C9" s="711">
        <f t="shared" si="0"/>
        <v>0.13235411592409563</v>
      </c>
      <c r="D9" s="712">
        <f>+'Resumen '!F55</f>
        <v>173232</v>
      </c>
      <c r="E9" s="713">
        <f t="shared" si="2"/>
        <v>0.51252374274403989</v>
      </c>
      <c r="F9" s="712">
        <f>+'Resumen '!G55</f>
        <v>164766</v>
      </c>
      <c r="G9" s="714">
        <f t="shared" si="3"/>
        <v>0.48747625725596011</v>
      </c>
      <c r="H9" s="48"/>
      <c r="I9" s="109"/>
      <c r="J9" s="109"/>
      <c r="K9" s="109"/>
      <c r="L9" s="77"/>
      <c r="T9" s="717" t="s">
        <v>242</v>
      </c>
      <c r="U9" s="718">
        <v>114856</v>
      </c>
      <c r="V9" s="718">
        <v>-87226</v>
      </c>
      <c r="W9" s="718" t="e">
        <f t="shared" ref="W9:W21" si="4">V9*$C$34</f>
        <v>#VALUE!</v>
      </c>
    </row>
    <row r="10" spans="1:23" s="35" customFormat="1" ht="37.5">
      <c r="A10" s="709" t="s">
        <v>246</v>
      </c>
      <c r="B10" s="710">
        <f t="shared" si="1"/>
        <v>288504</v>
      </c>
      <c r="C10" s="711">
        <f t="shared" si="0"/>
        <v>0.11297312960598965</v>
      </c>
      <c r="D10" s="712">
        <f>+'Resumen '!F56</f>
        <v>149316</v>
      </c>
      <c r="E10" s="713">
        <f t="shared" si="2"/>
        <v>0.51755261625488724</v>
      </c>
      <c r="F10" s="712">
        <f>+'Resumen '!G56</f>
        <v>139188</v>
      </c>
      <c r="G10" s="714">
        <f t="shared" si="3"/>
        <v>0.4824473837451127</v>
      </c>
      <c r="H10" s="48"/>
      <c r="I10" s="109"/>
      <c r="J10" s="109"/>
      <c r="K10" s="109"/>
      <c r="L10" s="699"/>
      <c r="T10" s="717" t="s">
        <v>244</v>
      </c>
      <c r="U10" s="718">
        <v>110599</v>
      </c>
      <c r="V10" s="718">
        <v>-88163</v>
      </c>
      <c r="W10" s="718" t="e">
        <f t="shared" si="4"/>
        <v>#VALUE!</v>
      </c>
    </row>
    <row r="11" spans="1:23" s="35" customFormat="1" ht="37.5">
      <c r="A11" s="709" t="s">
        <v>247</v>
      </c>
      <c r="B11" s="710">
        <f t="shared" si="1"/>
        <v>246990</v>
      </c>
      <c r="C11" s="711">
        <f t="shared" si="0"/>
        <v>9.6716971970521662E-2</v>
      </c>
      <c r="D11" s="712">
        <f>+'Resumen '!F57</f>
        <v>131944</v>
      </c>
      <c r="E11" s="713">
        <f t="shared" si="2"/>
        <v>0.53420786266650466</v>
      </c>
      <c r="F11" s="712">
        <f>+'Resumen '!G57</f>
        <v>115046</v>
      </c>
      <c r="G11" s="714">
        <f t="shared" si="3"/>
        <v>0.46579213733349528</v>
      </c>
      <c r="H11" s="48"/>
      <c r="I11" s="109"/>
      <c r="J11" s="109"/>
      <c r="K11" s="109"/>
      <c r="L11" s="699"/>
      <c r="T11" s="717" t="s">
        <v>245</v>
      </c>
      <c r="U11" s="718">
        <v>94068</v>
      </c>
      <c r="V11" s="718">
        <v>-78209</v>
      </c>
      <c r="W11" s="718" t="e">
        <f t="shared" si="4"/>
        <v>#VALUE!</v>
      </c>
    </row>
    <row r="12" spans="1:23" s="35" customFormat="1" ht="37.5">
      <c r="A12" s="709" t="s">
        <v>248</v>
      </c>
      <c r="B12" s="710">
        <f t="shared" si="1"/>
        <v>195353</v>
      </c>
      <c r="C12" s="711">
        <f t="shared" si="0"/>
        <v>7.6496824265586946E-2</v>
      </c>
      <c r="D12" s="712">
        <f>+'Resumen '!F58</f>
        <v>107210</v>
      </c>
      <c r="E12" s="713">
        <f t="shared" si="2"/>
        <v>0.54880140054158366</v>
      </c>
      <c r="F12" s="712">
        <f>+'Resumen '!G58</f>
        <v>88143</v>
      </c>
      <c r="G12" s="714">
        <f t="shared" si="3"/>
        <v>0.45119859945841628</v>
      </c>
      <c r="H12" s="48"/>
      <c r="I12" s="109"/>
      <c r="J12" s="109"/>
      <c r="K12" s="109"/>
      <c r="L12" s="77"/>
      <c r="T12" s="717" t="s">
        <v>246</v>
      </c>
      <c r="U12" s="718">
        <v>82896</v>
      </c>
      <c r="V12" s="718">
        <v>-70646</v>
      </c>
      <c r="W12" s="718" t="e">
        <f t="shared" si="4"/>
        <v>#VALUE!</v>
      </c>
    </row>
    <row r="13" spans="1:23" s="35" customFormat="1" ht="37.5">
      <c r="A13" s="709" t="s">
        <v>249</v>
      </c>
      <c r="B13" s="710">
        <f t="shared" si="1"/>
        <v>154535</v>
      </c>
      <c r="C13" s="711">
        <f t="shared" si="0"/>
        <v>6.0513208079130999E-2</v>
      </c>
      <c r="D13" s="712">
        <f>+'Resumen '!F59</f>
        <v>86196</v>
      </c>
      <c r="E13" s="713">
        <f t="shared" si="2"/>
        <v>0.55777655547287019</v>
      </c>
      <c r="F13" s="712">
        <f>+'Resumen '!G59</f>
        <v>68339</v>
      </c>
      <c r="G13" s="714">
        <f t="shared" si="3"/>
        <v>0.44222344452712975</v>
      </c>
      <c r="H13" s="48"/>
      <c r="I13" s="109"/>
      <c r="J13" s="109"/>
      <c r="K13" s="109"/>
      <c r="L13" s="77"/>
      <c r="T13" s="717" t="s">
        <v>247</v>
      </c>
      <c r="U13" s="718">
        <v>68381</v>
      </c>
      <c r="V13" s="718">
        <v>-56998</v>
      </c>
      <c r="W13" s="718" t="e">
        <f t="shared" si="4"/>
        <v>#VALUE!</v>
      </c>
    </row>
    <row r="14" spans="1:23" s="35" customFormat="1" ht="37.5">
      <c r="A14" s="709" t="s">
        <v>870</v>
      </c>
      <c r="B14" s="710">
        <f t="shared" si="1"/>
        <v>102115</v>
      </c>
      <c r="C14" s="711">
        <f t="shared" si="0"/>
        <v>3.9986451244057732E-2</v>
      </c>
      <c r="D14" s="712">
        <f>+'Resumen '!F60</f>
        <v>58246</v>
      </c>
      <c r="E14" s="713">
        <f t="shared" si="2"/>
        <v>0.57039612201929202</v>
      </c>
      <c r="F14" s="712">
        <f>+'Resumen '!G60</f>
        <v>43869</v>
      </c>
      <c r="G14" s="714">
        <f t="shared" si="3"/>
        <v>0.42960387798070804</v>
      </c>
      <c r="H14" s="48"/>
      <c r="I14" s="109"/>
      <c r="J14" s="109"/>
      <c r="K14" s="109"/>
      <c r="L14" s="77"/>
      <c r="T14" s="717" t="s">
        <v>248</v>
      </c>
      <c r="U14" s="718">
        <v>53231</v>
      </c>
      <c r="V14" s="718">
        <v>-40454</v>
      </c>
      <c r="W14" s="718" t="e">
        <f t="shared" si="4"/>
        <v>#VALUE!</v>
      </c>
    </row>
    <row r="15" spans="1:23" s="35" customFormat="1" ht="37.5">
      <c r="A15" s="709" t="s">
        <v>871</v>
      </c>
      <c r="B15" s="710">
        <f t="shared" si="1"/>
        <v>58295</v>
      </c>
      <c r="C15" s="711">
        <f t="shared" si="0"/>
        <v>2.2827304267466538E-2</v>
      </c>
      <c r="D15" s="712">
        <f>+'Resumen '!F61</f>
        <v>34975</v>
      </c>
      <c r="E15" s="713">
        <f t="shared" si="2"/>
        <v>0.59996569174028647</v>
      </c>
      <c r="F15" s="712">
        <f>+'Resumen '!G61</f>
        <v>23320</v>
      </c>
      <c r="G15" s="714">
        <f t="shared" si="3"/>
        <v>0.40003430825971353</v>
      </c>
      <c r="H15" s="48"/>
      <c r="I15" s="109"/>
      <c r="J15" s="109"/>
      <c r="K15" s="109"/>
      <c r="L15" s="77"/>
      <c r="T15" s="717" t="s">
        <v>249</v>
      </c>
      <c r="U15" s="718">
        <v>39299</v>
      </c>
      <c r="V15" s="718">
        <v>-25509</v>
      </c>
      <c r="W15" s="718" t="e">
        <f t="shared" si="4"/>
        <v>#VALUE!</v>
      </c>
    </row>
    <row r="16" spans="1:23" s="35" customFormat="1" ht="37.5">
      <c r="A16" s="709" t="s">
        <v>872</v>
      </c>
      <c r="B16" s="710">
        <f t="shared" si="1"/>
        <v>32394</v>
      </c>
      <c r="C16" s="711">
        <f t="shared" si="0"/>
        <v>1.2684924855310252E-2</v>
      </c>
      <c r="D16" s="712">
        <f>+'Resumen '!F62</f>
        <v>19753</v>
      </c>
      <c r="E16" s="713">
        <f t="shared" si="2"/>
        <v>0.60977341482990677</v>
      </c>
      <c r="F16" s="712">
        <f>+'Resumen '!G62</f>
        <v>12641</v>
      </c>
      <c r="G16" s="714">
        <f t="shared" si="3"/>
        <v>0.39022658517009323</v>
      </c>
      <c r="H16" s="48"/>
      <c r="I16" s="109"/>
      <c r="J16" s="109"/>
      <c r="K16" s="109"/>
      <c r="L16" s="77"/>
      <c r="T16" s="717" t="s">
        <v>870</v>
      </c>
      <c r="U16" s="718">
        <v>25049</v>
      </c>
      <c r="V16" s="718">
        <v>-13161</v>
      </c>
      <c r="W16" s="718" t="e">
        <f t="shared" si="4"/>
        <v>#VALUE!</v>
      </c>
    </row>
    <row r="17" spans="1:23" s="35" customFormat="1" ht="37.5">
      <c r="A17" s="709" t="s">
        <v>873</v>
      </c>
      <c r="B17" s="710">
        <f t="shared" si="1"/>
        <v>16207</v>
      </c>
      <c r="C17" s="711">
        <f t="shared" si="0"/>
        <v>6.346378253071965E-3</v>
      </c>
      <c r="D17" s="712">
        <f>+'Resumen '!F63</f>
        <v>9623</v>
      </c>
      <c r="E17" s="713">
        <f t="shared" si="2"/>
        <v>0.59375578453754552</v>
      </c>
      <c r="F17" s="712">
        <f>+'Resumen '!G63</f>
        <v>6584</v>
      </c>
      <c r="G17" s="714">
        <f t="shared" si="3"/>
        <v>0.40624421546245448</v>
      </c>
      <c r="H17" s="48"/>
      <c r="I17" s="109"/>
      <c r="J17" s="109"/>
      <c r="K17" s="109"/>
      <c r="L17" s="77"/>
      <c r="T17" s="717" t="s">
        <v>871</v>
      </c>
      <c r="U17" s="718">
        <v>13405</v>
      </c>
      <c r="V17" s="718">
        <v>-5601</v>
      </c>
      <c r="W17" s="718" t="e">
        <f t="shared" si="4"/>
        <v>#VALUE!</v>
      </c>
    </row>
    <row r="18" spans="1:23" s="35" customFormat="1" ht="37.5">
      <c r="A18" s="709" t="s">
        <v>874</v>
      </c>
      <c r="B18" s="710">
        <f t="shared" si="1"/>
        <v>6794</v>
      </c>
      <c r="C18" s="711">
        <f t="shared" si="0"/>
        <v>2.660411788200835E-3</v>
      </c>
      <c r="D18" s="712">
        <f>+'Resumen '!F64</f>
        <v>3921</v>
      </c>
      <c r="E18" s="713">
        <f t="shared" si="2"/>
        <v>0.57712687665587281</v>
      </c>
      <c r="F18" s="712">
        <f>+'Resumen '!G64</f>
        <v>2873</v>
      </c>
      <c r="G18" s="714">
        <f t="shared" si="3"/>
        <v>0.42287312334412719</v>
      </c>
      <c r="H18" s="48"/>
      <c r="I18" s="109"/>
      <c r="J18" s="109"/>
      <c r="K18" s="109"/>
      <c r="L18" s="699"/>
      <c r="T18" s="717" t="s">
        <v>872</v>
      </c>
      <c r="U18" s="718">
        <v>7875</v>
      </c>
      <c r="V18" s="718">
        <v>-2898</v>
      </c>
      <c r="W18" s="718" t="e">
        <f t="shared" si="4"/>
        <v>#VALUE!</v>
      </c>
    </row>
    <row r="19" spans="1:23" s="35" customFormat="1" ht="37.5">
      <c r="A19" s="709" t="s">
        <v>875</v>
      </c>
      <c r="B19" s="710">
        <f t="shared" si="1"/>
        <v>4676</v>
      </c>
      <c r="C19" s="711">
        <f t="shared" si="0"/>
        <v>1.8310399649142043E-3</v>
      </c>
      <c r="D19" s="712">
        <f>+'Resumen '!F65</f>
        <v>2583</v>
      </c>
      <c r="E19" s="713">
        <f t="shared" si="2"/>
        <v>0.55239520958083832</v>
      </c>
      <c r="F19" s="712">
        <f>+'Resumen '!G65</f>
        <v>2093</v>
      </c>
      <c r="G19" s="714">
        <f t="shared" si="3"/>
        <v>0.44760479041916168</v>
      </c>
      <c r="H19" s="48"/>
      <c r="I19" s="109"/>
      <c r="J19" s="109"/>
      <c r="K19" s="109"/>
      <c r="L19" s="699"/>
      <c r="T19" s="717" t="s">
        <v>873</v>
      </c>
      <c r="U19" s="718">
        <v>3939</v>
      </c>
      <c r="V19" s="718">
        <v>-1434</v>
      </c>
      <c r="W19" s="718" t="e">
        <f t="shared" si="4"/>
        <v>#VALUE!</v>
      </c>
    </row>
    <row r="20" spans="1:23" s="35" customFormat="1" ht="37.5">
      <c r="A20" s="709" t="s">
        <v>876</v>
      </c>
      <c r="B20" s="710">
        <f t="shared" si="1"/>
        <v>1</v>
      </c>
      <c r="C20" s="711">
        <f t="shared" si="0"/>
        <v>3.9158254168396155E-7</v>
      </c>
      <c r="D20" s="712">
        <f>+'Resumen '!F66</f>
        <v>1</v>
      </c>
      <c r="E20" s="713">
        <f t="shared" si="2"/>
        <v>1</v>
      </c>
      <c r="F20" s="970">
        <f>+'Resumen '!G66</f>
        <v>0</v>
      </c>
      <c r="G20" s="714">
        <f t="shared" si="3"/>
        <v>0</v>
      </c>
      <c r="H20" s="48"/>
      <c r="I20" s="109"/>
      <c r="J20" s="109"/>
      <c r="K20" s="109"/>
      <c r="L20" s="77"/>
      <c r="T20" s="717" t="s">
        <v>874</v>
      </c>
      <c r="U20" s="718">
        <v>1841</v>
      </c>
      <c r="V20" s="718">
        <v>-673</v>
      </c>
      <c r="W20" s="718" t="e">
        <f t="shared" si="4"/>
        <v>#VALUE!</v>
      </c>
    </row>
    <row r="21" spans="1:23" s="35" customFormat="1" ht="37.5">
      <c r="A21" s="705" t="s">
        <v>185</v>
      </c>
      <c r="B21" s="706">
        <f>SUM(B5:B20)</f>
        <v>2553740</v>
      </c>
      <c r="C21" s="707">
        <f>SUM(C5:C19)</f>
        <v>0.99999960841745816</v>
      </c>
      <c r="D21" s="706">
        <f>SUM(D5:D20)</f>
        <v>1356877</v>
      </c>
      <c r="E21" s="719">
        <f t="shared" si="2"/>
        <v>0.53132934441250868</v>
      </c>
      <c r="F21" s="706">
        <f>SUM(F5:F20)</f>
        <v>1196863</v>
      </c>
      <c r="G21" s="720">
        <f t="shared" si="3"/>
        <v>0.46867065558749127</v>
      </c>
      <c r="H21" s="48"/>
      <c r="I21" s="721"/>
      <c r="J21" s="721"/>
      <c r="K21" s="721"/>
      <c r="L21" s="722"/>
      <c r="T21" s="717" t="s">
        <v>875</v>
      </c>
      <c r="U21" s="718">
        <v>855</v>
      </c>
      <c r="V21" s="718">
        <v>-303</v>
      </c>
      <c r="W21" s="718" t="e">
        <f t="shared" si="4"/>
        <v>#VALUE!</v>
      </c>
    </row>
    <row r="22" spans="1:23" ht="25.5">
      <c r="A22" s="1003"/>
      <c r="B22" s="1122"/>
      <c r="C22" s="1122"/>
      <c r="D22" s="1122"/>
      <c r="E22" s="1122"/>
      <c r="F22" s="1122"/>
      <c r="G22" s="1122"/>
      <c r="H22" s="8"/>
      <c r="I22" s="13"/>
      <c r="J22" s="13"/>
      <c r="K22" s="13"/>
      <c r="L22" s="76"/>
      <c r="T22" s="26" t="s">
        <v>185</v>
      </c>
      <c r="U22" s="17">
        <f>SUM(U7:U21)</f>
        <v>724953</v>
      </c>
      <c r="V22" s="17">
        <f>SUM(V7:V21)</f>
        <v>-545405</v>
      </c>
    </row>
    <row r="23" spans="1:23" ht="18.75">
      <c r="B23" s="8"/>
      <c r="C23" s="8"/>
      <c r="D23" s="8"/>
      <c r="E23" s="8"/>
      <c r="F23" s="8"/>
      <c r="G23" s="8"/>
      <c r="H23" s="8"/>
      <c r="I23" s="8"/>
      <c r="J23" s="8"/>
      <c r="K23" s="8"/>
      <c r="L23" s="76"/>
    </row>
    <row r="24" spans="1:23" ht="18.75">
      <c r="B24" s="8"/>
      <c r="C24" s="8"/>
      <c r="D24" s="8"/>
      <c r="E24" s="8"/>
      <c r="F24" s="8"/>
      <c r="G24" s="8"/>
      <c r="H24" s="8"/>
      <c r="I24" s="8"/>
      <c r="J24" s="8"/>
      <c r="K24" s="8"/>
      <c r="L24" s="76"/>
    </row>
    <row r="25" spans="1:23" ht="18.75">
      <c r="B25" s="8"/>
      <c r="C25" s="8"/>
      <c r="D25" s="8"/>
      <c r="E25" s="8"/>
      <c r="F25" s="8"/>
      <c r="G25" s="8"/>
      <c r="H25" s="8"/>
      <c r="I25" s="8"/>
      <c r="J25" s="8"/>
      <c r="K25" s="8"/>
      <c r="L25" s="76"/>
    </row>
    <row r="26" spans="1:23" ht="18.75">
      <c r="B26" s="8"/>
      <c r="C26" s="8"/>
      <c r="D26" s="8"/>
      <c r="E26" s="8"/>
      <c r="F26" s="8"/>
      <c r="G26" s="8"/>
      <c r="H26" s="8"/>
      <c r="I26" s="8"/>
      <c r="J26" s="8"/>
      <c r="K26" s="8"/>
      <c r="L26" s="76"/>
    </row>
    <row r="27" spans="1:23" ht="18.75">
      <c r="B27" s="397"/>
      <c r="C27" s="397"/>
      <c r="D27" s="397"/>
      <c r="E27" s="397"/>
      <c r="F27" s="397"/>
      <c r="G27" s="8"/>
      <c r="H27" s="8"/>
      <c r="I27" s="8"/>
      <c r="J27" s="8"/>
      <c r="K27" s="8"/>
      <c r="L27" s="76"/>
    </row>
    <row r="28" spans="1:23" ht="18.75">
      <c r="B28" s="397"/>
      <c r="C28" s="397"/>
      <c r="D28" s="397"/>
      <c r="E28" s="397"/>
      <c r="F28" s="397"/>
      <c r="G28" s="8"/>
      <c r="H28" s="8"/>
      <c r="I28" s="8"/>
      <c r="J28" s="8"/>
      <c r="K28" s="8"/>
      <c r="L28" s="76"/>
    </row>
    <row r="29" spans="1:23" ht="18.75">
      <c r="B29" s="397"/>
      <c r="C29" s="397"/>
      <c r="D29" s="397"/>
      <c r="E29" s="397"/>
      <c r="F29" s="397"/>
      <c r="G29" s="8"/>
      <c r="H29" s="8"/>
      <c r="I29" s="8"/>
      <c r="J29" s="8"/>
      <c r="K29" s="8"/>
      <c r="L29" s="76"/>
    </row>
    <row r="30" spans="1:23" ht="18.75">
      <c r="B30" s="397"/>
      <c r="C30" s="16"/>
      <c r="D30" s="16"/>
      <c r="E30" s="16"/>
      <c r="F30" s="16"/>
      <c r="G30" s="8"/>
      <c r="H30" s="8"/>
      <c r="I30" s="8"/>
      <c r="J30" s="8"/>
      <c r="K30" s="8"/>
      <c r="L30" s="76"/>
    </row>
    <row r="31" spans="1:23" ht="18.75">
      <c r="B31" s="397"/>
      <c r="C31" s="1487" t="s">
        <v>869</v>
      </c>
      <c r="D31" s="16"/>
      <c r="E31" s="16"/>
      <c r="F31" s="16"/>
      <c r="G31" s="8"/>
      <c r="H31" s="8"/>
      <c r="I31" s="8"/>
      <c r="J31" s="8"/>
      <c r="K31" s="8"/>
      <c r="L31" s="76"/>
    </row>
    <row r="32" spans="1:23" ht="18.75">
      <c r="B32" s="397"/>
      <c r="C32" s="1487"/>
      <c r="D32" s="701" t="s">
        <v>208</v>
      </c>
      <c r="E32" s="701" t="s">
        <v>207</v>
      </c>
      <c r="F32" s="16"/>
      <c r="G32" s="8"/>
      <c r="H32" s="8"/>
      <c r="I32" s="8"/>
      <c r="J32" s="8"/>
      <c r="K32" s="8"/>
      <c r="L32" s="76"/>
    </row>
    <row r="33" spans="2:16" ht="18.75">
      <c r="B33" s="397"/>
      <c r="C33" s="702" t="s">
        <v>867</v>
      </c>
      <c r="D33" s="703">
        <f>F5*-1</f>
        <v>-18179</v>
      </c>
      <c r="E33" s="704">
        <f>+D5</f>
        <v>26850</v>
      </c>
      <c r="F33" s="16"/>
      <c r="G33" s="8"/>
      <c r="H33" s="8"/>
      <c r="I33" s="8"/>
      <c r="J33" s="8"/>
      <c r="K33" s="8"/>
      <c r="L33" s="76"/>
    </row>
    <row r="34" spans="2:16" ht="18.75">
      <c r="B34" s="397"/>
      <c r="C34" s="702" t="s">
        <v>241</v>
      </c>
      <c r="D34" s="703">
        <f t="shared" ref="D34:D39" si="5">F6*-1</f>
        <v>-136922</v>
      </c>
      <c r="E34" s="704">
        <f t="shared" ref="E34:E39" si="6">+D6</f>
        <v>160108</v>
      </c>
      <c r="F34" s="16"/>
      <c r="G34" s="8"/>
      <c r="H34" s="8"/>
      <c r="I34" s="8"/>
      <c r="J34" s="8"/>
      <c r="K34" s="8"/>
      <c r="L34" s="76"/>
    </row>
    <row r="35" spans="2:16" ht="18.75">
      <c r="B35" s="397"/>
      <c r="C35" s="702" t="s">
        <v>242</v>
      </c>
      <c r="D35" s="703">
        <f t="shared" si="5"/>
        <v>-182351</v>
      </c>
      <c r="E35" s="704">
        <f t="shared" si="6"/>
        <v>192489</v>
      </c>
      <c r="F35" s="16"/>
      <c r="G35" s="8"/>
      <c r="H35" s="8"/>
      <c r="I35" s="8"/>
      <c r="J35" s="8"/>
      <c r="K35" s="8"/>
      <c r="L35" s="76"/>
    </row>
    <row r="36" spans="2:16" ht="18.75">
      <c r="B36" s="397"/>
      <c r="C36" s="702" t="s">
        <v>244</v>
      </c>
      <c r="D36" s="703">
        <f t="shared" si="5"/>
        <v>-192549</v>
      </c>
      <c r="E36" s="704">
        <f t="shared" si="6"/>
        <v>200430</v>
      </c>
      <c r="F36" s="16"/>
      <c r="G36" s="8"/>
      <c r="H36" s="8"/>
      <c r="I36" s="8"/>
      <c r="J36" s="8"/>
      <c r="K36" s="8"/>
      <c r="L36" s="131"/>
      <c r="M36" s="13"/>
      <c r="N36" s="13"/>
      <c r="O36" s="9"/>
      <c r="P36" s="9"/>
    </row>
    <row r="37" spans="2:16" ht="18.75">
      <c r="B37" s="397"/>
      <c r="C37" s="702" t="s">
        <v>245</v>
      </c>
      <c r="D37" s="703">
        <f t="shared" si="5"/>
        <v>-164766</v>
      </c>
      <c r="E37" s="704">
        <f t="shared" si="6"/>
        <v>173232</v>
      </c>
      <c r="F37" s="16"/>
      <c r="G37" s="8"/>
      <c r="H37" s="8"/>
      <c r="I37" s="8"/>
      <c r="J37" s="8"/>
      <c r="K37" s="8"/>
      <c r="L37" s="131"/>
      <c r="M37" s="13"/>
      <c r="N37" s="13"/>
      <c r="O37" s="9"/>
      <c r="P37" s="9"/>
    </row>
    <row r="38" spans="2:16" ht="18.75">
      <c r="B38" s="397"/>
      <c r="C38" s="702" t="s">
        <v>246</v>
      </c>
      <c r="D38" s="703">
        <f t="shared" si="5"/>
        <v>-139188</v>
      </c>
      <c r="E38" s="704">
        <f t="shared" si="6"/>
        <v>149316</v>
      </c>
      <c r="F38" s="16"/>
      <c r="G38" s="8"/>
      <c r="H38" s="8"/>
      <c r="I38" s="8"/>
      <c r="J38" s="8"/>
      <c r="K38" s="8"/>
      <c r="L38" s="131"/>
      <c r="M38" s="13"/>
      <c r="N38" s="13"/>
      <c r="O38" s="9"/>
      <c r="P38" s="9"/>
    </row>
    <row r="39" spans="2:16" ht="18.75">
      <c r="B39" s="397"/>
      <c r="C39" s="702" t="s">
        <v>247</v>
      </c>
      <c r="D39" s="703">
        <f t="shared" si="5"/>
        <v>-115046</v>
      </c>
      <c r="E39" s="704">
        <f t="shared" si="6"/>
        <v>131944</v>
      </c>
      <c r="F39" s="16"/>
      <c r="G39" s="8"/>
      <c r="H39" s="8"/>
      <c r="I39" s="8"/>
      <c r="J39" s="8"/>
      <c r="K39" s="8"/>
      <c r="L39" s="131"/>
      <c r="M39" s="13"/>
      <c r="N39" s="13"/>
      <c r="O39" s="9"/>
      <c r="P39" s="9"/>
    </row>
    <row r="40" spans="2:16" ht="97.5" customHeight="1">
      <c r="B40" s="397"/>
      <c r="C40" s="702" t="s">
        <v>248</v>
      </c>
      <c r="D40" s="703">
        <f>F12*-1</f>
        <v>-88143</v>
      </c>
      <c r="E40" s="704">
        <f>+D12</f>
        <v>107210</v>
      </c>
      <c r="F40" s="16"/>
      <c r="G40" s="8"/>
      <c r="H40" s="8"/>
      <c r="I40" s="8"/>
      <c r="J40" s="8"/>
      <c r="K40" s="8"/>
      <c r="L40" s="131"/>
      <c r="M40" s="13"/>
      <c r="N40" s="13"/>
      <c r="O40" s="9"/>
      <c r="P40" s="9"/>
    </row>
    <row r="41" spans="2:16" ht="97.5" customHeight="1">
      <c r="B41" s="397"/>
      <c r="C41" s="702" t="s">
        <v>249</v>
      </c>
      <c r="D41" s="703">
        <f>F13*-1</f>
        <v>-68339</v>
      </c>
      <c r="E41" s="704">
        <f>+D13</f>
        <v>86196</v>
      </c>
      <c r="F41" s="16"/>
      <c r="G41" s="8"/>
      <c r="H41" s="8"/>
      <c r="I41" s="8"/>
      <c r="J41" s="8"/>
      <c r="K41" s="8"/>
      <c r="L41" s="131"/>
      <c r="M41" s="13"/>
      <c r="N41" s="13"/>
      <c r="O41" s="9"/>
      <c r="P41" s="9"/>
    </row>
    <row r="42" spans="2:16" ht="97.5" customHeight="1">
      <c r="B42" s="397"/>
      <c r="C42" s="702" t="s">
        <v>870</v>
      </c>
      <c r="D42" s="703">
        <f>F14*-1</f>
        <v>-43869</v>
      </c>
      <c r="E42" s="704">
        <f>+D14</f>
        <v>58246</v>
      </c>
      <c r="F42" s="16"/>
      <c r="G42" s="8"/>
      <c r="H42" s="8"/>
      <c r="I42" s="8"/>
      <c r="J42" s="8"/>
      <c r="K42" s="8"/>
      <c r="L42" s="131"/>
      <c r="M42" s="13"/>
      <c r="N42" s="13"/>
      <c r="O42" s="9"/>
      <c r="P42" s="9"/>
    </row>
    <row r="43" spans="2:16" ht="15.75">
      <c r="B43" s="397"/>
      <c r="C43" s="702" t="s">
        <v>871</v>
      </c>
      <c r="D43" s="703">
        <f>F15*-1</f>
        <v>-23320</v>
      </c>
      <c r="E43" s="704">
        <f>+D15</f>
        <v>34975</v>
      </c>
      <c r="F43" s="16"/>
      <c r="G43" s="8"/>
      <c r="H43" s="8"/>
      <c r="I43" s="8"/>
      <c r="J43" s="8"/>
      <c r="K43" s="8"/>
      <c r="L43" s="13"/>
      <c r="M43" s="13"/>
      <c r="N43" s="13"/>
      <c r="O43" s="9"/>
      <c r="P43" s="9"/>
    </row>
    <row r="44" spans="2:16" ht="15.75">
      <c r="B44" s="397"/>
      <c r="C44" s="702" t="s">
        <v>872</v>
      </c>
      <c r="D44" s="703">
        <f>F16*-1</f>
        <v>-12641</v>
      </c>
      <c r="E44" s="704">
        <f>+D16</f>
        <v>19753</v>
      </c>
      <c r="F44" s="16"/>
      <c r="G44" s="8"/>
      <c r="H44" s="8"/>
      <c r="I44" s="8"/>
      <c r="J44" s="8"/>
      <c r="K44" s="8"/>
      <c r="L44" s="13"/>
      <c r="M44" s="13"/>
      <c r="N44" s="13"/>
      <c r="O44" s="9"/>
      <c r="P44" s="9"/>
    </row>
    <row r="45" spans="2:16" ht="15.75">
      <c r="B45" s="397"/>
      <c r="C45" s="702" t="s">
        <v>873</v>
      </c>
      <c r="D45" s="703">
        <f>F17*-1</f>
        <v>-6584</v>
      </c>
      <c r="E45" s="704">
        <f>+D17</f>
        <v>9623</v>
      </c>
      <c r="F45" s="16"/>
      <c r="G45" s="8"/>
      <c r="H45" s="8"/>
      <c r="I45" s="8"/>
      <c r="J45" s="8"/>
      <c r="K45" s="8"/>
      <c r="L45" s="13"/>
      <c r="M45" s="13"/>
      <c r="N45" s="13"/>
      <c r="O45" s="9"/>
      <c r="P45" s="9"/>
    </row>
    <row r="46" spans="2:16" ht="15.75">
      <c r="B46" s="397"/>
      <c r="C46" s="702" t="s">
        <v>874</v>
      </c>
      <c r="D46" s="703">
        <f>F18*-1</f>
        <v>-2873</v>
      </c>
      <c r="E46" s="704">
        <f>+D18</f>
        <v>3921</v>
      </c>
      <c r="F46" s="16"/>
      <c r="G46" s="8"/>
      <c r="H46" s="8"/>
      <c r="I46" s="8"/>
      <c r="J46" s="8"/>
      <c r="K46" s="8"/>
      <c r="L46" s="13"/>
      <c r="M46" s="13"/>
      <c r="N46" s="13"/>
      <c r="O46" s="9"/>
      <c r="P46" s="9"/>
    </row>
    <row r="47" spans="2:16" ht="15.75">
      <c r="B47" s="397"/>
      <c r="C47" s="702" t="s">
        <v>875</v>
      </c>
      <c r="D47" s="703">
        <f>F19*-1</f>
        <v>-2093</v>
      </c>
      <c r="E47" s="704">
        <f>+D19</f>
        <v>2583</v>
      </c>
      <c r="F47" s="16"/>
      <c r="G47" s="8"/>
      <c r="H47" s="8"/>
      <c r="I47" s="8"/>
      <c r="J47" s="8"/>
      <c r="K47" s="8"/>
      <c r="L47" s="13"/>
      <c r="M47" s="13"/>
      <c r="N47" s="13"/>
      <c r="O47" s="9"/>
      <c r="P47" s="9"/>
    </row>
    <row r="48" spans="2:16">
      <c r="B48" s="397"/>
      <c r="C48" s="16"/>
      <c r="D48" s="16"/>
      <c r="E48" s="16"/>
      <c r="F48" s="16"/>
      <c r="G48" s="8"/>
      <c r="H48" s="8"/>
      <c r="L48" s="13"/>
      <c r="M48" s="13"/>
      <c r="N48" s="13"/>
      <c r="O48" s="9"/>
      <c r="P48" s="9"/>
    </row>
    <row r="49" spans="2:16">
      <c r="B49" s="16"/>
      <c r="C49" s="16"/>
      <c r="D49" s="16"/>
      <c r="E49" s="16"/>
      <c r="F49" s="16"/>
      <c r="L49" s="13"/>
      <c r="M49" s="13"/>
      <c r="N49" s="13"/>
      <c r="O49" s="9"/>
      <c r="P49" s="37"/>
    </row>
    <row r="50" spans="2:16" ht="15.75">
      <c r="B50" s="16"/>
      <c r="C50" s="16"/>
      <c r="D50" s="16"/>
      <c r="E50" s="16"/>
      <c r="F50" s="16"/>
      <c r="L50" s="13"/>
      <c r="M50" s="13"/>
      <c r="N50" s="38"/>
      <c r="O50" s="9"/>
      <c r="P50" s="37"/>
    </row>
    <row r="51" spans="2:16">
      <c r="B51" s="16"/>
      <c r="C51" s="16"/>
      <c r="D51" s="16"/>
      <c r="E51" s="16"/>
      <c r="F51" s="16"/>
    </row>
    <row r="52" spans="2:16">
      <c r="B52" s="16"/>
      <c r="C52" s="16"/>
      <c r="D52" s="16"/>
      <c r="E52" s="16"/>
      <c r="F52" s="16"/>
    </row>
    <row r="53" spans="2:16">
      <c r="B53" s="16"/>
      <c r="C53" s="16"/>
      <c r="D53" s="16"/>
      <c r="E53" s="16"/>
      <c r="F53" s="16"/>
    </row>
    <row r="54" spans="2:16">
      <c r="B54" s="16"/>
      <c r="C54" s="16"/>
      <c r="D54" s="16"/>
      <c r="E54" s="16"/>
      <c r="F54" s="16"/>
    </row>
    <row r="56" spans="2:16" ht="71.25" customHeight="1"/>
    <row r="57" spans="2:16" ht="71.25" customHeight="1"/>
    <row r="58" spans="2:16" ht="71.25" customHeight="1"/>
    <row r="59" spans="2:16" ht="71.25" customHeight="1"/>
  </sheetData>
  <mergeCells count="4">
    <mergeCell ref="A1:K1"/>
    <mergeCell ref="C31:C32"/>
    <mergeCell ref="T5:V5"/>
    <mergeCell ref="A2:K2"/>
  </mergeCells>
  <conditionalFormatting sqref="B5:G5 B6:C19 E6:G19 D6:D20 B21:G21">
    <cfRule type="cellIs" dxfId="135"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73">
    <tabColor rgb="FF0070C0"/>
    <pageSetUpPr fitToPage="1"/>
  </sheetPr>
  <dimension ref="A1:R41"/>
  <sheetViews>
    <sheetView showGridLines="0" view="pageBreakPreview" zoomScale="40" zoomScaleNormal="100" zoomScaleSheetLayoutView="40" workbookViewId="0">
      <selection activeCell="H17" sqref="H17"/>
    </sheetView>
  </sheetViews>
  <sheetFormatPr defaultColWidth="11.42578125" defaultRowHeight="14.25"/>
  <cols>
    <col min="1" max="1" width="39.140625" style="247" customWidth="1"/>
    <col min="2" max="2" width="33.7109375" style="247" customWidth="1"/>
    <col min="3" max="3" width="43.7109375" style="247" customWidth="1"/>
    <col min="4" max="4" width="55.85546875" style="247" customWidth="1"/>
    <col min="5" max="5" width="42.42578125" style="247" customWidth="1"/>
    <col min="6" max="13" width="14.28515625" style="247" customWidth="1"/>
    <col min="14" max="14" width="14.42578125" style="247" customWidth="1"/>
    <col min="15" max="15" width="14.28515625" style="247" customWidth="1"/>
    <col min="16" max="16" width="13.85546875" style="247" customWidth="1"/>
    <col min="17" max="16384" width="11.42578125" style="247"/>
  </cols>
  <sheetData>
    <row r="1" spans="1:18" s="413" customFormat="1" ht="78" customHeight="1">
      <c r="A1" s="1367" t="s">
        <v>877</v>
      </c>
      <c r="B1" s="1367"/>
      <c r="C1" s="1367"/>
      <c r="D1" s="1367"/>
      <c r="E1" s="1367"/>
      <c r="F1" s="1367"/>
      <c r="G1" s="1367"/>
      <c r="H1" s="1367"/>
      <c r="I1" s="1367"/>
      <c r="J1" s="1367"/>
      <c r="K1" s="1367"/>
      <c r="L1" s="1367"/>
      <c r="M1" s="1367"/>
    </row>
    <row r="2" spans="1:18" s="413" customFormat="1" ht="39" customHeight="1">
      <c r="A2" s="1335" t="str">
        <f>+'Resumen '!O4</f>
        <v>Período:  Diciembre 2008 - Julio 2025</v>
      </c>
      <c r="B2" s="1335"/>
      <c r="C2" s="1335"/>
      <c r="D2" s="1335"/>
      <c r="E2" s="1335"/>
      <c r="F2" s="1335"/>
      <c r="G2" s="1335"/>
      <c r="H2" s="1335"/>
      <c r="I2" s="1335"/>
      <c r="J2" s="1335"/>
      <c r="K2" s="1335"/>
      <c r="L2" s="1335"/>
      <c r="M2" s="1335"/>
    </row>
    <row r="3" spans="1:18" ht="10.5" customHeight="1">
      <c r="A3" s="1491"/>
      <c r="B3" s="1491"/>
      <c r="C3" s="1491"/>
      <c r="D3" s="1491"/>
      <c r="E3" s="1491"/>
      <c r="F3" s="1491"/>
      <c r="G3" s="1491"/>
      <c r="H3" s="1491"/>
      <c r="I3" s="1491"/>
      <c r="J3" s="1491"/>
      <c r="K3" s="1491"/>
      <c r="L3" s="1491"/>
      <c r="M3" s="1491"/>
    </row>
    <row r="4" spans="1:18" ht="96.75" customHeight="1">
      <c r="A4" s="679" t="s">
        <v>415</v>
      </c>
      <c r="B4" s="566" t="s">
        <v>878</v>
      </c>
      <c r="C4" s="566" t="s">
        <v>879</v>
      </c>
      <c r="D4" s="566" t="s">
        <v>880</v>
      </c>
      <c r="E4" s="785" t="s">
        <v>881</v>
      </c>
      <c r="N4" s="287"/>
      <c r="O4" s="287"/>
      <c r="P4" s="287"/>
      <c r="Q4" s="287"/>
      <c r="R4" s="287"/>
    </row>
    <row r="5" spans="1:18" ht="27" customHeight="1">
      <c r="A5" s="567" t="s">
        <v>444</v>
      </c>
      <c r="B5" s="680">
        <v>992746</v>
      </c>
      <c r="C5" s="680">
        <f>+'V.4.2.NA. Reportes ARL'!D6</f>
        <v>10977</v>
      </c>
      <c r="D5" s="681">
        <f>+(Tabla23[[#This Row],[Total Casos de Accid. Laborales y Enf. Prof.]]/Tabla23[[#This Row],[Afiliación al SRL]])*100000</f>
        <v>1105.7208994042787</v>
      </c>
      <c r="E5" s="1123">
        <f>C5/B5</f>
        <v>1.1057208994042786E-2</v>
      </c>
      <c r="N5" s="287"/>
      <c r="O5" s="287"/>
      <c r="P5" s="287"/>
      <c r="Q5" s="287"/>
      <c r="R5" s="287"/>
    </row>
    <row r="6" spans="1:18" ht="27" customHeight="1">
      <c r="A6" s="567" t="s">
        <v>445</v>
      </c>
      <c r="B6" s="680">
        <v>1084705</v>
      </c>
      <c r="C6" s="680">
        <f>+'V.4.2.NA. Reportes ARL'!D7</f>
        <v>14683</v>
      </c>
      <c r="D6" s="681">
        <f>+(Tabla23[[#This Row],[Total Casos de Accid. Laborales y Enf. Prof.]]/Tabla23[[#This Row],[Afiliación al SRL]])*100000</f>
        <v>1353.6399297504852</v>
      </c>
      <c r="E6" s="1123">
        <f t="shared" ref="E6:E22" si="0">C6/B6</f>
        <v>1.3536399297504852E-2</v>
      </c>
      <c r="N6" s="287"/>
      <c r="O6" s="287"/>
      <c r="P6" s="287"/>
      <c r="Q6" s="287"/>
      <c r="R6" s="287"/>
    </row>
    <row r="7" spans="1:18" ht="27" customHeight="1">
      <c r="A7" s="567" t="s">
        <v>446</v>
      </c>
      <c r="B7" s="680">
        <v>1183463</v>
      </c>
      <c r="C7" s="680">
        <f>+'V.4.2.NA. Reportes ARL'!D8</f>
        <v>17456</v>
      </c>
      <c r="D7" s="681">
        <f>+(Tabla23[[#This Row],[Total Casos de Accid. Laborales y Enf. Prof.]]/Tabla23[[#This Row],[Afiliación al SRL]])*100000</f>
        <v>1474.9933035506815</v>
      </c>
      <c r="E7" s="1123">
        <f t="shared" si="0"/>
        <v>1.4749933035506814E-2</v>
      </c>
      <c r="N7" s="287"/>
      <c r="O7" s="287"/>
      <c r="P7" s="287"/>
      <c r="Q7" s="287"/>
      <c r="R7" s="287"/>
    </row>
    <row r="8" spans="1:18" ht="27" customHeight="1">
      <c r="A8" s="567" t="s">
        <v>447</v>
      </c>
      <c r="B8" s="680">
        <v>1367790</v>
      </c>
      <c r="C8" s="680">
        <f>+'V.4.2.NA. Reportes ARL'!D9</f>
        <v>22597</v>
      </c>
      <c r="D8" s="681">
        <f>+(Tabla23[[#This Row],[Total Casos de Accid. Laborales y Enf. Prof.]]/Tabla23[[#This Row],[Afiliación al SRL]])*100000</f>
        <v>1652.0810943200345</v>
      </c>
      <c r="E8" s="1123">
        <f t="shared" si="0"/>
        <v>1.6520810943200345E-2</v>
      </c>
      <c r="N8" s="287"/>
      <c r="O8" s="287"/>
      <c r="P8" s="287"/>
      <c r="Q8" s="287"/>
      <c r="R8" s="287"/>
    </row>
    <row r="9" spans="1:18" ht="27" customHeight="1">
      <c r="A9" s="567" t="s">
        <v>448</v>
      </c>
      <c r="B9" s="680">
        <v>1430273</v>
      </c>
      <c r="C9" s="680">
        <f>+'V.4.2.NA. Reportes ARL'!D10</f>
        <v>26688</v>
      </c>
      <c r="D9" s="681">
        <f>+(Tabla23[[#This Row],[Total Casos de Accid. Laborales y Enf. Prof.]]/Tabla23[[#This Row],[Afiliación al SRL]])*100000</f>
        <v>1865.9374818653503</v>
      </c>
      <c r="E9" s="1123">
        <f t="shared" si="0"/>
        <v>1.8659374818653502E-2</v>
      </c>
      <c r="N9" s="287"/>
      <c r="O9" s="287"/>
      <c r="P9" s="287"/>
      <c r="Q9" s="287"/>
      <c r="R9" s="287"/>
    </row>
    <row r="10" spans="1:18" ht="27" customHeight="1">
      <c r="A10" s="567" t="s">
        <v>449</v>
      </c>
      <c r="B10" s="680">
        <v>1530322</v>
      </c>
      <c r="C10" s="680">
        <f>+'V.4.2.NA. Reportes ARL'!D11</f>
        <v>28635</v>
      </c>
      <c r="D10" s="681">
        <f>+(Tabla23[[#This Row],[Total Casos de Accid. Laborales y Enf. Prof.]]/Tabla23[[#This Row],[Afiliación al SRL]])*100000</f>
        <v>1871.174824644748</v>
      </c>
      <c r="E10" s="1123">
        <f t="shared" si="0"/>
        <v>1.8711748246447481E-2</v>
      </c>
      <c r="N10" s="287"/>
      <c r="O10" s="287"/>
      <c r="P10" s="287"/>
      <c r="Q10" s="287"/>
      <c r="R10" s="287"/>
    </row>
    <row r="11" spans="1:18" ht="27" customHeight="1">
      <c r="A11" s="567" t="s">
        <v>450</v>
      </c>
      <c r="B11" s="680">
        <v>1651202</v>
      </c>
      <c r="C11" s="680">
        <f>+'V.4.2.NA. Reportes ARL'!D12</f>
        <v>31032</v>
      </c>
      <c r="D11" s="681">
        <f>+(Tabla23[[#This Row],[Total Casos de Accid. Laborales y Enf. Prof.]]/Tabla23[[#This Row],[Afiliación al SRL]])*100000</f>
        <v>1879.3581887618836</v>
      </c>
      <c r="E11" s="1123">
        <f t="shared" si="0"/>
        <v>1.8793581887618836E-2</v>
      </c>
      <c r="N11" s="287"/>
      <c r="O11" s="287"/>
      <c r="P11" s="287"/>
      <c r="Q11" s="287"/>
      <c r="R11" s="287"/>
    </row>
    <row r="12" spans="1:18" s="288" customFormat="1" ht="27" customHeight="1">
      <c r="A12" s="567" t="s">
        <v>451</v>
      </c>
      <c r="B12" s="680">
        <v>1759458</v>
      </c>
      <c r="C12" s="680">
        <v>34549</v>
      </c>
      <c r="D12" s="681">
        <f>+(Tabla23[[#This Row],[Total Casos de Accid. Laborales y Enf. Prof.]]/Tabla23[[#This Row],[Afiliación al SRL]])*100000</f>
        <v>1963.6160681300721</v>
      </c>
      <c r="E12" s="1123">
        <f t="shared" si="0"/>
        <v>1.963616068130072E-2</v>
      </c>
      <c r="L12" s="247"/>
      <c r="N12" s="289"/>
      <c r="O12" s="287"/>
      <c r="P12" s="289"/>
      <c r="Q12" s="289"/>
      <c r="R12" s="289"/>
    </row>
    <row r="13" spans="1:18" ht="27" customHeight="1">
      <c r="A13" s="567" t="s">
        <v>452</v>
      </c>
      <c r="B13" s="680">
        <v>1888238</v>
      </c>
      <c r="C13" s="680">
        <v>38856</v>
      </c>
      <c r="D13" s="681">
        <f>+(Tabla23[[#This Row],[Total Casos de Accid. Laborales y Enf. Prof.]]/Tabla23[[#This Row],[Afiliación al SRL]])*100000</f>
        <v>2057.7914436633519</v>
      </c>
      <c r="E13" s="1123">
        <f t="shared" si="0"/>
        <v>2.0577914436633517E-2</v>
      </c>
      <c r="N13" s="287"/>
      <c r="O13" s="287"/>
      <c r="P13" s="287"/>
      <c r="Q13" s="287"/>
      <c r="R13" s="287"/>
    </row>
    <row r="14" spans="1:18" ht="27" customHeight="1">
      <c r="A14" s="567" t="s">
        <v>453</v>
      </c>
      <c r="B14" s="680">
        <v>2050322</v>
      </c>
      <c r="C14" s="680">
        <v>41489</v>
      </c>
      <c r="D14" s="681">
        <f>+(Tabla23[[#This Row],[Total Casos de Accid. Laborales y Enf. Prof.]]/Tabla23[[#This Row],[Afiliación al SRL]])*100000</f>
        <v>2023.5358153499792</v>
      </c>
      <c r="E14" s="1123">
        <f t="shared" si="0"/>
        <v>2.0235358153499791E-2</v>
      </c>
      <c r="N14" s="287"/>
      <c r="O14" s="287"/>
      <c r="P14" s="287"/>
      <c r="Q14" s="287"/>
      <c r="R14" s="287"/>
    </row>
    <row r="15" spans="1:18" ht="27" customHeight="1">
      <c r="A15" s="567" t="s">
        <v>573</v>
      </c>
      <c r="B15" s="680">
        <v>2202518</v>
      </c>
      <c r="C15" s="680">
        <v>45470</v>
      </c>
      <c r="D15" s="681">
        <f>+(Tabla23[[#This Row],[Total Casos de Accid. Laborales y Enf. Prof.]]/Tabla23[[#This Row],[Afiliación al SRL]])*100000</f>
        <v>2064.4553188668606</v>
      </c>
      <c r="E15" s="1123">
        <f t="shared" si="0"/>
        <v>2.0644553188668605E-2</v>
      </c>
      <c r="N15" s="287"/>
      <c r="O15" s="287"/>
      <c r="P15" s="287"/>
      <c r="Q15" s="287"/>
      <c r="R15" s="287"/>
    </row>
    <row r="16" spans="1:18" ht="27" customHeight="1">
      <c r="A16" s="567" t="s">
        <v>574</v>
      </c>
      <c r="B16" s="680">
        <v>2299153</v>
      </c>
      <c r="C16" s="680">
        <v>49148</v>
      </c>
      <c r="D16" s="681">
        <f>+(Tabla23[[#This Row],[Total Casos de Accid. Laborales y Enf. Prof.]]/Tabla23[[#This Row],[Afiliación al SRL]])*100000</f>
        <v>2137.6567805622331</v>
      </c>
      <c r="E16" s="1123">
        <f t="shared" si="0"/>
        <v>2.1376567805622332E-2</v>
      </c>
      <c r="N16" s="287"/>
      <c r="O16" s="287"/>
      <c r="P16" s="287"/>
      <c r="Q16" s="287"/>
      <c r="R16" s="287"/>
    </row>
    <row r="17" spans="1:18" ht="27" customHeight="1">
      <c r="A17" s="567" t="s">
        <v>503</v>
      </c>
      <c r="B17" s="680">
        <v>2117050</v>
      </c>
      <c r="C17" s="680">
        <v>40145</v>
      </c>
      <c r="D17" s="681">
        <f>+(Tabla23[[#This Row],[Total Casos de Accid. Laborales y Enf. Prof.]]/Tabla23[[#This Row],[Afiliación al SRL]])*100000</f>
        <v>1896.2707541153964</v>
      </c>
      <c r="E17" s="1123">
        <f t="shared" si="0"/>
        <v>1.8962707541153964E-2</v>
      </c>
      <c r="N17" s="287"/>
      <c r="O17" s="287"/>
      <c r="P17" s="287"/>
      <c r="Q17" s="287"/>
      <c r="R17" s="287"/>
    </row>
    <row r="18" spans="1:18" ht="27" customHeight="1">
      <c r="A18" s="567" t="s">
        <v>630</v>
      </c>
      <c r="B18" s="680">
        <v>2352043</v>
      </c>
      <c r="C18" s="680">
        <v>47450</v>
      </c>
      <c r="D18" s="681">
        <f>+(Tabla23[[#This Row],[Total Casos de Accid. Laborales y Enf. Prof.]]/Tabla23[[#This Row],[Afiliación al SRL]])*100000</f>
        <v>2017.3950901407841</v>
      </c>
      <c r="E18" s="1123">
        <f t="shared" si="0"/>
        <v>2.017395090140784E-2</v>
      </c>
      <c r="N18" s="287"/>
      <c r="O18" s="287"/>
      <c r="P18" s="287"/>
      <c r="Q18" s="287"/>
      <c r="R18" s="287"/>
    </row>
    <row r="19" spans="1:18" ht="27" customHeight="1">
      <c r="A19" s="682" t="s">
        <v>527</v>
      </c>
      <c r="B19" s="680">
        <v>2405039</v>
      </c>
      <c r="C19" s="680">
        <v>49595</v>
      </c>
      <c r="D19" s="681">
        <f>+(Tabla23[[#This Row],[Total Casos de Accid. Laborales y Enf. Prof.]]/Tabla23[[#This Row],[Afiliación al SRL]])*100000</f>
        <v>2062.1287222369369</v>
      </c>
      <c r="E19" s="1123">
        <f t="shared" si="0"/>
        <v>2.0621287222369368E-2</v>
      </c>
      <c r="N19" s="287"/>
      <c r="O19" s="287"/>
      <c r="P19" s="287"/>
      <c r="Q19" s="287"/>
      <c r="R19" s="287"/>
    </row>
    <row r="20" spans="1:18" ht="27" customHeight="1">
      <c r="A20" s="682" t="s">
        <v>528</v>
      </c>
      <c r="B20" s="680">
        <v>2455244</v>
      </c>
      <c r="C20" s="680">
        <v>46797</v>
      </c>
      <c r="D20" s="681">
        <f>+(Tabla23[[#This Row],[Total Casos de Accid. Laborales y Enf. Prof.]]/Tabla23[[#This Row],[Afiliación al SRL]])*100000</f>
        <v>1906.0020103908205</v>
      </c>
      <c r="E20" s="1123">
        <f t="shared" si="0"/>
        <v>1.9060020103908205E-2</v>
      </c>
      <c r="N20" s="287"/>
      <c r="O20" s="287"/>
      <c r="P20" s="287"/>
      <c r="Q20" s="287"/>
      <c r="R20" s="287"/>
    </row>
    <row r="21" spans="1:18" ht="27" customHeight="1">
      <c r="A21" s="971" t="s">
        <v>460</v>
      </c>
      <c r="B21" s="680">
        <v>2515541</v>
      </c>
      <c r="C21" s="680">
        <v>50232</v>
      </c>
      <c r="D21" s="681">
        <v>1996.8666779829866</v>
      </c>
      <c r="E21" s="1123">
        <f t="shared" si="0"/>
        <v>1.9968666779829867E-2</v>
      </c>
      <c r="N21" s="287"/>
      <c r="O21" s="287"/>
      <c r="P21" s="287"/>
      <c r="Q21" s="287"/>
      <c r="R21" s="287"/>
    </row>
    <row r="22" spans="1:18" ht="27" customHeight="1">
      <c r="A22" s="682" t="str">
        <f>+'Resumen '!O6</f>
        <v>Jul.2025</v>
      </c>
      <c r="B22" s="680">
        <f>+'Resumen '!D14</f>
        <v>2553740</v>
      </c>
      <c r="C22" s="680">
        <f>+'Resumen '!D7</f>
        <v>30153</v>
      </c>
      <c r="D22" s="681">
        <f>+(Tabla23[[#This Row],[Total Casos de Accid. Laborales y Enf. Prof.]]/Tabla23[[#This Row],[Afiliación al SRL]])*100000</f>
        <v>1180.7388379396493</v>
      </c>
      <c r="E22" s="1123">
        <f t="shared" si="0"/>
        <v>1.1807388379396494E-2</v>
      </c>
      <c r="N22" s="287"/>
      <c r="O22" s="290"/>
      <c r="P22" s="287"/>
      <c r="Q22" s="287"/>
      <c r="R22" s="287"/>
    </row>
    <row r="23" spans="1:18" ht="27" customHeight="1">
      <c r="A23" s="683" t="s">
        <v>882</v>
      </c>
      <c r="B23" s="815"/>
      <c r="C23" s="527"/>
      <c r="D23" s="527">
        <f>AVERAGE(D5:D22)</f>
        <v>1806.0757356486965</v>
      </c>
      <c r="E23" s="816">
        <f>AVERAGE(E5:E22)</f>
        <v>1.8060757356486965E-2</v>
      </c>
      <c r="N23" s="287"/>
      <c r="O23" s="287"/>
      <c r="P23" s="287"/>
      <c r="Q23" s="287"/>
      <c r="R23" s="287"/>
    </row>
    <row r="24" spans="1:18" ht="27.75" customHeight="1">
      <c r="A24" s="805" t="s">
        <v>883</v>
      </c>
      <c r="N24" s="287"/>
      <c r="O24" s="287"/>
      <c r="P24" s="287"/>
      <c r="Q24" s="287"/>
      <c r="R24" s="287"/>
    </row>
    <row r="25" spans="1:18">
      <c r="N25" s="280"/>
      <c r="O25" s="287"/>
    </row>
    <row r="26" spans="1:18">
      <c r="N26" s="280"/>
      <c r="O26" s="287"/>
    </row>
    <row r="27" spans="1:18">
      <c r="N27" s="280"/>
      <c r="O27" s="280"/>
    </row>
    <row r="28" spans="1:18" ht="15">
      <c r="A28" s="291">
        <v>100000</v>
      </c>
      <c r="N28" s="280"/>
      <c r="O28" s="280"/>
    </row>
    <row r="29" spans="1:18">
      <c r="N29" s="280"/>
      <c r="O29" s="280"/>
    </row>
    <row r="30" spans="1:18">
      <c r="N30" s="280"/>
      <c r="O30" s="280"/>
    </row>
    <row r="31" spans="1:18" ht="69" customHeight="1">
      <c r="N31" s="280"/>
      <c r="O31" s="280"/>
      <c r="P31" s="277"/>
    </row>
    <row r="32" spans="1:18">
      <c r="N32" s="280"/>
      <c r="O32" s="280"/>
    </row>
    <row r="33" spans="14:15">
      <c r="N33" s="280"/>
      <c r="O33" s="280"/>
    </row>
    <row r="34" spans="14:15">
      <c r="N34" s="280"/>
      <c r="O34" s="280"/>
    </row>
    <row r="35" spans="14:15" ht="52.5" customHeight="1">
      <c r="N35" s="280"/>
      <c r="O35" s="280"/>
    </row>
    <row r="36" spans="14:15" ht="101.25" customHeight="1">
      <c r="N36" s="280"/>
      <c r="O36" s="280"/>
    </row>
    <row r="37" spans="14:15">
      <c r="N37" s="280"/>
      <c r="O37" s="280"/>
    </row>
    <row r="38" spans="14:15">
      <c r="N38" s="280"/>
      <c r="O38" s="280"/>
    </row>
    <row r="41" spans="14:15" ht="67.5" customHeight="1"/>
  </sheetData>
  <mergeCells count="3">
    <mergeCell ref="A1:M1"/>
    <mergeCell ref="A3:M3"/>
    <mergeCell ref="A2:M2"/>
  </mergeCells>
  <conditionalFormatting sqref="B15:C20 B22:C22 E5:E22">
    <cfRule type="cellIs" dxfId="122" priority="3" operator="equal">
      <formula>0</formula>
    </cfRule>
  </conditionalFormatting>
  <conditionalFormatting sqref="B21:C21">
    <cfRule type="cellIs" dxfId="121" priority="1"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98">
    <tabColor rgb="FF00B0F0"/>
    <pageSetUpPr fitToPage="1"/>
  </sheetPr>
  <dimension ref="A4:H59"/>
  <sheetViews>
    <sheetView showGridLines="0" view="pageBreakPreview" zoomScale="115" zoomScaleNormal="100" zoomScaleSheetLayoutView="115" workbookViewId="0">
      <selection activeCell="M15" sqref="M15"/>
    </sheetView>
  </sheetViews>
  <sheetFormatPr defaultColWidth="11.42578125" defaultRowHeight="15"/>
  <cols>
    <col min="1" max="5" width="11.42578125" style="18"/>
    <col min="6" max="6" width="15" style="18" customWidth="1"/>
    <col min="7" max="7" width="21.85546875" style="18" customWidth="1"/>
    <col min="8" max="8" width="14.42578125" style="317" customWidth="1"/>
    <col min="9" max="9" width="7.28515625" customWidth="1"/>
  </cols>
  <sheetData>
    <row r="4" spans="1:8" ht="23.25" customHeight="1"/>
    <row r="5" spans="1:8" ht="60.75" customHeight="1">
      <c r="A5" s="1349" t="s">
        <v>884</v>
      </c>
      <c r="B5" s="1349"/>
      <c r="C5" s="1349"/>
      <c r="D5" s="1349"/>
      <c r="E5" s="1349"/>
      <c r="F5" s="1349"/>
      <c r="G5" s="1349"/>
      <c r="H5" s="1349"/>
    </row>
    <row r="6" spans="1:8">
      <c r="A6" s="1349"/>
      <c r="B6" s="1349"/>
      <c r="C6" s="1349"/>
      <c r="D6" s="1349"/>
      <c r="E6" s="1349"/>
      <c r="F6" s="1349"/>
      <c r="G6" s="1349"/>
      <c r="H6" s="1349"/>
    </row>
    <row r="7" spans="1:8">
      <c r="A7" s="1349"/>
      <c r="B7" s="1349"/>
      <c r="C7" s="1349"/>
      <c r="D7" s="1349"/>
      <c r="E7" s="1349"/>
      <c r="F7" s="1349"/>
      <c r="G7" s="1349"/>
      <c r="H7" s="1349"/>
    </row>
    <row r="8" spans="1:8">
      <c r="A8" s="1349"/>
      <c r="B8" s="1349"/>
      <c r="C8" s="1349"/>
      <c r="D8" s="1349"/>
      <c r="E8" s="1349"/>
      <c r="F8" s="1349"/>
      <c r="G8" s="1349"/>
      <c r="H8" s="1349"/>
    </row>
    <row r="9" spans="1:8">
      <c r="A9" s="1349"/>
      <c r="B9" s="1349"/>
      <c r="C9" s="1349"/>
      <c r="D9" s="1349"/>
      <c r="E9" s="1349"/>
      <c r="F9" s="1349"/>
      <c r="G9" s="1349"/>
      <c r="H9" s="1349"/>
    </row>
    <row r="10" spans="1:8">
      <c r="A10" s="1349"/>
      <c r="B10" s="1349"/>
      <c r="C10" s="1349"/>
      <c r="D10" s="1349"/>
      <c r="E10" s="1349"/>
      <c r="F10" s="1349"/>
      <c r="G10" s="1349"/>
      <c r="H10" s="1349"/>
    </row>
    <row r="11" spans="1:8">
      <c r="A11" s="1349"/>
      <c r="B11" s="1349"/>
      <c r="C11" s="1349"/>
      <c r="D11" s="1349"/>
      <c r="E11" s="1349"/>
      <c r="F11" s="1349"/>
      <c r="G11" s="1349"/>
      <c r="H11" s="1349"/>
    </row>
    <row r="12" spans="1:8">
      <c r="A12" s="1349"/>
      <c r="B12" s="1349"/>
      <c r="C12" s="1349"/>
      <c r="D12" s="1349"/>
      <c r="E12" s="1349"/>
      <c r="F12" s="1349"/>
      <c r="G12" s="1349"/>
      <c r="H12" s="1349"/>
    </row>
    <row r="13" spans="1:8">
      <c r="A13" s="1349"/>
      <c r="B13" s="1349"/>
      <c r="C13" s="1349"/>
      <c r="D13" s="1349"/>
      <c r="E13" s="1349"/>
      <c r="F13" s="1349"/>
      <c r="G13" s="1349"/>
      <c r="H13" s="1349"/>
    </row>
    <row r="14" spans="1:8">
      <c r="A14" s="1349"/>
      <c r="B14" s="1349"/>
      <c r="C14" s="1349"/>
      <c r="D14" s="1349"/>
      <c r="E14" s="1349"/>
      <c r="F14" s="1349"/>
      <c r="G14" s="1349"/>
      <c r="H14" s="1349"/>
    </row>
    <row r="15" spans="1:8">
      <c r="A15" s="1349"/>
      <c r="B15" s="1349"/>
      <c r="C15" s="1349"/>
      <c r="D15" s="1349"/>
      <c r="E15" s="1349"/>
      <c r="F15" s="1349"/>
      <c r="G15" s="1349"/>
      <c r="H15" s="1349"/>
    </row>
    <row r="16" spans="1:8">
      <c r="A16" s="1349"/>
      <c r="B16" s="1349"/>
      <c r="C16" s="1349"/>
      <c r="D16" s="1349"/>
      <c r="E16" s="1349"/>
      <c r="F16" s="1349"/>
      <c r="G16" s="1349"/>
      <c r="H16" s="1349"/>
    </row>
    <row r="17" spans="1:8">
      <c r="A17" s="1349"/>
      <c r="B17" s="1349"/>
      <c r="C17" s="1349"/>
      <c r="D17" s="1349"/>
      <c r="E17" s="1349"/>
      <c r="F17" s="1349"/>
      <c r="G17" s="1349"/>
      <c r="H17" s="1349"/>
    </row>
    <row r="18" spans="1:8" ht="54.75" customHeight="1">
      <c r="A18" s="1349"/>
      <c r="B18" s="1349"/>
      <c r="C18" s="1349"/>
      <c r="D18" s="1349"/>
      <c r="E18" s="1349"/>
      <c r="F18" s="1349"/>
      <c r="G18" s="1349"/>
      <c r="H18" s="1349"/>
    </row>
    <row r="30" spans="1:8">
      <c r="F30" s="318"/>
      <c r="G30" s="319"/>
      <c r="H30" s="18"/>
    </row>
    <row r="31" spans="1:8">
      <c r="F31" s="318"/>
      <c r="G31" s="319"/>
      <c r="H31" s="18"/>
    </row>
    <row r="32" spans="1:8">
      <c r="F32" s="318"/>
      <c r="G32" s="319"/>
      <c r="H32" s="18"/>
    </row>
    <row r="33" spans="6:8">
      <c r="F33" s="318"/>
      <c r="G33" s="319"/>
      <c r="H33" s="18"/>
    </row>
    <row r="34" spans="6:8">
      <c r="F34" s="318"/>
      <c r="G34" s="319"/>
      <c r="H34" s="18"/>
    </row>
    <row r="35" spans="6:8">
      <c r="F35" s="320"/>
      <c r="G35" s="321"/>
      <c r="H35" s="18"/>
    </row>
    <row r="36" spans="6:8">
      <c r="F36" s="322"/>
      <c r="G36" s="323"/>
      <c r="H36" s="18"/>
    </row>
    <row r="37" spans="6:8">
      <c r="F37" s="322"/>
      <c r="G37" s="323"/>
      <c r="H37" s="18"/>
    </row>
    <row r="38" spans="6:8">
      <c r="F38" s="322"/>
      <c r="G38" s="323"/>
      <c r="H38" s="18"/>
    </row>
    <row r="39" spans="6:8">
      <c r="F39" s="322"/>
      <c r="G39" s="323"/>
      <c r="H39" s="18"/>
    </row>
    <row r="40" spans="6:8">
      <c r="F40" s="322"/>
      <c r="G40" s="323"/>
      <c r="H40" s="18"/>
    </row>
    <row r="41" spans="6:8">
      <c r="F41" s="322"/>
      <c r="G41" s="323"/>
      <c r="H41" s="18"/>
    </row>
    <row r="42" spans="6:8">
      <c r="F42" s="322"/>
      <c r="G42" s="323"/>
      <c r="H42" s="18"/>
    </row>
    <row r="43" spans="6:8">
      <c r="F43" s="322"/>
      <c r="G43" s="323"/>
      <c r="H43" s="18"/>
    </row>
    <row r="44" spans="6:8">
      <c r="F44" s="322"/>
      <c r="G44" s="323"/>
      <c r="H44" s="18"/>
    </row>
    <row r="45" spans="6:8">
      <c r="F45" s="322"/>
      <c r="G45" s="323"/>
      <c r="H45" s="18"/>
    </row>
    <row r="46" spans="6:8">
      <c r="F46" s="322"/>
      <c r="G46" s="323"/>
      <c r="H46" s="18"/>
    </row>
    <row r="47" spans="6:8">
      <c r="F47" s="322"/>
      <c r="G47" s="323"/>
      <c r="H47" s="18"/>
    </row>
    <row r="48" spans="6:8">
      <c r="F48" s="322"/>
      <c r="G48" s="323"/>
      <c r="H48" s="18"/>
    </row>
    <row r="49" spans="6:8">
      <c r="F49" s="322"/>
      <c r="G49" s="323"/>
      <c r="H49" s="18"/>
    </row>
    <row r="50" spans="6:8">
      <c r="F50" s="322"/>
      <c r="G50" s="323"/>
      <c r="H50" s="18"/>
    </row>
    <row r="51" spans="6:8">
      <c r="F51" s="322"/>
      <c r="G51" s="323"/>
      <c r="H51" s="18"/>
    </row>
    <row r="52" spans="6:8">
      <c r="F52" s="322"/>
      <c r="G52" s="323"/>
      <c r="H52" s="18"/>
    </row>
    <row r="53" spans="6:8">
      <c r="F53" s="322"/>
      <c r="G53" s="323"/>
      <c r="H53" s="18"/>
    </row>
    <row r="54" spans="6:8">
      <c r="F54" s="322"/>
      <c r="G54" s="323"/>
      <c r="H54" s="18"/>
    </row>
    <row r="55" spans="6:8">
      <c r="F55" s="322"/>
      <c r="G55" s="323"/>
      <c r="H55" s="18"/>
    </row>
    <row r="56" spans="6:8">
      <c r="F56" s="322"/>
      <c r="G56" s="323"/>
      <c r="H56" s="18"/>
    </row>
    <row r="57" spans="6:8">
      <c r="F57" s="322"/>
      <c r="G57" s="323"/>
      <c r="H57" s="18"/>
    </row>
    <row r="58" spans="6:8">
      <c r="F58" s="322"/>
      <c r="G58" s="323"/>
      <c r="H58" s="18"/>
    </row>
    <row r="59" spans="6:8">
      <c r="F59" s="322"/>
      <c r="G59" s="323"/>
      <c r="H59" s="18"/>
    </row>
  </sheetData>
  <mergeCells count="1">
    <mergeCell ref="A5:H18"/>
  </mergeCells>
  <pageMargins left="0.70866141732283472" right="0.70866141732283472" top="0.74803149606299213" bottom="0.74803149606299213" header="0.31496062992125984" footer="0.31496062992125984"/>
  <pageSetup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7">
    <tabColor rgb="FF00B0F0"/>
    <pageSetUpPr fitToPage="1"/>
  </sheetPr>
  <dimension ref="A1:M55"/>
  <sheetViews>
    <sheetView showGridLines="0" view="pageBreakPreview" zoomScale="40" zoomScaleNormal="100" zoomScaleSheetLayoutView="40" workbookViewId="0">
      <selection activeCell="AC44" sqref="AC44"/>
    </sheetView>
  </sheetViews>
  <sheetFormatPr defaultColWidth="11.42578125" defaultRowHeight="15"/>
  <cols>
    <col min="1" max="1" width="20.28515625" customWidth="1"/>
    <col min="2" max="2" width="47" bestFit="1" customWidth="1"/>
    <col min="3" max="3" width="16.5703125" bestFit="1" customWidth="1"/>
    <col min="4" max="4" width="33" bestFit="1" customWidth="1"/>
    <col min="5" max="5" width="18.42578125" bestFit="1" customWidth="1"/>
    <col min="6" max="6" width="29.42578125" customWidth="1"/>
    <col min="7" max="7" width="18.42578125" bestFit="1" customWidth="1"/>
    <col min="8" max="8" width="34.140625"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492" t="s">
        <v>885</v>
      </c>
      <c r="B1" s="1492"/>
      <c r="C1" s="1492"/>
      <c r="D1" s="1492"/>
      <c r="E1" s="1492"/>
      <c r="F1" s="1492"/>
      <c r="G1" s="1492"/>
      <c r="H1" s="1492"/>
      <c r="I1" s="1492"/>
      <c r="J1" s="1492"/>
      <c r="K1" s="1492"/>
    </row>
    <row r="2" spans="1:13" s="412" customFormat="1" ht="44.25" customHeight="1">
      <c r="A2" s="1496" t="str">
        <f>+'Resumen '!O2</f>
        <v>Período:  Diciembre 2007 - Julio 2025</v>
      </c>
      <c r="B2" s="1496"/>
      <c r="C2" s="1496"/>
      <c r="D2" s="1496"/>
      <c r="E2" s="1496"/>
      <c r="F2" s="1496"/>
      <c r="G2" s="1496"/>
      <c r="H2" s="1496"/>
      <c r="I2" s="1496"/>
      <c r="J2" s="1496"/>
      <c r="K2" s="1496"/>
    </row>
    <row r="3" spans="1:13" ht="12" customHeight="1">
      <c r="A3" s="149"/>
      <c r="B3" s="149"/>
      <c r="C3" s="149"/>
      <c r="D3" s="149"/>
      <c r="E3" s="149"/>
      <c r="F3" s="149"/>
      <c r="G3" s="149"/>
      <c r="H3" s="149"/>
      <c r="I3" s="149"/>
      <c r="J3" s="149"/>
      <c r="K3" s="149"/>
    </row>
    <row r="4" spans="1:13" ht="33" customHeight="1">
      <c r="B4" s="1493" t="s">
        <v>886</v>
      </c>
      <c r="C4" s="1494"/>
      <c r="D4" s="1494"/>
      <c r="E4" s="1494"/>
      <c r="F4" s="1494"/>
      <c r="G4" s="1494"/>
      <c r="H4" s="1495"/>
      <c r="L4" s="137"/>
    </row>
    <row r="5" spans="1:13" s="102" customFormat="1" ht="60" customHeight="1">
      <c r="A5" s="487" t="s">
        <v>887</v>
      </c>
      <c r="B5" s="488" t="s">
        <v>888</v>
      </c>
      <c r="C5" s="488" t="s">
        <v>889</v>
      </c>
      <c r="D5" s="488" t="s">
        <v>379</v>
      </c>
      <c r="E5" s="488" t="s">
        <v>890</v>
      </c>
      <c r="F5" s="489" t="s">
        <v>397</v>
      </c>
      <c r="G5" s="488" t="s">
        <v>891</v>
      </c>
      <c r="H5" s="490" t="s">
        <v>892</v>
      </c>
      <c r="I5" s="402"/>
      <c r="J5" s="402"/>
      <c r="K5" s="402"/>
      <c r="L5" s="402"/>
    </row>
    <row r="6" spans="1:13" s="76" customFormat="1" ht="18" customHeight="1">
      <c r="A6" s="478">
        <v>2007</v>
      </c>
      <c r="B6" s="479">
        <v>1635826213.1600001</v>
      </c>
      <c r="C6" s="480">
        <f>B6/H6</f>
        <v>0.94578819961072813</v>
      </c>
      <c r="D6" s="479">
        <v>70883463.600000009</v>
      </c>
      <c r="E6" s="480">
        <f t="shared" ref="E6:E25" si="0">D6/H6</f>
        <v>4.0982802990368349E-2</v>
      </c>
      <c r="F6" s="481">
        <v>22880747.219999999</v>
      </c>
      <c r="G6" s="480">
        <f t="shared" ref="G6:G24" si="1">F6/H6</f>
        <v>1.3228997398903602E-2</v>
      </c>
      <c r="H6" s="482">
        <f t="shared" ref="H6:H24" si="2">B6+D6+F6</f>
        <v>1729590423.98</v>
      </c>
      <c r="I6" s="157"/>
      <c r="J6" s="158"/>
      <c r="K6" s="160"/>
      <c r="L6" s="159"/>
      <c r="M6" s="99"/>
    </row>
    <row r="7" spans="1:13" s="76" customFormat="1" ht="18" customHeight="1">
      <c r="A7" s="478">
        <v>2008</v>
      </c>
      <c r="B7" s="481">
        <v>1581393650.8599999</v>
      </c>
      <c r="C7" s="480">
        <f>B7/H7</f>
        <v>0.94890566872483018</v>
      </c>
      <c r="D7" s="481">
        <v>68964104.809999987</v>
      </c>
      <c r="E7" s="480">
        <f t="shared" si="0"/>
        <v>4.1381492809936499E-2</v>
      </c>
      <c r="F7" s="481">
        <v>16186878.83</v>
      </c>
      <c r="G7" s="480">
        <f t="shared" si="1"/>
        <v>9.7128384652334383E-3</v>
      </c>
      <c r="H7" s="482">
        <f t="shared" si="2"/>
        <v>1666544634.4999998</v>
      </c>
      <c r="I7" s="157" t="s">
        <v>1</v>
      </c>
      <c r="J7" s="158"/>
      <c r="K7" s="160"/>
      <c r="L7" s="159"/>
      <c r="M7" s="99"/>
    </row>
    <row r="8" spans="1:13" s="76" customFormat="1" ht="18" customHeight="1">
      <c r="A8" s="478">
        <v>2009</v>
      </c>
      <c r="B8" s="479">
        <v>1687099942.1400001</v>
      </c>
      <c r="C8" s="480">
        <f>B8/H8</f>
        <v>0.95230043356878247</v>
      </c>
      <c r="D8" s="479">
        <v>73407508.640000001</v>
      </c>
      <c r="E8" s="480">
        <f t="shared" si="0"/>
        <v>4.1435602336873975E-2</v>
      </c>
      <c r="F8" s="481">
        <v>11097268.350000001</v>
      </c>
      <c r="G8" s="480">
        <f t="shared" si="1"/>
        <v>6.263964094343601E-3</v>
      </c>
      <c r="H8" s="482">
        <f t="shared" si="2"/>
        <v>1771604719.1300001</v>
      </c>
      <c r="I8" s="157"/>
      <c r="J8" s="158"/>
      <c r="K8" s="161"/>
      <c r="L8" s="159"/>
      <c r="M8" s="99"/>
    </row>
    <row r="9" spans="1:13" s="76" customFormat="1" ht="18" customHeight="1">
      <c r="A9" s="478">
        <v>2010</v>
      </c>
      <c r="B9" s="479">
        <v>1922473262.4300001</v>
      </c>
      <c r="C9" s="480">
        <f>B9/H9</f>
        <v>0.95304420065592299</v>
      </c>
      <c r="D9" s="479">
        <v>83809693.36999999</v>
      </c>
      <c r="E9" s="480">
        <f t="shared" si="0"/>
        <v>4.1547699926951773E-2</v>
      </c>
      <c r="F9" s="481">
        <v>10909175.590000002</v>
      </c>
      <c r="G9" s="480">
        <f t="shared" si="1"/>
        <v>5.4080994171253009E-3</v>
      </c>
      <c r="H9" s="482">
        <f t="shared" si="2"/>
        <v>2017192131.3899999</v>
      </c>
      <c r="I9" s="162"/>
      <c r="J9" s="158"/>
      <c r="K9" s="162"/>
      <c r="L9" s="159"/>
      <c r="M9" s="116"/>
    </row>
    <row r="10" spans="1:13" s="76" customFormat="1" ht="18" customHeight="1">
      <c r="A10" s="478">
        <v>2011</v>
      </c>
      <c r="B10" s="479">
        <v>2175109581.8400002</v>
      </c>
      <c r="C10" s="480">
        <f t="shared" ref="C10:C25" si="3">B10/H10</f>
        <v>0.95103367657376847</v>
      </c>
      <c r="D10" s="479">
        <v>94554070.570000008</v>
      </c>
      <c r="E10" s="480">
        <f t="shared" si="0"/>
        <v>4.1342333333446481E-2</v>
      </c>
      <c r="F10" s="481">
        <v>17436831.43</v>
      </c>
      <c r="G10" s="480">
        <f t="shared" si="1"/>
        <v>7.623990092785026E-3</v>
      </c>
      <c r="H10" s="482">
        <f t="shared" si="2"/>
        <v>2287100483.8400002</v>
      </c>
      <c r="I10" s="162"/>
      <c r="J10" s="158"/>
      <c r="K10" s="162"/>
      <c r="L10" s="159"/>
    </row>
    <row r="11" spans="1:13" s="76" customFormat="1" ht="18" customHeight="1">
      <c r="A11" s="478">
        <v>2012</v>
      </c>
      <c r="B11" s="479">
        <v>2411674911.5</v>
      </c>
      <c r="C11" s="480">
        <f t="shared" si="3"/>
        <v>0.95211214546597178</v>
      </c>
      <c r="D11" s="479">
        <v>104789518.08999999</v>
      </c>
      <c r="E11" s="480">
        <f t="shared" si="0"/>
        <v>4.1370158314148531E-2</v>
      </c>
      <c r="F11" s="481">
        <v>16509152.34</v>
      </c>
      <c r="G11" s="480">
        <f t="shared" si="1"/>
        <v>6.5176962198795789E-3</v>
      </c>
      <c r="H11" s="482">
        <f t="shared" si="2"/>
        <v>2532973581.9300003</v>
      </c>
      <c r="I11" s="163"/>
      <c r="K11" s="162"/>
      <c r="L11" s="159"/>
    </row>
    <row r="12" spans="1:13" s="76" customFormat="1" ht="18" customHeight="1">
      <c r="A12" s="478">
        <v>2013</v>
      </c>
      <c r="B12" s="479">
        <v>2663186569.8199997</v>
      </c>
      <c r="C12" s="480">
        <f t="shared" si="3"/>
        <v>0.95177416884053523</v>
      </c>
      <c r="D12" s="479">
        <v>115834844.37000003</v>
      </c>
      <c r="E12" s="480">
        <f t="shared" si="0"/>
        <v>4.1397254691953878E-2</v>
      </c>
      <c r="F12" s="481">
        <v>19107235.449999999</v>
      </c>
      <c r="G12" s="480">
        <f t="shared" si="1"/>
        <v>6.8285764675109885E-3</v>
      </c>
      <c r="H12" s="482">
        <f t="shared" si="2"/>
        <v>2798128649.6399994</v>
      </c>
      <c r="K12" s="162"/>
      <c r="L12" s="159"/>
    </row>
    <row r="13" spans="1:13" s="76" customFormat="1" ht="18" customHeight="1">
      <c r="A13" s="478">
        <v>2014</v>
      </c>
      <c r="B13" s="479">
        <v>3005088863.5</v>
      </c>
      <c r="C13" s="480">
        <f t="shared" si="3"/>
        <v>0.95169285075746779</v>
      </c>
      <c r="D13" s="479">
        <v>131454109.10000002</v>
      </c>
      <c r="E13" s="480">
        <f t="shared" si="0"/>
        <v>4.1630694304146058E-2</v>
      </c>
      <c r="F13" s="481">
        <v>21081739.099999998</v>
      </c>
      <c r="G13" s="480">
        <f t="shared" si="1"/>
        <v>6.6764549383862741E-3</v>
      </c>
      <c r="H13" s="482">
        <f t="shared" si="2"/>
        <v>3157624711.6999998</v>
      </c>
      <c r="K13" s="162"/>
      <c r="L13" s="159"/>
    </row>
    <row r="14" spans="1:13" s="76" customFormat="1" ht="18" customHeight="1">
      <c r="A14" s="478">
        <v>2015</v>
      </c>
      <c r="B14" s="479">
        <v>3382710516.6399999</v>
      </c>
      <c r="C14" s="480">
        <f t="shared" si="3"/>
        <v>0.95338904993406337</v>
      </c>
      <c r="D14" s="479">
        <v>147262666.77000001</v>
      </c>
      <c r="E14" s="480">
        <f t="shared" si="0"/>
        <v>4.1504767632928548E-2</v>
      </c>
      <c r="F14" s="481">
        <v>18117196.77</v>
      </c>
      <c r="G14" s="480">
        <f t="shared" si="1"/>
        <v>5.106182433008059E-3</v>
      </c>
      <c r="H14" s="482">
        <f t="shared" si="2"/>
        <v>3548090380.1799998</v>
      </c>
      <c r="I14" s="119"/>
      <c r="J14" s="158"/>
      <c r="K14" s="162"/>
      <c r="L14" s="159"/>
    </row>
    <row r="15" spans="1:13" s="76" customFormat="1" ht="18" customHeight="1">
      <c r="A15" s="478">
        <v>2016</v>
      </c>
      <c r="B15" s="479">
        <v>3862688790.9599996</v>
      </c>
      <c r="C15" s="480">
        <f t="shared" si="3"/>
        <v>0.95416022594621486</v>
      </c>
      <c r="D15" s="479">
        <v>168521814.59</v>
      </c>
      <c r="E15" s="480">
        <f t="shared" si="0"/>
        <v>4.1628208066458665E-2</v>
      </c>
      <c r="F15" s="481">
        <v>17049514.629999999</v>
      </c>
      <c r="G15" s="480">
        <f t="shared" si="1"/>
        <v>4.2115659873264068E-3</v>
      </c>
      <c r="H15" s="482">
        <f t="shared" si="2"/>
        <v>4048260120.1799998</v>
      </c>
      <c r="J15" s="158"/>
      <c r="K15" s="164"/>
      <c r="L15" s="159"/>
    </row>
    <row r="16" spans="1:13" s="76" customFormat="1" ht="18" customHeight="1">
      <c r="A16" s="478">
        <v>2017</v>
      </c>
      <c r="B16" s="479">
        <v>4365095869.0900002</v>
      </c>
      <c r="C16" s="480">
        <f t="shared" si="3"/>
        <v>0.95451833422211996</v>
      </c>
      <c r="D16" s="479">
        <v>189049670.72999999</v>
      </c>
      <c r="E16" s="480">
        <f t="shared" si="0"/>
        <v>4.1339613653905587E-2</v>
      </c>
      <c r="F16" s="481">
        <v>18941966.82</v>
      </c>
      <c r="G16" s="480">
        <f t="shared" si="1"/>
        <v>4.1420521239746181E-3</v>
      </c>
      <c r="H16" s="482">
        <f t="shared" si="2"/>
        <v>4573087506.6399994</v>
      </c>
      <c r="I16" s="105"/>
      <c r="J16" s="105"/>
      <c r="K16" s="105"/>
      <c r="L16" s="159"/>
      <c r="M16" s="105"/>
    </row>
    <row r="17" spans="1:13" s="76" customFormat="1" ht="18" customHeight="1">
      <c r="A17" s="478">
        <v>2018</v>
      </c>
      <c r="B17" s="479">
        <v>4960308050.1199999</v>
      </c>
      <c r="C17" s="480">
        <f t="shared" si="3"/>
        <v>0.95442170562015738</v>
      </c>
      <c r="D17" s="479">
        <v>216582431.09999999</v>
      </c>
      <c r="E17" s="480">
        <f t="shared" si="0"/>
        <v>4.1673011274535959E-2</v>
      </c>
      <c r="F17" s="481">
        <v>20296486.460000001</v>
      </c>
      <c r="G17" s="480">
        <f t="shared" si="1"/>
        <v>3.9052831053065342E-3</v>
      </c>
      <c r="H17" s="482">
        <f t="shared" si="2"/>
        <v>5197186967.6800003</v>
      </c>
      <c r="I17" s="105"/>
      <c r="J17" s="105"/>
      <c r="K17" s="105"/>
      <c r="L17" s="159"/>
      <c r="M17" s="105"/>
    </row>
    <row r="18" spans="1:13" s="76" customFormat="1" ht="18" customHeight="1">
      <c r="A18" s="478">
        <v>2019</v>
      </c>
      <c r="B18" s="479">
        <v>5454398175.96</v>
      </c>
      <c r="C18" s="480">
        <f t="shared" si="3"/>
        <v>0.95509227720429402</v>
      </c>
      <c r="D18" s="479">
        <v>236137407.19999999</v>
      </c>
      <c r="E18" s="480">
        <f t="shared" si="0"/>
        <v>4.13488356918627E-2</v>
      </c>
      <c r="F18" s="481">
        <v>20324305.609999999</v>
      </c>
      <c r="G18" s="480">
        <f t="shared" si="1"/>
        <v>3.5588871038433815E-3</v>
      </c>
      <c r="H18" s="482">
        <f t="shared" si="2"/>
        <v>5710859888.7699995</v>
      </c>
      <c r="I18" s="105"/>
      <c r="J18" s="105"/>
      <c r="K18" s="105"/>
      <c r="L18" s="159"/>
      <c r="M18" s="105"/>
    </row>
    <row r="19" spans="1:13" s="76" customFormat="1" ht="18" customHeight="1">
      <c r="A19" s="478">
        <v>2020</v>
      </c>
      <c r="B19" s="479">
        <v>5371768693.4499998</v>
      </c>
      <c r="C19" s="480">
        <f t="shared" si="3"/>
        <v>0.95732388446010375</v>
      </c>
      <c r="D19" s="479">
        <v>233752220.31999999</v>
      </c>
      <c r="E19" s="480">
        <f t="shared" si="0"/>
        <v>4.1657896370477683E-2</v>
      </c>
      <c r="F19" s="481">
        <v>5713466.4100000001</v>
      </c>
      <c r="G19" s="480">
        <f t="shared" si="1"/>
        <v>1.0182191694186051E-3</v>
      </c>
      <c r="H19" s="482">
        <f t="shared" si="2"/>
        <v>5611234380.1799994</v>
      </c>
      <c r="I19" s="105"/>
      <c r="J19" s="105"/>
      <c r="K19" s="105"/>
      <c r="L19" s="165"/>
      <c r="M19" s="105"/>
    </row>
    <row r="20" spans="1:13" s="76" customFormat="1" ht="18" customHeight="1">
      <c r="A20" s="478">
        <v>2021</v>
      </c>
      <c r="B20" s="479">
        <v>6220465761.29</v>
      </c>
      <c r="C20" s="480">
        <f>B20/H20</f>
        <v>0.95737338828337348</v>
      </c>
      <c r="D20" s="479">
        <v>270679156.31999999</v>
      </c>
      <c r="E20" s="480">
        <f t="shared" si="0"/>
        <v>4.1659424063773424E-2</v>
      </c>
      <c r="F20" s="481">
        <v>6284233.25</v>
      </c>
      <c r="G20" s="480">
        <f t="shared" si="1"/>
        <v>9.6718765285316258E-4</v>
      </c>
      <c r="H20" s="482">
        <f t="shared" si="2"/>
        <v>6497429150.8599997</v>
      </c>
      <c r="I20" s="105"/>
      <c r="J20" s="105"/>
      <c r="K20" s="105"/>
      <c r="L20" s="105"/>
      <c r="M20" s="105"/>
    </row>
    <row r="21" spans="1:13" s="76" customFormat="1" ht="18" customHeight="1">
      <c r="A21" s="478">
        <v>2022</v>
      </c>
      <c r="B21" s="479">
        <v>7563778550.6599998</v>
      </c>
      <c r="C21" s="480">
        <v>0.95758727755140161</v>
      </c>
      <c r="D21" s="479">
        <v>329129862.10000002</v>
      </c>
      <c r="E21" s="480">
        <f t="shared" si="0"/>
        <v>4.1668402439109763E-2</v>
      </c>
      <c r="F21" s="481">
        <v>5879225.6900000004</v>
      </c>
      <c r="G21" s="480">
        <f t="shared" si="1"/>
        <v>7.4432000948865826E-4</v>
      </c>
      <c r="H21" s="482">
        <f t="shared" si="2"/>
        <v>7898787638.4499998</v>
      </c>
      <c r="I21" s="105"/>
      <c r="J21" s="105"/>
      <c r="K21" s="105"/>
      <c r="L21" s="105"/>
      <c r="M21" s="105"/>
    </row>
    <row r="22" spans="1:13" s="76" customFormat="1" ht="18" customHeight="1">
      <c r="A22" s="478">
        <v>2023</v>
      </c>
      <c r="B22" s="479">
        <v>8660987464.0699997</v>
      </c>
      <c r="C22" s="480">
        <f>B22/H22</f>
        <v>0.95764504708886067</v>
      </c>
      <c r="D22" s="479">
        <v>376868065.86000001</v>
      </c>
      <c r="E22" s="480">
        <f t="shared" si="0"/>
        <v>4.1670287386282569E-2</v>
      </c>
      <c r="F22" s="481">
        <v>6192147.6500000004</v>
      </c>
      <c r="G22" s="480">
        <f t="shared" si="1"/>
        <v>6.8466552485677424E-4</v>
      </c>
      <c r="H22" s="482">
        <f t="shared" si="2"/>
        <v>9044047677.5799999</v>
      </c>
      <c r="I22" s="105"/>
      <c r="J22" s="105"/>
      <c r="K22" s="105"/>
      <c r="L22" s="105"/>
      <c r="M22" s="105"/>
    </row>
    <row r="23" spans="1:13" s="76" customFormat="1" ht="18" customHeight="1">
      <c r="A23" s="478">
        <v>2024</v>
      </c>
      <c r="B23" s="479">
        <v>9740712221.9899998</v>
      </c>
      <c r="C23" s="480">
        <f>B23/H23</f>
        <v>0.95764425801028563</v>
      </c>
      <c r="D23" s="479">
        <v>423856200.49000001</v>
      </c>
      <c r="E23" s="480">
        <f>D23/H23</f>
        <v>4.1670819070597692E-2</v>
      </c>
      <c r="F23" s="481">
        <v>6966717.54</v>
      </c>
      <c r="G23" s="480">
        <f>F23/H23</f>
        <v>6.8492291911664198E-4</v>
      </c>
      <c r="H23" s="482">
        <f t="shared" si="2"/>
        <v>10171535140.02</v>
      </c>
      <c r="I23" s="105"/>
      <c r="J23" s="105"/>
      <c r="K23" s="105"/>
      <c r="L23" s="105"/>
      <c r="M23" s="105"/>
    </row>
    <row r="24" spans="1:13" s="77" customFormat="1" ht="18.75">
      <c r="A24" s="1135" t="str">
        <f>+'Resumen '!O6</f>
        <v>Jul.2025</v>
      </c>
      <c r="B24" s="936">
        <f>+'Resumen '!H97</f>
        <v>6086578853.6000004</v>
      </c>
      <c r="C24" s="937">
        <f>B24/H24</f>
        <v>0.95766495619571035</v>
      </c>
      <c r="D24" s="936">
        <f>+'Resumen '!H98</f>
        <v>264851103.28</v>
      </c>
      <c r="E24" s="480">
        <f t="shared" si="0"/>
        <v>4.1671787439508536E-2</v>
      </c>
      <c r="F24" s="938">
        <f>+'Resumen '!H99</f>
        <v>4215422.25</v>
      </c>
      <c r="G24" s="480">
        <f t="shared" si="1"/>
        <v>6.6325636478116923E-4</v>
      </c>
      <c r="H24" s="482">
        <f t="shared" si="2"/>
        <v>6355645379.1300001</v>
      </c>
      <c r="I24" s="106"/>
      <c r="J24" s="106"/>
      <c r="K24" s="106"/>
      <c r="L24" s="105"/>
      <c r="M24" s="105"/>
    </row>
    <row r="25" spans="1:13" ht="18.75" customHeight="1">
      <c r="A25" s="483" t="s">
        <v>185</v>
      </c>
      <c r="B25" s="484">
        <f>SUM(B6:B24)</f>
        <v>82751345943.080002</v>
      </c>
      <c r="C25" s="485">
        <f t="shared" si="3"/>
        <v>0.95537156639182252</v>
      </c>
      <c r="D25" s="484">
        <f>SUM(D6:D24)</f>
        <v>3600387911.3099999</v>
      </c>
      <c r="E25" s="485">
        <f t="shared" si="0"/>
        <v>4.1566795068353313E-2</v>
      </c>
      <c r="F25" s="484">
        <f>SUM(F6:F24)</f>
        <v>265189711.39000002</v>
      </c>
      <c r="G25" s="485">
        <f>F25/H25</f>
        <v>3.0616385398242116E-3</v>
      </c>
      <c r="H25" s="486">
        <f>SUM(H6:H24)</f>
        <v>86616923565.779999</v>
      </c>
      <c r="I25" s="8"/>
      <c r="J25" s="8"/>
      <c r="K25" s="8"/>
      <c r="L25" s="105"/>
      <c r="M25" s="105"/>
    </row>
    <row r="26" spans="1:13" ht="18.75">
      <c r="A26" t="s">
        <v>667</v>
      </c>
      <c r="B26" s="7"/>
      <c r="C26" s="7"/>
      <c r="D26" s="7"/>
      <c r="E26" s="7"/>
      <c r="F26" s="7"/>
      <c r="G26" s="8"/>
      <c r="H26" s="8"/>
      <c r="I26" s="8"/>
      <c r="J26" s="8"/>
      <c r="K26" s="8"/>
      <c r="L26" s="106"/>
      <c r="M26" s="106"/>
    </row>
    <row r="27" spans="1:13">
      <c r="B27" s="40"/>
      <c r="C27" s="40"/>
      <c r="D27" s="40"/>
      <c r="E27" s="40"/>
      <c r="F27" s="40"/>
      <c r="G27" s="8"/>
      <c r="H27" s="8"/>
      <c r="I27" s="8"/>
      <c r="J27" s="8"/>
      <c r="K27" s="8"/>
      <c r="L27" s="138"/>
      <c r="M27" s="8"/>
    </row>
    <row r="28" spans="1:13">
      <c r="C28" s="8"/>
      <c r="D28" s="8"/>
      <c r="E28" s="8"/>
      <c r="F28" s="8"/>
      <c r="G28" s="8"/>
      <c r="H28" s="8"/>
      <c r="I28" s="8"/>
      <c r="J28" s="8"/>
      <c r="K28" s="8"/>
      <c r="L28" s="138"/>
      <c r="M28" s="8"/>
    </row>
    <row r="29" spans="1:13">
      <c r="C29" s="8"/>
      <c r="D29" s="8"/>
      <c r="E29" s="8"/>
      <c r="F29" s="8"/>
      <c r="G29" s="8"/>
      <c r="H29" s="8"/>
      <c r="I29" s="8"/>
      <c r="J29" s="8"/>
      <c r="K29" s="8"/>
      <c r="L29" s="139"/>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110"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5">
    <tabColor rgb="FF0070C0"/>
    <pageSetUpPr fitToPage="1"/>
  </sheetPr>
  <dimension ref="A1"/>
  <sheetViews>
    <sheetView showGridLines="0" view="pageBreakPreview" zoomScale="70" zoomScaleNormal="100" zoomScaleSheetLayoutView="70" workbookViewId="0">
      <selection activeCell="L40" sqref="L40"/>
    </sheetView>
  </sheetViews>
  <sheetFormatPr defaultColWidth="11.42578125" defaultRowHeight="15"/>
  <cols>
    <col min="7" max="7" width="9.42578125" customWidth="1"/>
    <col min="10" max="10" width="20.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6">
    <tabColor rgb="FF0070C0"/>
    <pageSetUpPr fitToPage="1"/>
  </sheetPr>
  <dimension ref="A4:J41"/>
  <sheetViews>
    <sheetView showGridLines="0" view="pageBreakPreview" zoomScale="55" zoomScaleNormal="85" zoomScaleSheetLayoutView="55" workbookViewId="0">
      <selection activeCell="O26" sqref="O26:P27"/>
    </sheetView>
  </sheetViews>
  <sheetFormatPr defaultColWidth="11.42578125" defaultRowHeight="14.25"/>
  <cols>
    <col min="1" max="1" width="20.5703125" style="247" customWidth="1"/>
    <col min="2" max="2" width="18.5703125" style="247" customWidth="1"/>
    <col min="3" max="4" width="33.7109375" style="247" customWidth="1"/>
    <col min="5" max="5" width="14.7109375" style="247" customWidth="1"/>
    <col min="6" max="6" width="22.5703125" style="247" customWidth="1"/>
    <col min="7" max="7" width="21.28515625" style="247" customWidth="1"/>
    <col min="8" max="9" width="25.7109375" style="247" customWidth="1"/>
    <col min="10" max="10" width="14.7109375" style="247" customWidth="1"/>
    <col min="11" max="16384" width="11.42578125" style="247"/>
  </cols>
  <sheetData>
    <row r="4" spans="1:10" ht="32.25" customHeight="1"/>
    <row r="5" spans="1:10" ht="36.75" customHeight="1"/>
    <row r="6" spans="1:10" ht="30" customHeight="1">
      <c r="A6" s="1497" t="s">
        <v>893</v>
      </c>
      <c r="B6" s="1497"/>
      <c r="C6" s="1497"/>
      <c r="D6" s="1497"/>
      <c r="E6" s="1497"/>
      <c r="F6" s="1497"/>
      <c r="G6" s="1497"/>
      <c r="H6" s="1497"/>
      <c r="I6" s="1497"/>
      <c r="J6" s="1497"/>
    </row>
    <row r="7" spans="1:10">
      <c r="A7" s="1497"/>
      <c r="B7" s="1497"/>
      <c r="C7" s="1497"/>
      <c r="D7" s="1497"/>
      <c r="E7" s="1497"/>
      <c r="F7" s="1497"/>
      <c r="G7" s="1497"/>
      <c r="H7" s="1497"/>
      <c r="I7" s="1497"/>
      <c r="J7" s="1497"/>
    </row>
    <row r="8" spans="1:10">
      <c r="A8" s="1497"/>
      <c r="B8" s="1497"/>
      <c r="C8" s="1497"/>
      <c r="D8" s="1497"/>
      <c r="E8" s="1497"/>
      <c r="F8" s="1497"/>
      <c r="G8" s="1497"/>
      <c r="H8" s="1497"/>
      <c r="I8" s="1497"/>
      <c r="J8" s="1497"/>
    </row>
    <row r="9" spans="1:10">
      <c r="A9" s="1497"/>
      <c r="B9" s="1497"/>
      <c r="C9" s="1497"/>
      <c r="D9" s="1497"/>
      <c r="E9" s="1497"/>
      <c r="F9" s="1497"/>
      <c r="G9" s="1497"/>
      <c r="H9" s="1497"/>
      <c r="I9" s="1497"/>
      <c r="J9" s="1497"/>
    </row>
    <row r="10" spans="1:10">
      <c r="A10" s="1497"/>
      <c r="B10" s="1497"/>
      <c r="C10" s="1497"/>
      <c r="D10" s="1497"/>
      <c r="E10" s="1497"/>
      <c r="F10" s="1497"/>
      <c r="G10" s="1497"/>
      <c r="H10" s="1497"/>
      <c r="I10" s="1497"/>
      <c r="J10" s="1497"/>
    </row>
    <row r="11" spans="1:10">
      <c r="A11" s="1497"/>
      <c r="B11" s="1497"/>
      <c r="C11" s="1497"/>
      <c r="D11" s="1497"/>
      <c r="E11" s="1497"/>
      <c r="F11" s="1497"/>
      <c r="G11" s="1497"/>
      <c r="H11" s="1497"/>
      <c r="I11" s="1497"/>
      <c r="J11" s="1497"/>
    </row>
    <row r="12" spans="1:10" ht="20.25" customHeight="1">
      <c r="A12" s="1497"/>
      <c r="B12" s="1497"/>
      <c r="C12" s="1497"/>
      <c r="D12" s="1497"/>
      <c r="E12" s="1497"/>
      <c r="F12" s="1497"/>
      <c r="G12" s="1497"/>
      <c r="H12" s="1497"/>
      <c r="I12" s="1497"/>
      <c r="J12" s="1497"/>
    </row>
    <row r="13" spans="1:10" ht="81" customHeight="1">
      <c r="A13" s="1497"/>
      <c r="B13" s="1497"/>
      <c r="C13" s="1497"/>
      <c r="D13" s="1497"/>
      <c r="E13" s="1497"/>
      <c r="F13" s="1497"/>
      <c r="G13" s="1497"/>
      <c r="H13" s="1497"/>
      <c r="I13" s="1497"/>
      <c r="J13" s="1497"/>
    </row>
    <row r="14" spans="1:10" ht="81" customHeight="1">
      <c r="A14" s="1497"/>
      <c r="B14" s="1497"/>
      <c r="C14" s="1497"/>
      <c r="D14" s="1497"/>
      <c r="E14" s="1497"/>
      <c r="F14" s="1497"/>
      <c r="G14" s="1497"/>
      <c r="H14" s="1497"/>
      <c r="I14" s="1497"/>
      <c r="J14" s="1497"/>
    </row>
    <row r="15" spans="1:10" ht="81" customHeight="1">
      <c r="A15" s="1497"/>
      <c r="B15" s="1497"/>
      <c r="C15" s="1497"/>
      <c r="D15" s="1497"/>
      <c r="E15" s="1497"/>
      <c r="F15" s="1497"/>
      <c r="G15" s="1497"/>
      <c r="H15" s="1497"/>
      <c r="I15" s="1497"/>
      <c r="J15" s="1497"/>
    </row>
    <row r="16" spans="1:10" ht="81" customHeight="1">
      <c r="A16" s="1497"/>
      <c r="B16" s="1497"/>
      <c r="C16" s="1497"/>
      <c r="D16" s="1497"/>
      <c r="E16" s="1497"/>
      <c r="F16" s="1497"/>
      <c r="G16" s="1497"/>
      <c r="H16" s="1497"/>
      <c r="I16" s="1497"/>
      <c r="J16" s="1497"/>
    </row>
    <row r="17" spans="1:10" ht="81" customHeight="1">
      <c r="A17" s="1497"/>
      <c r="B17" s="1497"/>
      <c r="C17" s="1497"/>
      <c r="D17" s="1497"/>
      <c r="E17" s="1497"/>
      <c r="F17" s="1497"/>
      <c r="G17" s="1497"/>
      <c r="H17" s="1497"/>
      <c r="I17" s="1497"/>
      <c r="J17" s="1497"/>
    </row>
    <row r="18" spans="1:10">
      <c r="A18" s="1497"/>
      <c r="B18" s="1497"/>
      <c r="C18" s="1497"/>
      <c r="D18" s="1497"/>
      <c r="E18" s="1497"/>
      <c r="F18" s="1497"/>
      <c r="G18" s="1497"/>
      <c r="H18" s="1497"/>
      <c r="I18" s="1497"/>
      <c r="J18" s="1497"/>
    </row>
    <row r="19" spans="1:10">
      <c r="A19" s="1497"/>
      <c r="B19" s="1497"/>
      <c r="C19" s="1497"/>
      <c r="D19" s="1497"/>
      <c r="E19" s="1497"/>
      <c r="F19" s="1497"/>
      <c r="G19" s="1497"/>
      <c r="H19" s="1497"/>
      <c r="I19" s="1497"/>
      <c r="J19" s="1497"/>
    </row>
    <row r="20" spans="1:10">
      <c r="A20" s="1497"/>
      <c r="B20" s="1497"/>
      <c r="C20" s="1497"/>
      <c r="D20" s="1497"/>
      <c r="E20" s="1497"/>
      <c r="F20" s="1497"/>
      <c r="G20" s="1497"/>
      <c r="H20" s="1497"/>
      <c r="I20" s="1497"/>
      <c r="J20" s="1497"/>
    </row>
    <row r="21" spans="1:10">
      <c r="A21" s="1497"/>
      <c r="B21" s="1497"/>
      <c r="C21" s="1497"/>
      <c r="D21" s="1497"/>
      <c r="E21" s="1497"/>
      <c r="F21" s="1497"/>
      <c r="G21" s="1497"/>
      <c r="H21" s="1497"/>
      <c r="I21" s="1497"/>
      <c r="J21" s="1497"/>
    </row>
    <row r="22" spans="1:10">
      <c r="A22" s="1497"/>
      <c r="B22" s="1497"/>
      <c r="C22" s="1497"/>
      <c r="D22" s="1497"/>
      <c r="E22" s="1497"/>
      <c r="F22" s="1497"/>
      <c r="G22" s="1497"/>
      <c r="H22" s="1497"/>
      <c r="I22" s="1497"/>
      <c r="J22" s="1497"/>
    </row>
    <row r="23" spans="1:10">
      <c r="A23" s="1497"/>
      <c r="B23" s="1497"/>
      <c r="C23" s="1497"/>
      <c r="D23" s="1497"/>
      <c r="E23" s="1497"/>
      <c r="F23" s="1497"/>
      <c r="G23" s="1497"/>
      <c r="H23" s="1497"/>
      <c r="I23" s="1497"/>
      <c r="J23" s="1497"/>
    </row>
    <row r="24" spans="1:10">
      <c r="A24" s="1497"/>
      <c r="B24" s="1497"/>
      <c r="C24" s="1497"/>
      <c r="D24" s="1497"/>
      <c r="E24" s="1497"/>
      <c r="F24" s="1497"/>
      <c r="G24" s="1497"/>
      <c r="H24" s="1497"/>
      <c r="I24" s="1497"/>
      <c r="J24" s="1497"/>
    </row>
    <row r="25" spans="1:10">
      <c r="A25" s="1497"/>
      <c r="B25" s="1497"/>
      <c r="C25" s="1497"/>
      <c r="D25" s="1497"/>
      <c r="E25" s="1497"/>
      <c r="F25" s="1497"/>
      <c r="G25" s="1497"/>
      <c r="H25" s="1497"/>
      <c r="I25" s="1497"/>
      <c r="J25" s="1497"/>
    </row>
    <row r="26" spans="1:10">
      <c r="A26" s="1497"/>
      <c r="B26" s="1497"/>
      <c r="C26" s="1497"/>
      <c r="D26" s="1497"/>
      <c r="E26" s="1497"/>
      <c r="F26" s="1497"/>
      <c r="G26" s="1497"/>
      <c r="H26" s="1497"/>
      <c r="I26" s="1497"/>
      <c r="J26" s="1497"/>
    </row>
    <row r="27" spans="1:10">
      <c r="A27" s="1497"/>
      <c r="B27" s="1497"/>
      <c r="C27" s="1497"/>
      <c r="D27" s="1497"/>
      <c r="E27" s="1497"/>
      <c r="F27" s="1497"/>
      <c r="G27" s="1497"/>
      <c r="H27" s="1497"/>
      <c r="I27" s="1497"/>
      <c r="J27" s="1497"/>
    </row>
    <row r="28" spans="1:10">
      <c r="A28" s="1497"/>
      <c r="B28" s="1497"/>
      <c r="C28" s="1497"/>
      <c r="D28" s="1497"/>
      <c r="E28" s="1497"/>
      <c r="F28" s="1497"/>
      <c r="G28" s="1497"/>
      <c r="H28" s="1497"/>
      <c r="I28" s="1497"/>
      <c r="J28" s="1497"/>
    </row>
    <row r="29" spans="1:10">
      <c r="A29" s="1497"/>
      <c r="B29" s="1497"/>
      <c r="C29" s="1497"/>
      <c r="D29" s="1497"/>
      <c r="E29" s="1497"/>
      <c r="F29" s="1497"/>
      <c r="G29" s="1497"/>
      <c r="H29" s="1497"/>
      <c r="I29" s="1497"/>
      <c r="J29" s="1497"/>
    </row>
    <row r="30" spans="1:10">
      <c r="A30" s="1497"/>
      <c r="B30" s="1497"/>
      <c r="C30" s="1497"/>
      <c r="D30" s="1497"/>
      <c r="E30" s="1497"/>
      <c r="F30" s="1497"/>
      <c r="G30" s="1497"/>
      <c r="H30" s="1497"/>
      <c r="I30" s="1497"/>
      <c r="J30" s="1497"/>
    </row>
    <row r="31" spans="1:10">
      <c r="A31" s="1497"/>
      <c r="B31" s="1497"/>
      <c r="C31" s="1497"/>
      <c r="D31" s="1497"/>
      <c r="E31" s="1497"/>
      <c r="F31" s="1497"/>
      <c r="G31" s="1497"/>
      <c r="H31" s="1497"/>
      <c r="I31" s="1497"/>
      <c r="J31" s="1497"/>
    </row>
    <row r="32" spans="1:10">
      <c r="A32" s="1497"/>
      <c r="B32" s="1497"/>
      <c r="C32" s="1497"/>
      <c r="D32" s="1497"/>
      <c r="E32" s="1497"/>
      <c r="F32" s="1497"/>
      <c r="G32" s="1497"/>
      <c r="H32" s="1497"/>
      <c r="I32" s="1497"/>
      <c r="J32" s="1497"/>
    </row>
    <row r="33" spans="1:10">
      <c r="A33" s="1497"/>
      <c r="B33" s="1497"/>
      <c r="C33" s="1497"/>
      <c r="D33" s="1497"/>
      <c r="E33" s="1497"/>
      <c r="F33" s="1497"/>
      <c r="G33" s="1497"/>
      <c r="H33" s="1497"/>
      <c r="I33" s="1497"/>
      <c r="J33" s="1497"/>
    </row>
    <row r="34" spans="1:10">
      <c r="A34" s="1497"/>
      <c r="B34" s="1497"/>
      <c r="C34" s="1497"/>
      <c r="D34" s="1497"/>
      <c r="E34" s="1497"/>
      <c r="F34" s="1497"/>
      <c r="G34" s="1497"/>
      <c r="H34" s="1497"/>
      <c r="I34" s="1497"/>
      <c r="J34" s="1497"/>
    </row>
    <row r="35" spans="1:10">
      <c r="A35" s="1497"/>
      <c r="B35" s="1497"/>
      <c r="C35" s="1497"/>
      <c r="D35" s="1497"/>
      <c r="E35" s="1497"/>
      <c r="F35" s="1497"/>
      <c r="G35" s="1497"/>
      <c r="H35" s="1497"/>
      <c r="I35" s="1497"/>
      <c r="J35" s="1497"/>
    </row>
    <row r="36" spans="1:10">
      <c r="A36" s="1497"/>
      <c r="B36" s="1497"/>
      <c r="C36" s="1497"/>
      <c r="D36" s="1497"/>
      <c r="E36" s="1497"/>
      <c r="F36" s="1497"/>
      <c r="G36" s="1497"/>
      <c r="H36" s="1497"/>
      <c r="I36" s="1497"/>
      <c r="J36" s="1497"/>
    </row>
    <row r="37" spans="1:10">
      <c r="A37" s="1497"/>
      <c r="B37" s="1497"/>
      <c r="C37" s="1497"/>
      <c r="D37" s="1497"/>
      <c r="E37" s="1497"/>
      <c r="F37" s="1497"/>
      <c r="G37" s="1497"/>
      <c r="H37" s="1497"/>
      <c r="I37" s="1497"/>
      <c r="J37" s="1497"/>
    </row>
    <row r="38" spans="1:10">
      <c r="A38" s="1497"/>
      <c r="B38" s="1497"/>
      <c r="C38" s="1497"/>
      <c r="D38" s="1497"/>
      <c r="E38" s="1497"/>
      <c r="F38" s="1497"/>
      <c r="G38" s="1497"/>
      <c r="H38" s="1497"/>
      <c r="I38" s="1497"/>
      <c r="J38" s="1497"/>
    </row>
    <row r="39" spans="1:10">
      <c r="A39" s="1497"/>
      <c r="B39" s="1497"/>
      <c r="C39" s="1497"/>
      <c r="D39" s="1497"/>
      <c r="E39" s="1497"/>
      <c r="F39" s="1497"/>
      <c r="G39" s="1497"/>
      <c r="H39" s="1497"/>
      <c r="I39" s="1497"/>
      <c r="J39" s="1497"/>
    </row>
    <row r="40" spans="1:10">
      <c r="A40" s="1497"/>
      <c r="B40" s="1497"/>
      <c r="C40" s="1497"/>
      <c r="D40" s="1497"/>
      <c r="E40" s="1497"/>
      <c r="F40" s="1497"/>
      <c r="G40" s="1497"/>
      <c r="H40" s="1497"/>
      <c r="I40" s="1497"/>
      <c r="J40" s="1497"/>
    </row>
    <row r="41" spans="1:10">
      <c r="A41" s="1497"/>
      <c r="B41" s="1497"/>
      <c r="C41" s="1497"/>
      <c r="D41" s="1497"/>
      <c r="E41" s="1497"/>
      <c r="F41" s="1497"/>
      <c r="G41" s="1497"/>
      <c r="H41" s="1497"/>
      <c r="I41" s="1497"/>
      <c r="J41" s="1497"/>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7:M31"/>
  <sheetViews>
    <sheetView showGridLines="0" view="pageBreakPreview" zoomScale="85" zoomScaleNormal="100" zoomScaleSheetLayoutView="85" workbookViewId="0">
      <pane ySplit="5" topLeftCell="A6" activePane="bottomLeft" state="frozen"/>
      <selection pane="bottomLeft" activeCell="Q31" sqref="Q31"/>
      <selection activeCell="Q31" sqref="Q31"/>
    </sheetView>
  </sheetViews>
  <sheetFormatPr defaultColWidth="11.42578125" defaultRowHeight="15"/>
  <cols>
    <col min="7" max="7" width="13.42578125" customWidth="1"/>
    <col min="12" max="12" width="30.7109375" customWidth="1"/>
  </cols>
  <sheetData>
    <row r="7" spans="1:13" ht="46.5" customHeight="1">
      <c r="A7" s="1302" t="s">
        <v>409</v>
      </c>
      <c r="B7" s="1302"/>
      <c r="C7" s="1302"/>
      <c r="D7" s="1302"/>
      <c r="E7" s="1302"/>
      <c r="F7" s="1302"/>
      <c r="G7" s="1302"/>
      <c r="H7" s="1302"/>
      <c r="I7" s="1302"/>
      <c r="J7" s="1302"/>
      <c r="K7" s="1302"/>
      <c r="L7" s="1302"/>
      <c r="M7" s="1302"/>
    </row>
    <row r="8" spans="1:13">
      <c r="A8" s="1225"/>
    </row>
    <row r="9" spans="1:13">
      <c r="A9" s="1225"/>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7">
    <tabColor rgb="FF0070C0"/>
    <pageSetUpPr fitToPage="1"/>
  </sheetPr>
  <dimension ref="A1:K37"/>
  <sheetViews>
    <sheetView showGridLines="0" view="pageBreakPreview" zoomScale="40" zoomScaleNormal="100" zoomScaleSheetLayoutView="40" workbookViewId="0">
      <selection activeCell="W24" sqref="W24:W25"/>
    </sheetView>
  </sheetViews>
  <sheetFormatPr defaultColWidth="11.42578125" defaultRowHeight="14.25"/>
  <cols>
    <col min="1" max="1" width="21.28515625" style="247" customWidth="1"/>
    <col min="2" max="2" width="21.28515625" style="260" customWidth="1"/>
    <col min="3" max="3" width="25.140625" style="260" customWidth="1"/>
    <col min="4" max="4" width="20.42578125" style="260" customWidth="1"/>
    <col min="5" max="5" width="25.85546875" style="260" customWidth="1"/>
    <col min="6" max="6" width="27.140625" style="260" customWidth="1"/>
    <col min="7" max="7" width="18.28515625" style="247" customWidth="1"/>
    <col min="8" max="9" width="23.42578125" style="247" customWidth="1"/>
    <col min="10" max="10" width="19.5703125" style="247" customWidth="1"/>
    <col min="11" max="11" width="3.7109375" style="247" customWidth="1"/>
    <col min="12" max="16384" width="11.42578125" style="247"/>
  </cols>
  <sheetData>
    <row r="1" spans="1:11" s="413" customFormat="1" ht="74.25" customHeight="1">
      <c r="A1" s="1498" t="s">
        <v>894</v>
      </c>
      <c r="B1" s="1499"/>
      <c r="C1" s="1499"/>
      <c r="D1" s="1499"/>
      <c r="E1" s="1499"/>
      <c r="F1" s="1499"/>
      <c r="G1" s="1499"/>
      <c r="H1" s="1499"/>
      <c r="I1" s="1499"/>
      <c r="J1" s="1500"/>
    </row>
    <row r="2" spans="1:11" s="413" customFormat="1" ht="30" customHeight="1">
      <c r="A2" s="1501" t="str">
        <f>+'Resumen '!O2</f>
        <v>Período:  Diciembre 2007 - Julio 2025</v>
      </c>
      <c r="B2" s="1502"/>
      <c r="C2" s="1502"/>
      <c r="D2" s="1502"/>
      <c r="E2" s="1502"/>
      <c r="F2" s="1502"/>
      <c r="G2" s="1502"/>
      <c r="H2" s="1502"/>
      <c r="I2" s="1502"/>
      <c r="J2" s="1503"/>
    </row>
    <row r="3" spans="1:11" ht="9.75" customHeight="1">
      <c r="A3" s="330"/>
      <c r="B3" s="330"/>
      <c r="C3" s="330"/>
      <c r="D3" s="330"/>
      <c r="E3" s="330"/>
      <c r="F3" s="330"/>
      <c r="G3" s="330"/>
      <c r="H3" s="330"/>
      <c r="I3" s="330"/>
      <c r="J3" s="330"/>
    </row>
    <row r="4" spans="1:11" ht="45" customHeight="1">
      <c r="A4" s="495" t="s">
        <v>415</v>
      </c>
      <c r="B4" s="496" t="s">
        <v>895</v>
      </c>
      <c r="C4" s="496" t="s">
        <v>896</v>
      </c>
      <c r="D4" s="497" t="s">
        <v>897</v>
      </c>
      <c r="E4" s="496" t="s">
        <v>898</v>
      </c>
      <c r="F4" s="498" t="s">
        <v>899</v>
      </c>
    </row>
    <row r="5" spans="1:11" ht="17.25" customHeight="1">
      <c r="A5" s="499">
        <v>2007</v>
      </c>
      <c r="B5" s="1096">
        <v>8459</v>
      </c>
      <c r="C5" s="1096">
        <v>85</v>
      </c>
      <c r="D5" s="1097">
        <f>+C5+B5</f>
        <v>8544</v>
      </c>
      <c r="E5" s="939">
        <f t="shared" ref="E5:E15" si="0">B5/D5</f>
        <v>0.99005149812734083</v>
      </c>
      <c r="F5" s="940">
        <f>C5/D5</f>
        <v>9.948501872659176E-3</v>
      </c>
    </row>
    <row r="6" spans="1:11" ht="17.25" customHeight="1">
      <c r="A6" s="500">
        <v>2008</v>
      </c>
      <c r="B6" s="1096">
        <v>10873</v>
      </c>
      <c r="C6" s="1096">
        <v>104</v>
      </c>
      <c r="D6" s="1097">
        <f t="shared" ref="D6:D23" si="1">+C6+B6</f>
        <v>10977</v>
      </c>
      <c r="E6" s="939">
        <f t="shared" si="0"/>
        <v>0.99052564452947067</v>
      </c>
      <c r="F6" s="940">
        <f>C6/D6</f>
        <v>9.4743554705292877E-3</v>
      </c>
    </row>
    <row r="7" spans="1:11" ht="17.25" customHeight="1">
      <c r="A7" s="499">
        <v>2009</v>
      </c>
      <c r="B7" s="1096">
        <v>14386</v>
      </c>
      <c r="C7" s="1096">
        <v>297</v>
      </c>
      <c r="D7" s="1097">
        <f t="shared" si="1"/>
        <v>14683</v>
      </c>
      <c r="E7" s="939">
        <f t="shared" si="0"/>
        <v>0.97977252605053466</v>
      </c>
      <c r="F7" s="940">
        <f>C7/D7</f>
        <v>2.0227473949465367E-2</v>
      </c>
    </row>
    <row r="8" spans="1:11" ht="17.25" customHeight="1">
      <c r="A8" s="500">
        <v>2010</v>
      </c>
      <c r="B8" s="1096">
        <v>17051</v>
      </c>
      <c r="C8" s="1096">
        <v>405</v>
      </c>
      <c r="D8" s="1097">
        <f t="shared" si="1"/>
        <v>17456</v>
      </c>
      <c r="E8" s="939">
        <f t="shared" si="0"/>
        <v>0.97679880843263056</v>
      </c>
      <c r="F8" s="940">
        <f>C8/D8</f>
        <v>2.3201191567369387E-2</v>
      </c>
    </row>
    <row r="9" spans="1:11" ht="17.25" customHeight="1">
      <c r="A9" s="500">
        <v>2011</v>
      </c>
      <c r="B9" s="1096">
        <v>22120</v>
      </c>
      <c r="C9" s="1096">
        <v>477</v>
      </c>
      <c r="D9" s="1097">
        <f t="shared" si="1"/>
        <v>22597</v>
      </c>
      <c r="E9" s="939">
        <f t="shared" si="0"/>
        <v>0.97889100323051736</v>
      </c>
      <c r="F9" s="940">
        <f>C9/D9</f>
        <v>2.1108996769482673E-2</v>
      </c>
    </row>
    <row r="10" spans="1:11" ht="17.25" customHeight="1">
      <c r="A10" s="500" t="s">
        <v>424</v>
      </c>
      <c r="B10" s="1096">
        <v>26233</v>
      </c>
      <c r="C10" s="1096">
        <v>455</v>
      </c>
      <c r="D10" s="1097">
        <f t="shared" si="1"/>
        <v>26688</v>
      </c>
      <c r="E10" s="939">
        <f t="shared" si="0"/>
        <v>0.982951139088729</v>
      </c>
      <c r="F10" s="940">
        <f t="shared" ref="F10:F15" si="2">C10/D10</f>
        <v>1.7048860911270985E-2</v>
      </c>
    </row>
    <row r="11" spans="1:11" ht="17.25" customHeight="1">
      <c r="A11" s="500" t="s">
        <v>425</v>
      </c>
      <c r="B11" s="1096">
        <v>28246</v>
      </c>
      <c r="C11" s="1096">
        <v>389</v>
      </c>
      <c r="D11" s="1097">
        <f t="shared" si="1"/>
        <v>28635</v>
      </c>
      <c r="E11" s="939">
        <f t="shared" si="0"/>
        <v>0.98641522612187882</v>
      </c>
      <c r="F11" s="940">
        <f t="shared" si="2"/>
        <v>1.358477387812118E-2</v>
      </c>
    </row>
    <row r="12" spans="1:11" ht="17.25" customHeight="1">
      <c r="A12" s="500" t="s">
        <v>426</v>
      </c>
      <c r="B12" s="1096">
        <v>30630</v>
      </c>
      <c r="C12" s="1096">
        <v>402</v>
      </c>
      <c r="D12" s="1097">
        <f t="shared" si="1"/>
        <v>31032</v>
      </c>
      <c r="E12" s="939">
        <f t="shared" si="0"/>
        <v>0.98704563031709203</v>
      </c>
      <c r="F12" s="940">
        <f t="shared" si="2"/>
        <v>1.2954369682907967E-2</v>
      </c>
    </row>
    <row r="13" spans="1:11" ht="17.25" customHeight="1">
      <c r="A13" s="501" t="s">
        <v>427</v>
      </c>
      <c r="B13" s="1098">
        <v>34087</v>
      </c>
      <c r="C13" s="1098">
        <v>462</v>
      </c>
      <c r="D13" s="1097">
        <f t="shared" si="1"/>
        <v>34549</v>
      </c>
      <c r="E13" s="939">
        <f t="shared" si="0"/>
        <v>0.98662768821094682</v>
      </c>
      <c r="F13" s="940">
        <f t="shared" si="2"/>
        <v>1.3372311789053229E-2</v>
      </c>
    </row>
    <row r="14" spans="1:11" ht="17.25" customHeight="1">
      <c r="A14" s="501" t="s">
        <v>428</v>
      </c>
      <c r="B14" s="1098">
        <v>38382</v>
      </c>
      <c r="C14" s="1098">
        <v>474</v>
      </c>
      <c r="D14" s="1097">
        <f t="shared" si="1"/>
        <v>38856</v>
      </c>
      <c r="E14" s="939">
        <f t="shared" si="0"/>
        <v>0.98780111179740582</v>
      </c>
      <c r="F14" s="940">
        <f t="shared" si="2"/>
        <v>1.2198888202594195E-2</v>
      </c>
      <c r="K14" s="280"/>
    </row>
    <row r="15" spans="1:11" ht="17.25" customHeight="1">
      <c r="A15" s="501" t="s">
        <v>429</v>
      </c>
      <c r="B15" s="1098">
        <v>41026</v>
      </c>
      <c r="C15" s="1098">
        <v>463</v>
      </c>
      <c r="D15" s="1097">
        <f t="shared" si="1"/>
        <v>41489</v>
      </c>
      <c r="E15" s="939">
        <f t="shared" si="0"/>
        <v>0.98884041553182767</v>
      </c>
      <c r="F15" s="940">
        <f t="shared" si="2"/>
        <v>1.1159584468172286E-2</v>
      </c>
    </row>
    <row r="16" spans="1:11" s="288" customFormat="1" ht="17.25" customHeight="1">
      <c r="A16" s="501" t="s">
        <v>430</v>
      </c>
      <c r="B16" s="1098">
        <v>44827</v>
      </c>
      <c r="C16" s="1098">
        <v>643</v>
      </c>
      <c r="D16" s="1097">
        <f t="shared" si="1"/>
        <v>45470</v>
      </c>
      <c r="E16" s="939">
        <f>B16/D16</f>
        <v>0.98585880800527825</v>
      </c>
      <c r="F16" s="940">
        <f>C16/D16</f>
        <v>1.4141191994721795E-2</v>
      </c>
      <c r="G16" s="331"/>
    </row>
    <row r="17" spans="1:11" ht="18">
      <c r="A17" s="501" t="s">
        <v>431</v>
      </c>
      <c r="B17" s="1098">
        <v>48395</v>
      </c>
      <c r="C17" s="1098">
        <v>753</v>
      </c>
      <c r="D17" s="1097">
        <f t="shared" si="1"/>
        <v>49148</v>
      </c>
      <c r="E17" s="939">
        <f>B17/D17</f>
        <v>0.98467892894929598</v>
      </c>
      <c r="F17" s="940">
        <f>C17/D17</f>
        <v>1.5321071050703997E-2</v>
      </c>
      <c r="G17" s="331"/>
      <c r="H17" s="288"/>
      <c r="I17" s="288"/>
      <c r="K17" s="280"/>
    </row>
    <row r="18" spans="1:11" ht="18">
      <c r="A18" s="502">
        <v>2020</v>
      </c>
      <c r="B18" s="1098">
        <v>31890</v>
      </c>
      <c r="C18" s="1098">
        <v>8255</v>
      </c>
      <c r="D18" s="1097">
        <f t="shared" si="1"/>
        <v>40145</v>
      </c>
      <c r="E18" s="939">
        <f>B18/D18</f>
        <v>0.79437040727363306</v>
      </c>
      <c r="F18" s="940">
        <f>C18/D18</f>
        <v>0.20562959272636691</v>
      </c>
      <c r="G18" s="331"/>
      <c r="H18" s="288"/>
      <c r="I18" s="288"/>
      <c r="K18" s="280"/>
    </row>
    <row r="19" spans="1:11" ht="18">
      <c r="A19" s="502">
        <v>2021</v>
      </c>
      <c r="B19" s="1098">
        <v>38603</v>
      </c>
      <c r="C19" s="1098">
        <v>8847</v>
      </c>
      <c r="D19" s="1097">
        <f t="shared" si="1"/>
        <v>47450</v>
      </c>
      <c r="E19" s="939">
        <f>B19/D19</f>
        <v>0.8135511064278188</v>
      </c>
      <c r="F19" s="940">
        <f>C19/D19</f>
        <v>0.18644889357218125</v>
      </c>
      <c r="G19" s="331"/>
      <c r="K19" s="280"/>
    </row>
    <row r="20" spans="1:11" ht="18">
      <c r="A20" s="502">
        <v>2022</v>
      </c>
      <c r="B20" s="1098">
        <v>44773</v>
      </c>
      <c r="C20" s="1098">
        <v>4822</v>
      </c>
      <c r="D20" s="1097">
        <f t="shared" si="1"/>
        <v>49595</v>
      </c>
      <c r="E20" s="939">
        <v>0.90277245690089725</v>
      </c>
      <c r="F20" s="940">
        <v>9.7227543099102726E-2</v>
      </c>
      <c r="G20" s="331"/>
      <c r="K20" s="280"/>
    </row>
    <row r="21" spans="1:11" ht="18">
      <c r="A21" s="1137">
        <v>2023</v>
      </c>
      <c r="B21" s="1099">
        <v>46191</v>
      </c>
      <c r="C21" s="1099">
        <v>606</v>
      </c>
      <c r="D21" s="1097">
        <f>+C21+B21</f>
        <v>46797</v>
      </c>
      <c r="E21" s="939">
        <f>B21/D21</f>
        <v>0.98705045195204821</v>
      </c>
      <c r="F21" s="940">
        <f>C21/D21</f>
        <v>1.2949548047951792E-2</v>
      </c>
      <c r="G21" s="331"/>
      <c r="K21" s="280"/>
    </row>
    <row r="22" spans="1:11" ht="18">
      <c r="A22" s="1137">
        <v>2024</v>
      </c>
      <c r="B22" s="1099">
        <v>49692</v>
      </c>
      <c r="C22" s="1099">
        <v>540</v>
      </c>
      <c r="D22" s="1097">
        <f t="shared" ref="D22" si="3">+C22+B22</f>
        <v>50232</v>
      </c>
      <c r="E22" s="939">
        <f>B22/D22</f>
        <v>0.98924988055422836</v>
      </c>
      <c r="F22" s="940">
        <f>C22/D22</f>
        <v>1.075011944577162E-2</v>
      </c>
      <c r="G22" s="331"/>
      <c r="K22" s="280"/>
    </row>
    <row r="23" spans="1:11" ht="18">
      <c r="A23" s="1138" t="str">
        <f>+'Resumen '!O6</f>
        <v>Jul.2025</v>
      </c>
      <c r="B23" s="1099">
        <f>+'Resumen '!B7</f>
        <v>29905</v>
      </c>
      <c r="C23" s="1099">
        <f>+'Resumen '!C7</f>
        <v>248</v>
      </c>
      <c r="D23" s="1097">
        <f t="shared" si="1"/>
        <v>30153</v>
      </c>
      <c r="E23" s="939">
        <f>B23/D23</f>
        <v>0.99177527940835075</v>
      </c>
      <c r="F23" s="940">
        <f>C23/D23</f>
        <v>8.2247205916492552E-3</v>
      </c>
      <c r="K23" s="280"/>
    </row>
    <row r="24" spans="1:11" ht="18">
      <c r="A24" s="450" t="s">
        <v>185</v>
      </c>
      <c r="B24" s="1100">
        <f>SUM(B5:B23)</f>
        <v>605769</v>
      </c>
      <c r="C24" s="1100">
        <f>SUM(C5:C23)</f>
        <v>28727</v>
      </c>
      <c r="D24" s="1100">
        <f>SUM(D5:D23)</f>
        <v>634496</v>
      </c>
      <c r="E24" s="503">
        <f>AVERAGE(E5:E23)</f>
        <v>0.96236989531104877</v>
      </c>
      <c r="F24" s="504">
        <f>AVERAGE(F5:F23)</f>
        <v>3.7630104688951317E-2</v>
      </c>
      <c r="K24" s="280"/>
    </row>
    <row r="25" spans="1:11" ht="18">
      <c r="A25" s="746" t="s">
        <v>900</v>
      </c>
      <c r="B25" s="747"/>
      <c r="C25" s="747"/>
      <c r="D25" s="748"/>
      <c r="E25" s="749"/>
      <c r="F25" s="749"/>
      <c r="K25" s="280"/>
    </row>
    <row r="26" spans="1:11">
      <c r="K26" s="280"/>
    </row>
    <row r="27" spans="1:11">
      <c r="K27" s="280"/>
    </row>
    <row r="28" spans="1:11">
      <c r="K28" s="280"/>
    </row>
    <row r="29" spans="1:11">
      <c r="K29" s="280"/>
    </row>
    <row r="30" spans="1:11">
      <c r="K30" s="280"/>
    </row>
    <row r="31" spans="1:11">
      <c r="K31" s="280"/>
    </row>
    <row r="32" spans="1:11">
      <c r="K32" s="280"/>
    </row>
    <row r="33" spans="11:11">
      <c r="K33" s="280"/>
    </row>
    <row r="34" spans="11:11">
      <c r="K34" s="280"/>
    </row>
    <row r="35" spans="11:11">
      <c r="K35" s="280"/>
    </row>
    <row r="36" spans="11:11">
      <c r="K36" s="280"/>
    </row>
    <row r="37" spans="11:11">
      <c r="K37" s="280"/>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8">
    <tabColor rgb="FF0070C0"/>
    <pageSetUpPr fitToPage="1"/>
  </sheetPr>
  <dimension ref="A1:U52"/>
  <sheetViews>
    <sheetView showGridLines="0" view="pageBreakPreview" zoomScale="40" zoomScaleNormal="100" zoomScaleSheetLayoutView="40" workbookViewId="0">
      <selection activeCell="AI32" sqref="AI32"/>
    </sheetView>
  </sheetViews>
  <sheetFormatPr defaultColWidth="11.42578125" defaultRowHeight="18"/>
  <cols>
    <col min="1" max="1" width="19.42578125" style="247" customWidth="1"/>
    <col min="2" max="2" width="13.85546875" style="247" bestFit="1" customWidth="1"/>
    <col min="3" max="3" width="12.85546875" style="247" bestFit="1" customWidth="1"/>
    <col min="4" max="4" width="13.7109375" style="247" bestFit="1" customWidth="1"/>
    <col min="5" max="5" width="14.42578125" style="247" bestFit="1" customWidth="1"/>
    <col min="6" max="6" width="14.7109375" style="247" bestFit="1" customWidth="1"/>
    <col min="7" max="7" width="13.85546875" style="247" bestFit="1" customWidth="1"/>
    <col min="8" max="8" width="14.7109375" style="247" bestFit="1" customWidth="1"/>
    <col min="9" max="9" width="15.42578125" style="247" bestFit="1" customWidth="1"/>
    <col min="10" max="10" width="18.5703125" style="252" bestFit="1" customWidth="1"/>
    <col min="11" max="11" width="16.5703125" style="247" bestFit="1" customWidth="1"/>
    <col min="12" max="12" width="12.85546875" style="247" customWidth="1"/>
    <col min="13" max="13" width="13.42578125" style="247" customWidth="1"/>
    <col min="14" max="14" width="14.140625" style="247" customWidth="1"/>
    <col min="15" max="15" width="14.28515625" style="247" customWidth="1"/>
    <col min="16" max="16" width="13.7109375" style="247" customWidth="1"/>
    <col min="17" max="17" width="14.28515625" style="247" customWidth="1"/>
    <col min="18" max="18" width="14.85546875" style="247" customWidth="1"/>
    <col min="19" max="21" width="6.7109375" style="247" customWidth="1"/>
    <col min="22" max="16384" width="11.42578125" style="247"/>
  </cols>
  <sheetData>
    <row r="1" spans="1:21" s="413" customFormat="1" ht="81.75" customHeight="1">
      <c r="A1" s="1504" t="s">
        <v>901</v>
      </c>
      <c r="B1" s="1504"/>
      <c r="C1" s="1504"/>
      <c r="D1" s="1504"/>
      <c r="E1" s="1504"/>
      <c r="F1" s="1504"/>
      <c r="G1" s="1504"/>
      <c r="H1" s="1504"/>
      <c r="I1" s="1504"/>
      <c r="J1" s="1504"/>
      <c r="K1" s="1504"/>
      <c r="L1" s="1504"/>
      <c r="M1" s="1504"/>
      <c r="N1" s="1504"/>
      <c r="O1" s="1504"/>
      <c r="P1" s="1504"/>
      <c r="Q1" s="1504"/>
      <c r="R1" s="1504"/>
    </row>
    <row r="2" spans="1:21" ht="22.5" customHeight="1">
      <c r="A2" s="1504" t="str">
        <f>+'Resumen '!O2</f>
        <v>Período:  Diciembre 2007 - Julio 2025</v>
      </c>
      <c r="B2" s="1504"/>
      <c r="C2" s="1504"/>
      <c r="D2" s="1504"/>
      <c r="E2" s="1504"/>
      <c r="F2" s="1504"/>
      <c r="G2" s="1504"/>
      <c r="H2" s="1504"/>
      <c r="I2" s="1504"/>
      <c r="J2" s="1504"/>
      <c r="K2" s="1504"/>
      <c r="L2" s="1504"/>
      <c r="M2" s="1504"/>
      <c r="N2" s="1504"/>
      <c r="O2" s="1504"/>
      <c r="P2" s="1504"/>
      <c r="Q2" s="1504"/>
      <c r="R2" s="1504"/>
    </row>
    <row r="3" spans="1:21" ht="21.75" customHeight="1">
      <c r="A3" s="1505"/>
      <c r="B3" s="1505"/>
      <c r="C3" s="1505"/>
      <c r="D3" s="1505"/>
      <c r="E3" s="1505"/>
      <c r="F3" s="1505"/>
      <c r="G3" s="1505"/>
      <c r="H3" s="1505"/>
      <c r="I3" s="1505"/>
      <c r="J3" s="1505"/>
      <c r="K3" s="1505"/>
      <c r="L3" s="1505"/>
      <c r="M3" s="1505"/>
      <c r="N3" s="1505"/>
      <c r="O3" s="1505"/>
      <c r="P3" s="1505"/>
      <c r="Q3" s="1505"/>
      <c r="R3" s="1505"/>
    </row>
    <row r="4" spans="1:21" s="403" customFormat="1" ht="31.5">
      <c r="A4" s="443" t="s">
        <v>902</v>
      </c>
      <c r="B4" s="444" t="s">
        <v>903</v>
      </c>
      <c r="C4" s="444" t="s">
        <v>904</v>
      </c>
      <c r="D4" s="444" t="s">
        <v>905</v>
      </c>
      <c r="E4" s="444" t="s">
        <v>906</v>
      </c>
      <c r="F4" s="444" t="s">
        <v>907</v>
      </c>
      <c r="G4" s="444" t="s">
        <v>908</v>
      </c>
      <c r="H4" s="444" t="s">
        <v>909</v>
      </c>
      <c r="I4" s="444" t="s">
        <v>910</v>
      </c>
      <c r="J4" s="914" t="s">
        <v>911</v>
      </c>
      <c r="K4" s="444" t="s">
        <v>912</v>
      </c>
      <c r="L4" s="444" t="s">
        <v>913</v>
      </c>
      <c r="M4" s="444" t="s">
        <v>914</v>
      </c>
      <c r="N4" s="444" t="s">
        <v>915</v>
      </c>
      <c r="O4" s="444" t="s">
        <v>916</v>
      </c>
      <c r="P4" s="444" t="s">
        <v>917</v>
      </c>
      <c r="Q4" s="444" t="s">
        <v>918</v>
      </c>
      <c r="R4" s="444" t="s">
        <v>919</v>
      </c>
      <c r="S4" s="247"/>
      <c r="T4" s="247"/>
      <c r="U4" s="247"/>
    </row>
    <row r="5" spans="1:21">
      <c r="A5" s="505">
        <v>2007</v>
      </c>
      <c r="B5" s="506">
        <v>5248</v>
      </c>
      <c r="C5" s="506">
        <v>259</v>
      </c>
      <c r="D5" s="506">
        <v>1131</v>
      </c>
      <c r="E5" s="506">
        <v>112</v>
      </c>
      <c r="F5" s="506">
        <v>54</v>
      </c>
      <c r="G5" s="506">
        <v>1402</v>
      </c>
      <c r="H5" s="506">
        <v>67</v>
      </c>
      <c r="I5" s="506">
        <v>271</v>
      </c>
      <c r="J5" s="915">
        <f t="shared" ref="J5:J19" si="0">SUM(B5:I5)</f>
        <v>8544</v>
      </c>
      <c r="K5" s="869">
        <f t="shared" ref="K5:K19" si="1">B5/J5</f>
        <v>0.61423220973782766</v>
      </c>
      <c r="L5" s="869">
        <f t="shared" ref="L5:L19" si="2">C5/J5</f>
        <v>3.031367041198502E-2</v>
      </c>
      <c r="M5" s="869">
        <f t="shared" ref="M5:M19" si="3">D5/J5</f>
        <v>0.13237359550561797</v>
      </c>
      <c r="N5" s="869">
        <f t="shared" ref="N5:N19" si="4">E5/J5</f>
        <v>1.3108614232209739E-2</v>
      </c>
      <c r="O5" s="869">
        <f t="shared" ref="O5:O19" si="5">F5/J5</f>
        <v>6.3202247191011234E-3</v>
      </c>
      <c r="P5" s="869">
        <f t="shared" ref="P5:P19" si="6">G5/J5</f>
        <v>0.16409176029962547</v>
      </c>
      <c r="Q5" s="869">
        <f t="shared" ref="Q5:Q19" si="7">H5/J5</f>
        <v>7.8417602996254682E-3</v>
      </c>
      <c r="R5" s="869">
        <f t="shared" ref="R5:R19" si="8">I5/J5</f>
        <v>3.1718164794007492E-2</v>
      </c>
    </row>
    <row r="6" spans="1:21" ht="17.25" customHeight="1">
      <c r="A6" s="507">
        <v>2008</v>
      </c>
      <c r="B6" s="506">
        <v>5249</v>
      </c>
      <c r="C6" s="506">
        <v>457</v>
      </c>
      <c r="D6" s="506">
        <v>2480</v>
      </c>
      <c r="E6" s="506">
        <v>167</v>
      </c>
      <c r="F6" s="506">
        <v>61</v>
      </c>
      <c r="G6" s="506">
        <v>2135</v>
      </c>
      <c r="H6" s="506">
        <v>47</v>
      </c>
      <c r="I6" s="506">
        <v>381</v>
      </c>
      <c r="J6" s="915">
        <f t="shared" si="0"/>
        <v>10977</v>
      </c>
      <c r="K6" s="869">
        <f t="shared" si="1"/>
        <v>0.47818165254623302</v>
      </c>
      <c r="L6" s="869">
        <f t="shared" si="2"/>
        <v>4.1632504327229661E-2</v>
      </c>
      <c r="M6" s="869">
        <f t="shared" si="3"/>
        <v>0.22592693814339074</v>
      </c>
      <c r="N6" s="869">
        <f t="shared" si="4"/>
        <v>1.5213628495946069E-2</v>
      </c>
      <c r="O6" s="869">
        <f t="shared" si="5"/>
        <v>5.5570738817527559E-3</v>
      </c>
      <c r="P6" s="869">
        <f t="shared" si="6"/>
        <v>0.19449758586134644</v>
      </c>
      <c r="Q6" s="869">
        <f t="shared" si="7"/>
        <v>4.2816798761045822E-3</v>
      </c>
      <c r="R6" s="869">
        <f t="shared" si="8"/>
        <v>3.4708936867996719E-2</v>
      </c>
    </row>
    <row r="7" spans="1:21">
      <c r="A7" s="505">
        <v>2009</v>
      </c>
      <c r="B7" s="506">
        <v>5951</v>
      </c>
      <c r="C7" s="506">
        <v>466</v>
      </c>
      <c r="D7" s="506">
        <v>3922</v>
      </c>
      <c r="E7" s="506">
        <v>308</v>
      </c>
      <c r="F7" s="506">
        <v>128</v>
      </c>
      <c r="G7" s="506">
        <v>2899</v>
      </c>
      <c r="H7" s="506">
        <v>159</v>
      </c>
      <c r="I7" s="506">
        <v>850</v>
      </c>
      <c r="J7" s="915">
        <f t="shared" si="0"/>
        <v>14683</v>
      </c>
      <c r="K7" s="869">
        <f t="shared" si="1"/>
        <v>0.40529864469113941</v>
      </c>
      <c r="L7" s="869">
        <f t="shared" si="2"/>
        <v>3.1737383368521423E-2</v>
      </c>
      <c r="M7" s="869">
        <f t="shared" si="3"/>
        <v>0.26711162568957297</v>
      </c>
      <c r="N7" s="869">
        <f t="shared" si="4"/>
        <v>2.0976639651297417E-2</v>
      </c>
      <c r="O7" s="869">
        <f t="shared" si="5"/>
        <v>8.7175645304093177E-3</v>
      </c>
      <c r="P7" s="869">
        <f t="shared" si="6"/>
        <v>0.19743921541919227</v>
      </c>
      <c r="Q7" s="869">
        <f t="shared" si="7"/>
        <v>1.0828849690117824E-2</v>
      </c>
      <c r="R7" s="869">
        <f t="shared" si="8"/>
        <v>5.7890076959749369E-2</v>
      </c>
    </row>
    <row r="8" spans="1:21">
      <c r="A8" s="507">
        <v>2010</v>
      </c>
      <c r="B8" s="506">
        <v>6247</v>
      </c>
      <c r="C8" s="506">
        <v>524</v>
      </c>
      <c r="D8" s="506">
        <v>4790</v>
      </c>
      <c r="E8" s="506">
        <v>428</v>
      </c>
      <c r="F8" s="506">
        <v>239</v>
      </c>
      <c r="G8" s="506">
        <v>3860</v>
      </c>
      <c r="H8" s="506">
        <v>234</v>
      </c>
      <c r="I8" s="506">
        <v>1134</v>
      </c>
      <c r="J8" s="915">
        <f t="shared" si="0"/>
        <v>17456</v>
      </c>
      <c r="K8" s="869">
        <f t="shared" si="1"/>
        <v>0.35787121906507791</v>
      </c>
      <c r="L8" s="869">
        <f t="shared" si="2"/>
        <v>3.0018331805682859E-2</v>
      </c>
      <c r="M8" s="869">
        <f t="shared" si="3"/>
        <v>0.27440421631530704</v>
      </c>
      <c r="N8" s="869">
        <f t="shared" si="4"/>
        <v>2.451879010082493E-2</v>
      </c>
      <c r="O8" s="869">
        <f t="shared" si="5"/>
        <v>1.3691567369385885E-2</v>
      </c>
      <c r="P8" s="869">
        <f t="shared" si="6"/>
        <v>0.22112740604949588</v>
      </c>
      <c r="Q8" s="869">
        <f t="shared" si="7"/>
        <v>1.3405132905591201E-2</v>
      </c>
      <c r="R8" s="869">
        <f t="shared" si="8"/>
        <v>6.4963336388634274E-2</v>
      </c>
    </row>
    <row r="9" spans="1:21" ht="18.75" customHeight="1">
      <c r="A9" s="507">
        <v>2011</v>
      </c>
      <c r="B9" s="506">
        <v>7512</v>
      </c>
      <c r="C9" s="506">
        <v>818</v>
      </c>
      <c r="D9" s="506">
        <v>6018</v>
      </c>
      <c r="E9" s="506">
        <v>681</v>
      </c>
      <c r="F9" s="506">
        <v>471</v>
      </c>
      <c r="G9" s="506">
        <v>5158</v>
      </c>
      <c r="H9" s="506">
        <v>364</v>
      </c>
      <c r="I9" s="506">
        <v>1575</v>
      </c>
      <c r="J9" s="915">
        <f t="shared" si="0"/>
        <v>22597</v>
      </c>
      <c r="K9" s="869">
        <f t="shared" si="1"/>
        <v>0.33243350887285922</v>
      </c>
      <c r="L9" s="869">
        <f t="shared" si="2"/>
        <v>3.6199495508253306E-2</v>
      </c>
      <c r="M9" s="869">
        <f t="shared" si="3"/>
        <v>0.26631853785900783</v>
      </c>
      <c r="N9" s="869">
        <f t="shared" si="4"/>
        <v>3.0136743815550735E-2</v>
      </c>
      <c r="O9" s="869">
        <f t="shared" si="5"/>
        <v>2.0843474797539497E-2</v>
      </c>
      <c r="P9" s="869">
        <f t="shared" si="6"/>
        <v>0.22826038854715228</v>
      </c>
      <c r="Q9" s="869">
        <f t="shared" si="7"/>
        <v>1.6108332964552816E-2</v>
      </c>
      <c r="R9" s="869">
        <f t="shared" si="8"/>
        <v>6.9699517635084307E-2</v>
      </c>
    </row>
    <row r="10" spans="1:21" ht="13.5" customHeight="1">
      <c r="A10" s="507" t="s">
        <v>424</v>
      </c>
      <c r="B10" s="506">
        <v>8554</v>
      </c>
      <c r="C10" s="506">
        <v>1073</v>
      </c>
      <c r="D10" s="506">
        <v>7266</v>
      </c>
      <c r="E10" s="506">
        <v>925</v>
      </c>
      <c r="F10" s="506">
        <v>535</v>
      </c>
      <c r="G10" s="506">
        <v>5902</v>
      </c>
      <c r="H10" s="506">
        <v>474</v>
      </c>
      <c r="I10" s="506">
        <v>1959</v>
      </c>
      <c r="J10" s="915">
        <f t="shared" si="0"/>
        <v>26688</v>
      </c>
      <c r="K10" s="869">
        <f t="shared" si="1"/>
        <v>0.32051858513189446</v>
      </c>
      <c r="L10" s="869">
        <f t="shared" si="2"/>
        <v>4.0205335731414868E-2</v>
      </c>
      <c r="M10" s="869">
        <f t="shared" si="3"/>
        <v>0.27225719424460432</v>
      </c>
      <c r="N10" s="869">
        <f t="shared" si="4"/>
        <v>3.4659772182254196E-2</v>
      </c>
      <c r="O10" s="869">
        <f t="shared" si="5"/>
        <v>2.0046462829736211E-2</v>
      </c>
      <c r="P10" s="869">
        <f t="shared" si="6"/>
        <v>0.2211480815347722</v>
      </c>
      <c r="Q10" s="869">
        <f t="shared" si="7"/>
        <v>1.7760791366906475E-2</v>
      </c>
      <c r="R10" s="869">
        <f t="shared" si="8"/>
        <v>7.3403776978417268E-2</v>
      </c>
    </row>
    <row r="11" spans="1:21" s="288" customFormat="1">
      <c r="A11" s="507" t="s">
        <v>425</v>
      </c>
      <c r="B11" s="506">
        <v>9093</v>
      </c>
      <c r="C11" s="506">
        <v>1147</v>
      </c>
      <c r="D11" s="506">
        <v>8256</v>
      </c>
      <c r="E11" s="506">
        <v>933</v>
      </c>
      <c r="F11" s="506">
        <v>584</v>
      </c>
      <c r="G11" s="506">
        <v>5913</v>
      </c>
      <c r="H11" s="506">
        <v>417</v>
      </c>
      <c r="I11" s="506">
        <v>2292</v>
      </c>
      <c r="J11" s="915">
        <f t="shared" si="0"/>
        <v>28635</v>
      </c>
      <c r="K11" s="869">
        <f t="shared" si="1"/>
        <v>0.31754845468831849</v>
      </c>
      <c r="L11" s="869">
        <f t="shared" si="2"/>
        <v>4.0055875676619522E-2</v>
      </c>
      <c r="M11" s="869">
        <f t="shared" si="3"/>
        <v>0.28831849135673127</v>
      </c>
      <c r="N11" s="869">
        <f t="shared" si="4"/>
        <v>3.2582503928758513E-2</v>
      </c>
      <c r="O11" s="869">
        <f t="shared" si="5"/>
        <v>2.0394621966125372E-2</v>
      </c>
      <c r="P11" s="869">
        <f t="shared" si="6"/>
        <v>0.20649554740701939</v>
      </c>
      <c r="Q11" s="869">
        <f t="shared" si="7"/>
        <v>1.4562598218962807E-2</v>
      </c>
      <c r="R11" s="869">
        <f t="shared" si="8"/>
        <v>8.0041906757464643E-2</v>
      </c>
      <c r="S11" s="247"/>
      <c r="T11" s="247"/>
      <c r="U11" s="247"/>
    </row>
    <row r="12" spans="1:21" s="288" customFormat="1">
      <c r="A12" s="507" t="s">
        <v>426</v>
      </c>
      <c r="B12" s="506">
        <v>10098</v>
      </c>
      <c r="C12" s="506">
        <v>1346</v>
      </c>
      <c r="D12" s="506">
        <v>8494</v>
      </c>
      <c r="E12" s="506">
        <v>1003</v>
      </c>
      <c r="F12" s="506">
        <v>627</v>
      </c>
      <c r="G12" s="506">
        <v>6354</v>
      </c>
      <c r="H12" s="506">
        <v>518</v>
      </c>
      <c r="I12" s="506">
        <v>2592</v>
      </c>
      <c r="J12" s="915">
        <f t="shared" si="0"/>
        <v>31032</v>
      </c>
      <c r="K12" s="869">
        <f t="shared" si="1"/>
        <v>0.32540603248259858</v>
      </c>
      <c r="L12" s="869">
        <f t="shared" si="2"/>
        <v>4.337458107759732E-2</v>
      </c>
      <c r="M12" s="869">
        <f t="shared" si="3"/>
        <v>0.27371745295179167</v>
      </c>
      <c r="N12" s="869">
        <f t="shared" si="4"/>
        <v>3.2321474606857435E-2</v>
      </c>
      <c r="O12" s="869">
        <f t="shared" si="5"/>
        <v>2.0204949729311677E-2</v>
      </c>
      <c r="P12" s="869">
        <f t="shared" si="6"/>
        <v>0.20475638051044084</v>
      </c>
      <c r="Q12" s="869">
        <f t="shared" si="7"/>
        <v>1.6692446506831656E-2</v>
      </c>
      <c r="R12" s="869">
        <f t="shared" si="8"/>
        <v>8.3526682134570762E-2</v>
      </c>
      <c r="S12" s="247"/>
      <c r="T12" s="247"/>
      <c r="U12" s="247"/>
    </row>
    <row r="13" spans="1:21" s="288" customFormat="1">
      <c r="A13" s="507" t="s">
        <v>427</v>
      </c>
      <c r="B13" s="506">
        <v>11104</v>
      </c>
      <c r="C13" s="506">
        <v>1417</v>
      </c>
      <c r="D13" s="506">
        <v>9714</v>
      </c>
      <c r="E13" s="506">
        <v>1229</v>
      </c>
      <c r="F13" s="506">
        <v>451</v>
      </c>
      <c r="G13" s="506">
        <v>7190</v>
      </c>
      <c r="H13" s="506">
        <v>574</v>
      </c>
      <c r="I13" s="506">
        <v>2870</v>
      </c>
      <c r="J13" s="915">
        <f t="shared" si="0"/>
        <v>34549</v>
      </c>
      <c r="K13" s="869">
        <f t="shared" si="1"/>
        <v>0.32139859330226633</v>
      </c>
      <c r="L13" s="869">
        <f t="shared" si="2"/>
        <v>4.1014211699325592E-2</v>
      </c>
      <c r="M13" s="869">
        <f t="shared" si="3"/>
        <v>0.28116588034385942</v>
      </c>
      <c r="N13" s="869">
        <f t="shared" si="4"/>
        <v>3.5572664910706535E-2</v>
      </c>
      <c r="O13" s="869">
        <f t="shared" si="5"/>
        <v>1.305392341312339E-2</v>
      </c>
      <c r="P13" s="869">
        <f t="shared" si="6"/>
        <v>0.20811022026686735</v>
      </c>
      <c r="Q13" s="869">
        <f t="shared" si="7"/>
        <v>1.6614084343975224E-2</v>
      </c>
      <c r="R13" s="869">
        <f t="shared" si="8"/>
        <v>8.3070421719876122E-2</v>
      </c>
      <c r="S13" s="247"/>
      <c r="T13" s="247"/>
      <c r="U13" s="247"/>
    </row>
    <row r="14" spans="1:21" s="288" customFormat="1">
      <c r="A14" s="507" t="s">
        <v>428</v>
      </c>
      <c r="B14" s="506">
        <v>13004</v>
      </c>
      <c r="C14" s="506">
        <v>1848</v>
      </c>
      <c r="D14" s="506">
        <v>10279</v>
      </c>
      <c r="E14" s="506">
        <v>1386</v>
      </c>
      <c r="F14" s="506">
        <v>557</v>
      </c>
      <c r="G14" s="506">
        <v>7820</v>
      </c>
      <c r="H14" s="506">
        <v>635</v>
      </c>
      <c r="I14" s="506">
        <v>3327</v>
      </c>
      <c r="J14" s="915">
        <f t="shared" si="0"/>
        <v>38856</v>
      </c>
      <c r="K14" s="869">
        <f t="shared" si="1"/>
        <v>0.33467160798847023</v>
      </c>
      <c r="L14" s="869">
        <f t="shared" si="2"/>
        <v>4.7560222359481159E-2</v>
      </c>
      <c r="M14" s="869">
        <f t="shared" si="3"/>
        <v>0.26454086884908379</v>
      </c>
      <c r="N14" s="869">
        <f t="shared" si="4"/>
        <v>3.5670166769610871E-2</v>
      </c>
      <c r="O14" s="869">
        <f t="shared" si="5"/>
        <v>1.4334980440601193E-2</v>
      </c>
      <c r="P14" s="869">
        <f t="shared" si="6"/>
        <v>0.20125591929174388</v>
      </c>
      <c r="Q14" s="869">
        <f t="shared" si="7"/>
        <v>1.6342392423306568E-2</v>
      </c>
      <c r="R14" s="869">
        <f t="shared" si="8"/>
        <v>8.5623841877702292E-2</v>
      </c>
      <c r="S14" s="247"/>
      <c r="T14" s="247"/>
      <c r="U14" s="247"/>
    </row>
    <row r="15" spans="1:21" s="288" customFormat="1" ht="18.75" customHeight="1">
      <c r="A15" s="507" t="s">
        <v>429</v>
      </c>
      <c r="B15" s="506">
        <v>14295</v>
      </c>
      <c r="C15" s="506">
        <v>2006</v>
      </c>
      <c r="D15" s="506">
        <v>10762</v>
      </c>
      <c r="E15" s="506">
        <v>1529</v>
      </c>
      <c r="F15" s="506">
        <v>713</v>
      </c>
      <c r="G15" s="506">
        <v>7971</v>
      </c>
      <c r="H15" s="506">
        <v>693</v>
      </c>
      <c r="I15" s="506">
        <v>3520</v>
      </c>
      <c r="J15" s="915">
        <f t="shared" si="0"/>
        <v>41489</v>
      </c>
      <c r="K15" s="869">
        <f t="shared" si="1"/>
        <v>0.34454915760804067</v>
      </c>
      <c r="L15" s="869">
        <f t="shared" si="2"/>
        <v>4.8350165104003473E-2</v>
      </c>
      <c r="M15" s="869">
        <f t="shared" si="3"/>
        <v>0.25939405625587503</v>
      </c>
      <c r="N15" s="869">
        <f t="shared" si="4"/>
        <v>3.6853141796620789E-2</v>
      </c>
      <c r="O15" s="869">
        <f t="shared" si="5"/>
        <v>1.7185278025500735E-2</v>
      </c>
      <c r="P15" s="869">
        <f t="shared" si="6"/>
        <v>0.19212321338186025</v>
      </c>
      <c r="Q15" s="869">
        <f t="shared" si="7"/>
        <v>1.6703222540914459E-2</v>
      </c>
      <c r="R15" s="869">
        <f t="shared" si="8"/>
        <v>8.4841765287184553E-2</v>
      </c>
      <c r="S15" s="247"/>
      <c r="T15" s="247"/>
      <c r="U15" s="247"/>
    </row>
    <row r="16" spans="1:21" s="288" customFormat="1">
      <c r="A16" s="507" t="s">
        <v>430</v>
      </c>
      <c r="B16" s="506">
        <v>16903</v>
      </c>
      <c r="C16" s="506">
        <v>2403</v>
      </c>
      <c r="D16" s="506">
        <v>10960</v>
      </c>
      <c r="E16" s="506">
        <v>1808</v>
      </c>
      <c r="F16" s="506">
        <v>722</v>
      </c>
      <c r="G16" s="506">
        <v>8122</v>
      </c>
      <c r="H16" s="506">
        <v>830</v>
      </c>
      <c r="I16" s="506">
        <v>3722</v>
      </c>
      <c r="J16" s="915">
        <f t="shared" si="0"/>
        <v>45470</v>
      </c>
      <c r="K16" s="869">
        <f t="shared" si="1"/>
        <v>0.37173960853309873</v>
      </c>
      <c r="L16" s="869">
        <f t="shared" si="2"/>
        <v>5.2848031669232458E-2</v>
      </c>
      <c r="M16" s="869">
        <f t="shared" si="3"/>
        <v>0.24103804706399823</v>
      </c>
      <c r="N16" s="869">
        <f t="shared" si="4"/>
        <v>3.9762480756542776E-2</v>
      </c>
      <c r="O16" s="869">
        <f t="shared" si="5"/>
        <v>1.5878601275566308E-2</v>
      </c>
      <c r="P16" s="869">
        <f t="shared" si="6"/>
        <v>0.17862326808884979</v>
      </c>
      <c r="Q16" s="869">
        <f t="shared" si="7"/>
        <v>1.8253793710138553E-2</v>
      </c>
      <c r="R16" s="869">
        <f t="shared" si="8"/>
        <v>8.185616890257312E-2</v>
      </c>
      <c r="S16" s="247"/>
      <c r="T16" s="247"/>
      <c r="U16" s="247"/>
    </row>
    <row r="17" spans="1:21" s="288" customFormat="1">
      <c r="A17" s="507" t="s">
        <v>431</v>
      </c>
      <c r="B17" s="506">
        <v>18434</v>
      </c>
      <c r="C17" s="506">
        <v>1949</v>
      </c>
      <c r="D17" s="506">
        <v>11829</v>
      </c>
      <c r="E17" s="506">
        <v>2244</v>
      </c>
      <c r="F17" s="506">
        <v>854</v>
      </c>
      <c r="G17" s="506">
        <v>8942</v>
      </c>
      <c r="H17" s="506">
        <v>824</v>
      </c>
      <c r="I17" s="506">
        <v>4072</v>
      </c>
      <c r="J17" s="915">
        <f t="shared" si="0"/>
        <v>49148</v>
      </c>
      <c r="K17" s="869">
        <f t="shared" si="1"/>
        <v>0.37507121347765932</v>
      </c>
      <c r="L17" s="869">
        <f t="shared" si="2"/>
        <v>3.965573370228697E-2</v>
      </c>
      <c r="M17" s="869">
        <f t="shared" si="3"/>
        <v>0.24068120778058111</v>
      </c>
      <c r="N17" s="869">
        <f t="shared" si="4"/>
        <v>4.5658012533572066E-2</v>
      </c>
      <c r="O17" s="869">
        <f t="shared" si="5"/>
        <v>1.7376088548872792E-2</v>
      </c>
      <c r="P17" s="869">
        <f t="shared" si="6"/>
        <v>0.1819402620655978</v>
      </c>
      <c r="Q17" s="869">
        <f t="shared" si="7"/>
        <v>1.676568731179295E-2</v>
      </c>
      <c r="R17" s="869">
        <f t="shared" si="8"/>
        <v>8.2851794579637011E-2</v>
      </c>
      <c r="S17" s="247"/>
      <c r="T17" s="247"/>
      <c r="U17" s="247"/>
    </row>
    <row r="18" spans="1:21" s="288" customFormat="1">
      <c r="A18" s="505">
        <v>2020</v>
      </c>
      <c r="B18" s="506">
        <v>16908</v>
      </c>
      <c r="C18" s="506">
        <v>1624</v>
      </c>
      <c r="D18" s="506">
        <v>9095</v>
      </c>
      <c r="E18" s="506">
        <v>1711</v>
      </c>
      <c r="F18" s="506">
        <v>1369</v>
      </c>
      <c r="G18" s="506">
        <v>5073</v>
      </c>
      <c r="H18" s="506">
        <v>833</v>
      </c>
      <c r="I18" s="506">
        <v>3532</v>
      </c>
      <c r="J18" s="915">
        <f t="shared" si="0"/>
        <v>40145</v>
      </c>
      <c r="K18" s="869">
        <f t="shared" si="1"/>
        <v>0.4211732469796986</v>
      </c>
      <c r="L18" s="869">
        <f t="shared" si="2"/>
        <v>4.0453356582388841E-2</v>
      </c>
      <c r="M18" s="869">
        <f t="shared" si="3"/>
        <v>0.22655374268277495</v>
      </c>
      <c r="N18" s="869">
        <f t="shared" si="4"/>
        <v>4.2620500685016813E-2</v>
      </c>
      <c r="O18" s="869">
        <f t="shared" si="5"/>
        <v>3.4101382488479264E-2</v>
      </c>
      <c r="P18" s="869">
        <f t="shared" si="6"/>
        <v>0.12636691991530702</v>
      </c>
      <c r="Q18" s="869">
        <f t="shared" si="7"/>
        <v>2.0749782040104622E-2</v>
      </c>
      <c r="R18" s="869">
        <f t="shared" si="8"/>
        <v>8.7981068626229911E-2</v>
      </c>
      <c r="S18" s="247"/>
      <c r="T18" s="247"/>
      <c r="U18" s="247"/>
    </row>
    <row r="19" spans="1:21" s="288" customFormat="1">
      <c r="A19" s="505">
        <v>2021</v>
      </c>
      <c r="B19" s="506">
        <v>21434</v>
      </c>
      <c r="C19" s="506">
        <v>1874</v>
      </c>
      <c r="D19" s="506">
        <v>10126</v>
      </c>
      <c r="E19" s="506">
        <v>1855</v>
      </c>
      <c r="F19" s="506">
        <v>907</v>
      </c>
      <c r="G19" s="506">
        <v>6664</v>
      </c>
      <c r="H19" s="506">
        <v>795</v>
      </c>
      <c r="I19" s="506">
        <v>3795</v>
      </c>
      <c r="J19" s="915">
        <f t="shared" si="0"/>
        <v>47450</v>
      </c>
      <c r="K19" s="869">
        <f t="shared" si="1"/>
        <v>0.45171759747102214</v>
      </c>
      <c r="L19" s="869">
        <f t="shared" si="2"/>
        <v>3.9494204425711277E-2</v>
      </c>
      <c r="M19" s="869">
        <f t="shared" si="3"/>
        <v>0.2134035827186512</v>
      </c>
      <c r="N19" s="869">
        <f t="shared" si="4"/>
        <v>3.909378292939937E-2</v>
      </c>
      <c r="O19" s="869">
        <f t="shared" si="5"/>
        <v>1.9114857744994732E-2</v>
      </c>
      <c r="P19" s="869">
        <f t="shared" si="6"/>
        <v>0.14044257112750264</v>
      </c>
      <c r="Q19" s="869">
        <f t="shared" si="7"/>
        <v>1.6754478398314013E-2</v>
      </c>
      <c r="R19" s="869">
        <f t="shared" si="8"/>
        <v>7.9978925184404637E-2</v>
      </c>
      <c r="S19" s="247"/>
      <c r="T19" s="247"/>
      <c r="U19" s="247"/>
    </row>
    <row r="20" spans="1:21" s="288" customFormat="1" ht="21.75" customHeight="1">
      <c r="A20" s="505">
        <v>2022</v>
      </c>
      <c r="B20" s="506">
        <v>22115</v>
      </c>
      <c r="C20" s="506">
        <v>1642</v>
      </c>
      <c r="D20" s="506">
        <v>10022</v>
      </c>
      <c r="E20" s="506">
        <v>1884</v>
      </c>
      <c r="F20" s="506">
        <v>641</v>
      </c>
      <c r="G20" s="506">
        <v>8386</v>
      </c>
      <c r="H20" s="506">
        <v>866</v>
      </c>
      <c r="I20" s="506">
        <v>4039</v>
      </c>
      <c r="J20" s="915">
        <v>49595</v>
      </c>
      <c r="K20" s="869">
        <v>0.44591188627885875</v>
      </c>
      <c r="L20" s="869">
        <v>3.3108176227442283E-2</v>
      </c>
      <c r="M20" s="869">
        <v>0.20207682226030849</v>
      </c>
      <c r="N20" s="869">
        <v>3.7987700373021474E-2</v>
      </c>
      <c r="O20" s="869">
        <v>1.2924689988910172E-2</v>
      </c>
      <c r="P20" s="869">
        <v>0.16908962597035992</v>
      </c>
      <c r="Q20" s="869">
        <v>1.7461437644923885E-2</v>
      </c>
      <c r="R20" s="869">
        <v>8.1439661256175022E-2</v>
      </c>
      <c r="S20" s="247"/>
      <c r="T20" s="247"/>
      <c r="U20" s="247"/>
    </row>
    <row r="21" spans="1:21" s="288" customFormat="1">
      <c r="A21" s="505">
        <v>2023</v>
      </c>
      <c r="B21" s="750">
        <v>21670</v>
      </c>
      <c r="C21" s="506">
        <v>1339</v>
      </c>
      <c r="D21" s="506">
        <v>9826</v>
      </c>
      <c r="E21" s="506">
        <v>1739</v>
      </c>
      <c r="F21" s="506">
        <v>404</v>
      </c>
      <c r="G21" s="506">
        <v>7949</v>
      </c>
      <c r="H21" s="506">
        <v>655</v>
      </c>
      <c r="I21" s="506">
        <v>3215</v>
      </c>
      <c r="J21" s="915">
        <f>SUM(B21:I21)</f>
        <v>46797</v>
      </c>
      <c r="K21" s="869">
        <f>B21/J21</f>
        <v>0.46306387161570184</v>
      </c>
      <c r="L21" s="869">
        <f>C21/J21</f>
        <v>2.8612945274269719E-2</v>
      </c>
      <c r="M21" s="869">
        <f>D21/J21</f>
        <v>0.20997072461909952</v>
      </c>
      <c r="N21" s="869">
        <f>E21/J21</f>
        <v>3.7160501741564628E-2</v>
      </c>
      <c r="O21" s="869">
        <f>F21/J21</f>
        <v>8.6330320319678612E-3</v>
      </c>
      <c r="P21" s="869">
        <f>G21/J21</f>
        <v>0.16986131589631814</v>
      </c>
      <c r="Q21" s="869">
        <f>H21/J21</f>
        <v>1.3996623715195418E-2</v>
      </c>
      <c r="R21" s="869">
        <f>I21/J21</f>
        <v>6.870098510588285E-2</v>
      </c>
      <c r="S21" s="247"/>
      <c r="T21" s="247"/>
      <c r="U21" s="247"/>
    </row>
    <row r="22" spans="1:21">
      <c r="A22" s="505" t="str">
        <f>+'Resumen '!O6</f>
        <v>Jul.2025</v>
      </c>
      <c r="B22" s="750">
        <v>13954</v>
      </c>
      <c r="C22" s="750">
        <v>1171</v>
      </c>
      <c r="D22" s="750">
        <v>6046</v>
      </c>
      <c r="E22" s="750">
        <v>1012</v>
      </c>
      <c r="F22" s="750">
        <v>346</v>
      </c>
      <c r="G22" s="750">
        <v>5225</v>
      </c>
      <c r="H22" s="750">
        <v>399</v>
      </c>
      <c r="I22" s="750">
        <v>2000</v>
      </c>
      <c r="J22" s="915">
        <f>SUM(B22:I22)</f>
        <v>30153</v>
      </c>
      <c r="K22" s="869">
        <f>B22/J22</f>
        <v>0.46277319006400691</v>
      </c>
      <c r="L22" s="869">
        <f>C22/J22</f>
        <v>3.8835273438795476E-2</v>
      </c>
      <c r="M22" s="869">
        <f>D22/J22</f>
        <v>0.20051072861738467</v>
      </c>
      <c r="N22" s="869">
        <f>E22/J22</f>
        <v>3.3562166285278416E-2</v>
      </c>
      <c r="O22" s="869">
        <f>F22/J22</f>
        <v>1.1474811793188074E-2</v>
      </c>
      <c r="P22" s="869">
        <f>G22/J22</f>
        <v>0.17328292375551355</v>
      </c>
      <c r="Q22" s="869">
        <f>H22/J22</f>
        <v>1.3232514177693762E-2</v>
      </c>
      <c r="R22" s="869">
        <f>I22/J22</f>
        <v>6.6328391868139158E-2</v>
      </c>
    </row>
    <row r="23" spans="1:21">
      <c r="A23" s="508" t="s">
        <v>440</v>
      </c>
      <c r="B23" s="509">
        <f t="shared" ref="B23:J23" si="9">SUM(B5:B22)</f>
        <v>227773</v>
      </c>
      <c r="C23" s="509">
        <f t="shared" si="9"/>
        <v>23363</v>
      </c>
      <c r="D23" s="509">
        <f t="shared" si="9"/>
        <v>141016</v>
      </c>
      <c r="E23" s="509">
        <f t="shared" si="9"/>
        <v>20954</v>
      </c>
      <c r="F23" s="509">
        <f t="shared" si="9"/>
        <v>9663</v>
      </c>
      <c r="G23" s="509">
        <f t="shared" si="9"/>
        <v>106965</v>
      </c>
      <c r="H23" s="509">
        <f t="shared" si="9"/>
        <v>9384</v>
      </c>
      <c r="I23" s="509">
        <f t="shared" si="9"/>
        <v>45146</v>
      </c>
      <c r="J23" s="916">
        <f t="shared" si="9"/>
        <v>584264</v>
      </c>
      <c r="K23" s="510">
        <f>B23/J23</f>
        <v>0.38984602850766092</v>
      </c>
      <c r="L23" s="510">
        <f>C23/J23</f>
        <v>3.9987060643818545E-2</v>
      </c>
      <c r="M23" s="510">
        <f>D23/J23</f>
        <v>0.24135664699519396</v>
      </c>
      <c r="N23" s="510">
        <f>E23/J23</f>
        <v>3.5863924527268498E-2</v>
      </c>
      <c r="O23" s="510">
        <f>F23/J23</f>
        <v>1.6538756452562541E-2</v>
      </c>
      <c r="P23" s="510">
        <f>G23/J23</f>
        <v>0.1830764859720948</v>
      </c>
      <c r="Q23" s="510">
        <f>H23/J23</f>
        <v>1.6061232593485138E-2</v>
      </c>
      <c r="R23" s="510">
        <f>I23/J23</f>
        <v>7.7269864307915603E-2</v>
      </c>
    </row>
    <row r="25" spans="1:21">
      <c r="H25" s="332"/>
      <c r="J25" s="917"/>
    </row>
    <row r="26" spans="1:21">
      <c r="J26" s="917"/>
    </row>
    <row r="27" spans="1:21">
      <c r="J27" s="917">
        <f t="shared" ref="J27:J32" si="10">+(J6-J5)/J5</f>
        <v>0.2847612359550562</v>
      </c>
    </row>
    <row r="28" spans="1:21">
      <c r="J28" s="917">
        <f t="shared" si="10"/>
        <v>0.33761501320943793</v>
      </c>
      <c r="K28" s="280"/>
    </row>
    <row r="29" spans="1:21">
      <c r="J29" s="917">
        <f t="shared" si="10"/>
        <v>0.18885786283457059</v>
      </c>
      <c r="K29" s="280"/>
    </row>
    <row r="30" spans="1:21">
      <c r="J30" s="917">
        <f t="shared" si="10"/>
        <v>0.29451191567369384</v>
      </c>
      <c r="K30" s="280"/>
    </row>
    <row r="31" spans="1:21">
      <c r="J31" s="917">
        <f t="shared" si="10"/>
        <v>0.18104173120325706</v>
      </c>
      <c r="K31" s="280"/>
    </row>
    <row r="32" spans="1:21">
      <c r="J32" s="917">
        <f t="shared" si="10"/>
        <v>7.2954136690647486E-2</v>
      </c>
      <c r="K32" s="280"/>
    </row>
    <row r="33" spans="3:11">
      <c r="J33" s="917"/>
      <c r="K33" s="280"/>
    </row>
    <row r="34" spans="3:11">
      <c r="J34" s="917">
        <f>+(J12-J11)/J11</f>
        <v>8.3708748035620742E-2</v>
      </c>
      <c r="K34" s="280"/>
    </row>
    <row r="35" spans="3:11">
      <c r="J35" s="917"/>
      <c r="K35" s="280"/>
    </row>
    <row r="36" spans="3:11">
      <c r="J36" s="917">
        <f>AVERAGE(J25:J35)</f>
        <v>0.20620723480032627</v>
      </c>
      <c r="K36" s="280"/>
    </row>
    <row r="37" spans="3:11">
      <c r="J37" s="917"/>
      <c r="K37" s="280"/>
    </row>
    <row r="38" spans="3:11">
      <c r="J38" s="918"/>
      <c r="K38" s="280"/>
    </row>
    <row r="39" spans="3:11">
      <c r="J39" s="918"/>
      <c r="K39" s="280"/>
    </row>
    <row r="40" spans="3:11">
      <c r="J40" s="918"/>
      <c r="K40" s="280"/>
    </row>
    <row r="41" spans="3:11">
      <c r="J41" s="918"/>
      <c r="K41" s="280"/>
    </row>
    <row r="42" spans="3:11">
      <c r="J42" s="918"/>
      <c r="K42" s="280"/>
    </row>
    <row r="43" spans="3:11">
      <c r="J43" s="918"/>
      <c r="K43" s="280"/>
    </row>
    <row r="44" spans="3:11">
      <c r="J44" s="918"/>
      <c r="K44" s="280"/>
    </row>
    <row r="47" spans="3:11">
      <c r="C47" s="292"/>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3">
    <tabColor rgb="FF0070C0"/>
    <pageSetUpPr fitToPage="1"/>
  </sheetPr>
  <dimension ref="A1:N26"/>
  <sheetViews>
    <sheetView showGridLines="0" view="pageBreakPreview" zoomScale="40" zoomScaleNormal="100" zoomScaleSheetLayoutView="40" workbookViewId="0">
      <selection activeCell="AC41" sqref="AC41:AD42"/>
    </sheetView>
  </sheetViews>
  <sheetFormatPr defaultColWidth="11.42578125" defaultRowHeight="18"/>
  <cols>
    <col min="1" max="1" width="22.5703125" style="252" customWidth="1"/>
    <col min="2" max="2" width="15.42578125" style="252" customWidth="1"/>
    <col min="3" max="5" width="15.140625" style="252" bestFit="1" customWidth="1"/>
    <col min="6" max="6" width="14.28515625" style="252" customWidth="1"/>
    <col min="7" max="7" width="18.7109375" style="252" customWidth="1"/>
    <col min="8" max="8" width="17.85546875" style="252" customWidth="1"/>
    <col min="9" max="9" width="21.7109375" style="252" customWidth="1"/>
    <col min="10" max="10" width="20.85546875" style="252" customWidth="1"/>
    <col min="11" max="11" width="20" style="252" customWidth="1"/>
    <col min="12" max="12" width="20.5703125" style="252" customWidth="1"/>
    <col min="13" max="13" width="20.7109375" style="252" customWidth="1"/>
    <col min="14" max="14" width="17.7109375" style="252" customWidth="1"/>
    <col min="15" max="16384" width="11.42578125" style="252"/>
  </cols>
  <sheetData>
    <row r="1" spans="1:14" s="439" customFormat="1" ht="79.5" customHeight="1">
      <c r="A1" s="1430" t="s">
        <v>920</v>
      </c>
      <c r="B1" s="1430"/>
      <c r="C1" s="1430"/>
      <c r="D1" s="1430"/>
      <c r="E1" s="1430"/>
      <c r="F1" s="1430"/>
      <c r="G1" s="1430"/>
      <c r="H1" s="1430"/>
      <c r="I1" s="1430"/>
      <c r="J1" s="1430"/>
      <c r="K1" s="1430"/>
      <c r="L1" s="1430"/>
      <c r="M1" s="1430"/>
    </row>
    <row r="2" spans="1:14" s="439" customFormat="1" ht="24" customHeight="1">
      <c r="A2" s="1430" t="str">
        <f>+'V.4.6. Accid x sexo'!A2:I2</f>
        <v>Período:  Diciembre 2007 - Julio 2025</v>
      </c>
      <c r="B2" s="1430"/>
      <c r="C2" s="1430"/>
      <c r="D2" s="1430"/>
      <c r="E2" s="1430"/>
      <c r="F2" s="1430"/>
      <c r="G2" s="1430"/>
      <c r="H2" s="1430"/>
      <c r="I2" s="1430"/>
      <c r="J2" s="1430"/>
      <c r="K2" s="1430"/>
      <c r="L2" s="1430"/>
      <c r="M2" s="1430"/>
    </row>
    <row r="3" spans="1:14" ht="13.5" customHeight="1">
      <c r="A3" s="931"/>
      <c r="B3" s="335"/>
      <c r="C3" s="335"/>
      <c r="D3" s="335"/>
      <c r="E3" s="335"/>
      <c r="F3" s="335"/>
      <c r="G3" s="335"/>
      <c r="H3" s="335"/>
    </row>
    <row r="4" spans="1:14" s="306" customFormat="1" ht="42.75" customHeight="1">
      <c r="A4" s="495" t="s">
        <v>415</v>
      </c>
      <c r="B4" s="751" t="s">
        <v>921</v>
      </c>
      <c r="C4" s="751" t="s">
        <v>922</v>
      </c>
      <c r="D4" s="751" t="s">
        <v>923</v>
      </c>
      <c r="E4" s="751" t="s">
        <v>924</v>
      </c>
      <c r="F4" s="751" t="s">
        <v>925</v>
      </c>
      <c r="G4" s="751" t="s">
        <v>926</v>
      </c>
      <c r="H4" s="752" t="s">
        <v>440</v>
      </c>
      <c r="I4" s="252"/>
      <c r="J4" s="252"/>
      <c r="K4" s="252"/>
      <c r="L4" s="252"/>
      <c r="M4" s="252"/>
      <c r="N4" s="252"/>
    </row>
    <row r="5" spans="1:14">
      <c r="A5" s="500" t="s">
        <v>927</v>
      </c>
      <c r="B5" s="1111">
        <v>9</v>
      </c>
      <c r="C5" s="1111">
        <v>1413</v>
      </c>
      <c r="D5" s="1111">
        <v>3274</v>
      </c>
      <c r="E5" s="1111">
        <v>2149</v>
      </c>
      <c r="F5" s="1111">
        <v>1123</v>
      </c>
      <c r="G5" s="1111">
        <f>571+5</f>
        <v>576</v>
      </c>
      <c r="H5" s="1112">
        <f>SUM(B5:G5)</f>
        <v>8544</v>
      </c>
    </row>
    <row r="6" spans="1:14">
      <c r="A6" s="500" t="s">
        <v>420</v>
      </c>
      <c r="B6" s="1111">
        <v>7</v>
      </c>
      <c r="C6" s="1111">
        <v>1031</v>
      </c>
      <c r="D6" s="1111">
        <v>4066</v>
      </c>
      <c r="E6" s="1111">
        <v>3112</v>
      </c>
      <c r="F6" s="1111">
        <v>1708</v>
      </c>
      <c r="G6" s="1111">
        <v>1053</v>
      </c>
      <c r="H6" s="1112">
        <f>SUM(B6:G6)</f>
        <v>10977</v>
      </c>
    </row>
    <row r="7" spans="1:14">
      <c r="A7" s="500" t="s">
        <v>421</v>
      </c>
      <c r="B7" s="1111">
        <v>2</v>
      </c>
      <c r="C7" s="1111">
        <v>2024</v>
      </c>
      <c r="D7" s="1111">
        <v>5530</v>
      </c>
      <c r="E7" s="1111">
        <v>3839</v>
      </c>
      <c r="F7" s="1111">
        <v>2108</v>
      </c>
      <c r="G7" s="1111">
        <v>1180</v>
      </c>
      <c r="H7" s="1112">
        <f>SUM(B7:G7)</f>
        <v>14683</v>
      </c>
    </row>
    <row r="8" spans="1:14">
      <c r="A8" s="500" t="s">
        <v>422</v>
      </c>
      <c r="B8" s="1111">
        <v>0</v>
      </c>
      <c r="C8" s="1111">
        <v>3154</v>
      </c>
      <c r="D8" s="1111">
        <v>6350</v>
      </c>
      <c r="E8" s="1111">
        <v>4256</v>
      </c>
      <c r="F8" s="1111">
        <v>2407</v>
      </c>
      <c r="G8" s="1111">
        <v>1289</v>
      </c>
      <c r="H8" s="1112">
        <f>SUM(B8:G8)</f>
        <v>17456</v>
      </c>
    </row>
    <row r="9" spans="1:14">
      <c r="A9" s="500">
        <v>2011</v>
      </c>
      <c r="B9" s="1111">
        <v>6</v>
      </c>
      <c r="C9" s="1111">
        <v>4931</v>
      </c>
      <c r="D9" s="1111">
        <v>7715</v>
      </c>
      <c r="E9" s="1111">
        <v>5319</v>
      </c>
      <c r="F9" s="1111">
        <v>3017</v>
      </c>
      <c r="G9" s="1111">
        <v>1609</v>
      </c>
      <c r="H9" s="1112">
        <f>SUM(B9:G9)</f>
        <v>22597</v>
      </c>
    </row>
    <row r="10" spans="1:14">
      <c r="A10" s="500" t="s">
        <v>424</v>
      </c>
      <c r="B10" s="1111">
        <v>18</v>
      </c>
      <c r="C10" s="1111">
        <v>6875</v>
      </c>
      <c r="D10" s="1111">
        <v>8611</v>
      </c>
      <c r="E10" s="1111">
        <v>5883</v>
      </c>
      <c r="F10" s="1111">
        <v>3457</v>
      </c>
      <c r="G10" s="1111">
        <v>1844</v>
      </c>
      <c r="H10" s="1112">
        <f t="shared" ref="H10:H15" si="0">SUM(B10:G10)</f>
        <v>26688</v>
      </c>
    </row>
    <row r="11" spans="1:14">
      <c r="A11" s="500" t="s">
        <v>425</v>
      </c>
      <c r="B11" s="1111">
        <v>34</v>
      </c>
      <c r="C11" s="1111">
        <v>8429</v>
      </c>
      <c r="D11" s="1111">
        <v>8946</v>
      </c>
      <c r="E11" s="1111">
        <v>5876</v>
      </c>
      <c r="F11" s="1111">
        <v>3510</v>
      </c>
      <c r="G11" s="1111">
        <v>1840</v>
      </c>
      <c r="H11" s="1112">
        <f t="shared" si="0"/>
        <v>28635</v>
      </c>
    </row>
    <row r="12" spans="1:14">
      <c r="A12" s="500" t="s">
        <v>426</v>
      </c>
      <c r="B12" s="1111">
        <v>80</v>
      </c>
      <c r="C12" s="1111">
        <v>9624</v>
      </c>
      <c r="D12" s="1111">
        <v>8806</v>
      </c>
      <c r="E12" s="1111">
        <v>6269</v>
      </c>
      <c r="F12" s="1111">
        <v>3876</v>
      </c>
      <c r="G12" s="1111">
        <v>2377</v>
      </c>
      <c r="H12" s="1112">
        <f t="shared" si="0"/>
        <v>31032</v>
      </c>
    </row>
    <row r="13" spans="1:14">
      <c r="A13" s="500" t="s">
        <v>427</v>
      </c>
      <c r="B13" s="1111">
        <v>165</v>
      </c>
      <c r="C13" s="1111">
        <v>12019</v>
      </c>
      <c r="D13" s="1111">
        <v>10377</v>
      </c>
      <c r="E13" s="1111">
        <v>6571</v>
      </c>
      <c r="F13" s="1111">
        <v>3782</v>
      </c>
      <c r="G13" s="1111">
        <v>1635</v>
      </c>
      <c r="H13" s="1112">
        <f t="shared" si="0"/>
        <v>34549</v>
      </c>
    </row>
    <row r="14" spans="1:14">
      <c r="A14" s="500" t="s">
        <v>428</v>
      </c>
      <c r="B14" s="1111">
        <v>153</v>
      </c>
      <c r="C14" s="1111">
        <v>13830</v>
      </c>
      <c r="D14" s="1111">
        <v>11563</v>
      </c>
      <c r="E14" s="1111">
        <v>7417</v>
      </c>
      <c r="F14" s="1111">
        <v>4270</v>
      </c>
      <c r="G14" s="1111">
        <v>1623</v>
      </c>
      <c r="H14" s="1112">
        <f t="shared" si="0"/>
        <v>38856</v>
      </c>
    </row>
    <row r="15" spans="1:14">
      <c r="A15" s="500" t="s">
        <v>429</v>
      </c>
      <c r="B15" s="1111">
        <v>189</v>
      </c>
      <c r="C15" s="1111">
        <v>15003</v>
      </c>
      <c r="D15" s="1111">
        <v>12102</v>
      </c>
      <c r="E15" s="1111">
        <v>7868</v>
      </c>
      <c r="F15" s="1111">
        <v>4631</v>
      </c>
      <c r="G15" s="1111">
        <v>1696</v>
      </c>
      <c r="H15" s="1112">
        <f t="shared" si="0"/>
        <v>41489</v>
      </c>
    </row>
    <row r="16" spans="1:14">
      <c r="A16" s="500" t="s">
        <v>430</v>
      </c>
      <c r="B16" s="1113">
        <v>160</v>
      </c>
      <c r="C16" s="1113">
        <v>16268</v>
      </c>
      <c r="D16" s="1113">
        <v>13433</v>
      </c>
      <c r="E16" s="1113">
        <v>8648</v>
      </c>
      <c r="F16" s="1113">
        <v>5102</v>
      </c>
      <c r="G16" s="1113">
        <v>1859</v>
      </c>
      <c r="H16" s="1114">
        <f>SUM(B16:G16)</f>
        <v>45470</v>
      </c>
    </row>
    <row r="17" spans="1:14">
      <c r="A17" s="500" t="s">
        <v>431</v>
      </c>
      <c r="B17" s="1113">
        <v>147</v>
      </c>
      <c r="C17" s="1113">
        <v>17232</v>
      </c>
      <c r="D17" s="1113">
        <v>14644</v>
      </c>
      <c r="E17" s="1113">
        <v>9524</v>
      </c>
      <c r="F17" s="1113">
        <v>5494</v>
      </c>
      <c r="G17" s="1113">
        <v>2107</v>
      </c>
      <c r="H17" s="1114">
        <f>SUM(B17:G17)</f>
        <v>49148</v>
      </c>
    </row>
    <row r="18" spans="1:14">
      <c r="A18" s="500" t="s">
        <v>432</v>
      </c>
      <c r="B18" s="1113">
        <v>84</v>
      </c>
      <c r="C18" s="1113">
        <v>12952</v>
      </c>
      <c r="D18" s="1113">
        <v>12784</v>
      </c>
      <c r="E18" s="1113">
        <v>8100</v>
      </c>
      <c r="F18" s="1113">
        <v>4681</v>
      </c>
      <c r="G18" s="1113">
        <v>1544</v>
      </c>
      <c r="H18" s="1114">
        <f>SUM(B18:G18)</f>
        <v>40145</v>
      </c>
    </row>
    <row r="19" spans="1:14">
      <c r="A19" s="499">
        <v>2021</v>
      </c>
      <c r="B19" s="1113">
        <v>135</v>
      </c>
      <c r="C19" s="1113">
        <v>15071</v>
      </c>
      <c r="D19" s="1113">
        <v>15016</v>
      </c>
      <c r="E19" s="1113">
        <v>9465</v>
      </c>
      <c r="F19" s="1113">
        <v>5623</v>
      </c>
      <c r="G19" s="1113">
        <v>2140</v>
      </c>
      <c r="H19" s="1114">
        <f>SUM(B19:G19)</f>
        <v>47450</v>
      </c>
    </row>
    <row r="20" spans="1:14">
      <c r="A20" s="499">
        <v>2022</v>
      </c>
      <c r="B20" s="1113">
        <v>163</v>
      </c>
      <c r="C20" s="1113">
        <v>16256</v>
      </c>
      <c r="D20" s="1113">
        <v>15489</v>
      </c>
      <c r="E20" s="1113">
        <v>9689</v>
      </c>
      <c r="F20" s="1113">
        <v>5679</v>
      </c>
      <c r="G20" s="1113">
        <v>2319</v>
      </c>
      <c r="H20" s="1114">
        <v>49595</v>
      </c>
    </row>
    <row r="21" spans="1:14">
      <c r="A21" s="1140">
        <f>+Tabla47[[#This Row],[Año ]]</f>
        <v>2023</v>
      </c>
      <c r="B21" s="1141">
        <v>157</v>
      </c>
      <c r="C21" s="1141">
        <v>16181</v>
      </c>
      <c r="D21" s="1141">
        <v>14600</v>
      </c>
      <c r="E21" s="1141">
        <v>8845</v>
      </c>
      <c r="F21" s="1141">
        <v>4967</v>
      </c>
      <c r="G21" s="1141">
        <v>2047</v>
      </c>
      <c r="H21" s="1142">
        <f>SUM(B21:G21)</f>
        <v>46797</v>
      </c>
    </row>
    <row r="22" spans="1:14">
      <c r="A22" s="1140">
        <v>2024</v>
      </c>
      <c r="B22" s="1141">
        <v>180</v>
      </c>
      <c r="C22" s="1141">
        <v>17101</v>
      </c>
      <c r="D22" s="1141">
        <v>15917</v>
      </c>
      <c r="E22" s="1141">
        <v>9352</v>
      </c>
      <c r="F22" s="1141">
        <v>5509</v>
      </c>
      <c r="G22" s="1141">
        <v>2173</v>
      </c>
      <c r="H22" s="1142">
        <f t="shared" ref="H22" si="1">SUM(B22:G22)</f>
        <v>50232</v>
      </c>
    </row>
    <row r="23" spans="1:14" s="306" customFormat="1" ht="20.25" customHeight="1">
      <c r="A23" s="1143" t="str">
        <f>+'Resumen '!O6</f>
        <v>Jul.2025</v>
      </c>
      <c r="B23" s="1141">
        <v>519</v>
      </c>
      <c r="C23" s="1141">
        <v>10860</v>
      </c>
      <c r="D23" s="1141">
        <v>9055</v>
      </c>
      <c r="E23" s="1141">
        <v>5365</v>
      </c>
      <c r="F23" s="1141">
        <v>3124</v>
      </c>
      <c r="G23" s="1141">
        <v>1230</v>
      </c>
      <c r="H23" s="1142">
        <f>SUM(B23:G23)</f>
        <v>30153</v>
      </c>
      <c r="I23" s="252"/>
      <c r="J23" s="252"/>
      <c r="K23" s="252"/>
      <c r="L23" s="252"/>
      <c r="M23" s="252"/>
      <c r="N23" s="252"/>
    </row>
    <row r="24" spans="1:14">
      <c r="A24" s="753" t="s">
        <v>185</v>
      </c>
      <c r="B24" s="1115">
        <f>SUM(B5:B23)</f>
        <v>2208</v>
      </c>
      <c r="C24" s="1115">
        <f t="shared" ref="C24:H24" si="2">SUM(C5:C23)</f>
        <v>200254</v>
      </c>
      <c r="D24" s="1115">
        <f t="shared" si="2"/>
        <v>198278</v>
      </c>
      <c r="E24" s="1115">
        <f t="shared" si="2"/>
        <v>127547</v>
      </c>
      <c r="F24" s="1115">
        <f t="shared" si="2"/>
        <v>74068</v>
      </c>
      <c r="G24" s="1115">
        <f t="shared" si="2"/>
        <v>32141</v>
      </c>
      <c r="H24" s="1115">
        <f t="shared" si="2"/>
        <v>634496</v>
      </c>
    </row>
    <row r="25" spans="1:14">
      <c r="A25" s="976"/>
      <c r="B25" s="1116">
        <f>+B24/$H$24</f>
        <v>3.4799273754286867E-3</v>
      </c>
      <c r="C25" s="1116">
        <f t="shared" ref="C25:H25" si="3">+C24/$H$24</f>
        <v>0.31561113072422836</v>
      </c>
      <c r="D25" s="1116">
        <f t="shared" si="3"/>
        <v>0.3124968478918701</v>
      </c>
      <c r="E25" s="1116">
        <f t="shared" si="3"/>
        <v>0.20102096782328022</v>
      </c>
      <c r="F25" s="1116">
        <f t="shared" si="3"/>
        <v>0.11673517248335687</v>
      </c>
      <c r="G25" s="1116">
        <f t="shared" si="3"/>
        <v>5.0655953701835787E-2</v>
      </c>
      <c r="H25" s="1117">
        <f t="shared" si="3"/>
        <v>1</v>
      </c>
      <c r="J25" s="442"/>
    </row>
    <row r="26" spans="1:14">
      <c r="A26" s="1506" t="s">
        <v>928</v>
      </c>
      <c r="B26" s="1507"/>
      <c r="C26" s="1507"/>
      <c r="D26" s="1507"/>
      <c r="E26" s="1507"/>
      <c r="F26" s="1507"/>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1">
    <tabColor rgb="FF0070C0"/>
    <pageSetUpPr fitToPage="1"/>
  </sheetPr>
  <dimension ref="A1:I32"/>
  <sheetViews>
    <sheetView showGridLines="0" view="pageBreakPreview" zoomScale="55" zoomScaleNormal="100" zoomScaleSheetLayoutView="55" workbookViewId="0">
      <selection activeCell="V38" sqref="V38:V39"/>
    </sheetView>
  </sheetViews>
  <sheetFormatPr defaultColWidth="11.42578125" defaultRowHeight="14.25"/>
  <cols>
    <col min="1" max="1" width="21.7109375" style="247" customWidth="1"/>
    <col min="2" max="2" width="15.28515625" style="247" customWidth="1"/>
    <col min="3" max="3" width="17.7109375" style="247" customWidth="1"/>
    <col min="4" max="4" width="16" style="247" customWidth="1"/>
    <col min="5" max="6" width="16.140625" style="247" customWidth="1"/>
    <col min="7" max="7" width="28.7109375" style="247" customWidth="1"/>
    <col min="8" max="8" width="29" style="247" customWidth="1"/>
    <col min="9" max="9" width="25.42578125" style="247" customWidth="1"/>
    <col min="10" max="16384" width="11.42578125" style="247"/>
  </cols>
  <sheetData>
    <row r="1" spans="1:9" s="413" customFormat="1" ht="60.75" customHeight="1">
      <c r="A1" s="1508" t="s">
        <v>929</v>
      </c>
      <c r="B1" s="1508"/>
      <c r="C1" s="1508"/>
      <c r="D1" s="1508"/>
      <c r="E1" s="1508"/>
      <c r="F1" s="1508"/>
      <c r="G1" s="1508"/>
      <c r="H1" s="1508"/>
      <c r="I1" s="1508"/>
    </row>
    <row r="2" spans="1:9" s="413" customFormat="1" ht="20.25" customHeight="1">
      <c r="A2" s="1509" t="str">
        <f>+'V.4.3. NA.Cant. accid x región'!A2:R2</f>
        <v>Período:  Diciembre 2007 - Julio 2025</v>
      </c>
      <c r="B2" s="1509"/>
      <c r="C2" s="1509"/>
      <c r="D2" s="1509"/>
      <c r="E2" s="1509"/>
      <c r="F2" s="1509"/>
      <c r="G2" s="1509"/>
      <c r="H2" s="1509"/>
      <c r="I2" s="1509"/>
    </row>
    <row r="3" spans="1:9" ht="9" customHeight="1"/>
    <row r="4" spans="1:9" ht="36.75" customHeight="1">
      <c r="A4" s="431" t="s">
        <v>415</v>
      </c>
      <c r="B4" s="432" t="s">
        <v>930</v>
      </c>
      <c r="C4" s="432" t="s">
        <v>664</v>
      </c>
      <c r="D4" s="432" t="s">
        <v>440</v>
      </c>
      <c r="E4" s="432" t="s">
        <v>931</v>
      </c>
      <c r="F4" s="511" t="s">
        <v>932</v>
      </c>
    </row>
    <row r="5" spans="1:9" ht="15.75">
      <c r="A5" s="1004">
        <v>2007</v>
      </c>
      <c r="B5" s="513">
        <v>445</v>
      </c>
      <c r="C5" s="513">
        <v>8099</v>
      </c>
      <c r="D5" s="514">
        <f t="shared" ref="D5:D22" si="0">SUM(B5:C5)</f>
        <v>8544</v>
      </c>
      <c r="E5" s="515">
        <f t="shared" ref="E5" si="1">B5/D5</f>
        <v>5.2083333333333336E-2</v>
      </c>
      <c r="F5" s="516">
        <f t="shared" ref="F5" si="2">C5/D5</f>
        <v>0.94791666666666663</v>
      </c>
    </row>
    <row r="6" spans="1:9" ht="15.75">
      <c r="A6" s="1004">
        <v>2008</v>
      </c>
      <c r="B6" s="513">
        <v>660</v>
      </c>
      <c r="C6" s="513">
        <v>10317</v>
      </c>
      <c r="D6" s="514">
        <f t="shared" si="0"/>
        <v>10977</v>
      </c>
      <c r="E6" s="515">
        <f t="shared" ref="E6:E23" si="3">B6/D6</f>
        <v>6.0125717409128178E-2</v>
      </c>
      <c r="F6" s="516">
        <f t="shared" ref="F6:F23" si="4">C6/D6</f>
        <v>0.9398742825908718</v>
      </c>
      <c r="G6" s="333"/>
      <c r="H6" s="333"/>
    </row>
    <row r="7" spans="1:9" ht="15.75">
      <c r="A7" s="1004">
        <v>2009</v>
      </c>
      <c r="B7" s="513">
        <v>986</v>
      </c>
      <c r="C7" s="513">
        <v>13697</v>
      </c>
      <c r="D7" s="514">
        <f t="shared" si="0"/>
        <v>14683</v>
      </c>
      <c r="E7" s="515">
        <f t="shared" si="3"/>
        <v>6.7152489273309274E-2</v>
      </c>
      <c r="F7" s="516">
        <f t="shared" si="4"/>
        <v>0.9328475107266907</v>
      </c>
    </row>
    <row r="8" spans="1:9" ht="15.75">
      <c r="A8" s="1004">
        <v>2010</v>
      </c>
      <c r="B8" s="513">
        <v>1477</v>
      </c>
      <c r="C8" s="513">
        <v>15979</v>
      </c>
      <c r="D8" s="514">
        <f t="shared" si="0"/>
        <v>17456</v>
      </c>
      <c r="E8" s="515">
        <f t="shared" si="3"/>
        <v>8.4612740604949582E-2</v>
      </c>
      <c r="F8" s="516">
        <f t="shared" si="4"/>
        <v>0.91538725939505039</v>
      </c>
    </row>
    <row r="9" spans="1:9" ht="15.75">
      <c r="A9" s="512">
        <v>2011</v>
      </c>
      <c r="B9" s="513">
        <v>2094</v>
      </c>
      <c r="C9" s="513">
        <v>20503</v>
      </c>
      <c r="D9" s="514">
        <f t="shared" si="0"/>
        <v>22597</v>
      </c>
      <c r="E9" s="515">
        <f t="shared" si="3"/>
        <v>9.2667168208169226E-2</v>
      </c>
      <c r="F9" s="516">
        <f t="shared" si="4"/>
        <v>0.90733283179183077</v>
      </c>
    </row>
    <row r="10" spans="1:9" ht="15.75">
      <c r="A10" s="1004">
        <v>2012</v>
      </c>
      <c r="B10" s="513">
        <v>3858</v>
      </c>
      <c r="C10" s="513">
        <v>22830</v>
      </c>
      <c r="D10" s="514">
        <f t="shared" si="0"/>
        <v>26688</v>
      </c>
      <c r="E10" s="515">
        <f t="shared" si="3"/>
        <v>0.1445593525179856</v>
      </c>
      <c r="F10" s="516">
        <f t="shared" si="4"/>
        <v>0.85544064748201443</v>
      </c>
    </row>
    <row r="11" spans="1:9" ht="15.75">
      <c r="A11" s="1004">
        <v>2013</v>
      </c>
      <c r="B11" s="513">
        <v>4451</v>
      </c>
      <c r="C11" s="513">
        <v>24184</v>
      </c>
      <c r="D11" s="514">
        <f t="shared" si="0"/>
        <v>28635</v>
      </c>
      <c r="E11" s="515">
        <f t="shared" si="3"/>
        <v>0.15543914789593155</v>
      </c>
      <c r="F11" s="516">
        <f t="shared" si="4"/>
        <v>0.84456085210406839</v>
      </c>
    </row>
    <row r="12" spans="1:9" ht="15.75">
      <c r="A12" s="1004">
        <v>2014</v>
      </c>
      <c r="B12" s="513">
        <v>5112</v>
      </c>
      <c r="C12" s="513">
        <v>25920</v>
      </c>
      <c r="D12" s="514">
        <f t="shared" si="0"/>
        <v>31032</v>
      </c>
      <c r="E12" s="515">
        <f t="shared" si="3"/>
        <v>0.16473317865429235</v>
      </c>
      <c r="F12" s="516">
        <f t="shared" si="4"/>
        <v>0.83526682134570762</v>
      </c>
    </row>
    <row r="13" spans="1:9" ht="15.75">
      <c r="A13" s="1004">
        <v>2015</v>
      </c>
      <c r="B13" s="513">
        <v>5396</v>
      </c>
      <c r="C13" s="513">
        <v>29153</v>
      </c>
      <c r="D13" s="514">
        <f t="shared" si="0"/>
        <v>34549</v>
      </c>
      <c r="E13" s="515">
        <f t="shared" si="3"/>
        <v>0.15618397059249181</v>
      </c>
      <c r="F13" s="516">
        <f t="shared" si="4"/>
        <v>0.84381602940750822</v>
      </c>
    </row>
    <row r="14" spans="1:9" ht="15.75">
      <c r="A14" s="1004">
        <v>2016</v>
      </c>
      <c r="B14" s="513">
        <v>6565</v>
      </c>
      <c r="C14" s="513">
        <v>32291</v>
      </c>
      <c r="D14" s="514">
        <f t="shared" si="0"/>
        <v>38856</v>
      </c>
      <c r="E14" s="515">
        <f t="shared" si="3"/>
        <v>0.16895717521103562</v>
      </c>
      <c r="F14" s="516">
        <f t="shared" si="4"/>
        <v>0.83104282478896441</v>
      </c>
    </row>
    <row r="15" spans="1:9" ht="15.75">
      <c r="A15" s="1004">
        <v>2017</v>
      </c>
      <c r="B15" s="513">
        <v>8616</v>
      </c>
      <c r="C15" s="513">
        <v>32873</v>
      </c>
      <c r="D15" s="514">
        <f t="shared" si="0"/>
        <v>41489</v>
      </c>
      <c r="E15" s="515">
        <f t="shared" si="3"/>
        <v>0.20766950275976764</v>
      </c>
      <c r="F15" s="516">
        <f t="shared" si="4"/>
        <v>0.7923304972402323</v>
      </c>
    </row>
    <row r="16" spans="1:9" ht="15.75">
      <c r="A16" s="517">
        <v>2018</v>
      </c>
      <c r="B16" s="883">
        <v>10106</v>
      </c>
      <c r="C16" s="883">
        <v>35364</v>
      </c>
      <c r="D16" s="514">
        <f t="shared" si="0"/>
        <v>45470</v>
      </c>
      <c r="E16" s="515">
        <f t="shared" si="3"/>
        <v>0.22225643281284363</v>
      </c>
      <c r="F16" s="516">
        <f t="shared" si="4"/>
        <v>0.77774356718715631</v>
      </c>
    </row>
    <row r="17" spans="1:9" ht="15.75">
      <c r="A17" s="517">
        <v>2019</v>
      </c>
      <c r="B17" s="883">
        <v>10920</v>
      </c>
      <c r="C17" s="883">
        <v>38228</v>
      </c>
      <c r="D17" s="514">
        <f t="shared" si="0"/>
        <v>49148</v>
      </c>
      <c r="E17" s="515">
        <f t="shared" si="3"/>
        <v>0.22218605029706193</v>
      </c>
      <c r="F17" s="516">
        <f t="shared" si="4"/>
        <v>0.77781394970293805</v>
      </c>
    </row>
    <row r="18" spans="1:9" ht="15.75">
      <c r="A18" s="517">
        <v>2020</v>
      </c>
      <c r="B18" s="883">
        <v>11630</v>
      </c>
      <c r="C18" s="883">
        <v>28515</v>
      </c>
      <c r="D18" s="514">
        <f t="shared" si="0"/>
        <v>40145</v>
      </c>
      <c r="E18" s="515">
        <f t="shared" si="3"/>
        <v>0.28969983808693484</v>
      </c>
      <c r="F18" s="516">
        <f t="shared" si="4"/>
        <v>0.71030016191306511</v>
      </c>
    </row>
    <row r="19" spans="1:9" ht="15.75">
      <c r="A19" s="517">
        <v>2021</v>
      </c>
      <c r="B19" s="883">
        <v>14102</v>
      </c>
      <c r="C19" s="883">
        <v>33348</v>
      </c>
      <c r="D19" s="514">
        <f t="shared" si="0"/>
        <v>47450</v>
      </c>
      <c r="E19" s="515">
        <f t="shared" si="3"/>
        <v>0.29719704952581666</v>
      </c>
      <c r="F19" s="516">
        <f t="shared" si="4"/>
        <v>0.7028029504741834</v>
      </c>
    </row>
    <row r="20" spans="1:9" ht="15.75">
      <c r="A20" s="517">
        <v>2022</v>
      </c>
      <c r="B20" s="883">
        <v>12146</v>
      </c>
      <c r="C20" s="883">
        <v>37449</v>
      </c>
      <c r="D20" s="514">
        <f t="shared" si="0"/>
        <v>49595</v>
      </c>
      <c r="E20" s="515">
        <f t="shared" si="3"/>
        <v>0.24490372013307793</v>
      </c>
      <c r="F20" s="516">
        <f t="shared" si="4"/>
        <v>0.75509627986692207</v>
      </c>
    </row>
    <row r="21" spans="1:9" ht="15.75">
      <c r="A21" s="517">
        <v>2023</v>
      </c>
      <c r="B21" s="883">
        <v>9115</v>
      </c>
      <c r="C21" s="883">
        <v>37682</v>
      </c>
      <c r="D21" s="514">
        <f t="shared" si="0"/>
        <v>46797</v>
      </c>
      <c r="E21" s="515">
        <f t="shared" si="3"/>
        <v>0.19477744299848282</v>
      </c>
      <c r="F21" s="516">
        <f t="shared" si="4"/>
        <v>0.80522255700151724</v>
      </c>
    </row>
    <row r="22" spans="1:9" ht="15.75">
      <c r="A22" s="517">
        <v>2024</v>
      </c>
      <c r="B22" s="883">
        <v>9641</v>
      </c>
      <c r="C22" s="883">
        <v>40591</v>
      </c>
      <c r="D22" s="514">
        <f t="shared" si="0"/>
        <v>50232</v>
      </c>
      <c r="E22" s="515">
        <f t="shared" si="3"/>
        <v>0.19192944736422998</v>
      </c>
      <c r="F22" s="516">
        <f t="shared" si="4"/>
        <v>0.80807055263576999</v>
      </c>
    </row>
    <row r="23" spans="1:9" ht="15.75">
      <c r="A23" s="517" t="str">
        <f>+'Resumen '!O6</f>
        <v>Jul.2025</v>
      </c>
      <c r="B23" s="883">
        <v>24172</v>
      </c>
      <c r="C23" s="883">
        <v>5981</v>
      </c>
      <c r="D23" s="514">
        <f>SUM(B23:C23)</f>
        <v>30153</v>
      </c>
      <c r="E23" s="515">
        <f t="shared" si="3"/>
        <v>0.80164494411832987</v>
      </c>
      <c r="F23" s="516">
        <f t="shared" si="4"/>
        <v>0.19835505588167016</v>
      </c>
    </row>
    <row r="24" spans="1:9" ht="15.75">
      <c r="A24" s="433" t="s">
        <v>185</v>
      </c>
      <c r="B24" s="434">
        <f>SUM(B5:B23)</f>
        <v>141492</v>
      </c>
      <c r="C24" s="434">
        <f>SUM(C5:C23)</f>
        <v>493004</v>
      </c>
      <c r="D24" s="434">
        <f>SUM(D5:D23)</f>
        <v>634496</v>
      </c>
      <c r="E24" s="518">
        <f>AVERAGE(E5:E23)</f>
        <v>0.20098835272616694</v>
      </c>
      <c r="F24" s="519">
        <f>AVERAGE(F5:F23)</f>
        <v>0.79901164727383323</v>
      </c>
    </row>
    <row r="32" spans="1:9">
      <c r="I32" s="250"/>
    </row>
  </sheetData>
  <mergeCells count="2">
    <mergeCell ref="A1:I1"/>
    <mergeCell ref="A2:I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2">
    <tabColor rgb="FF0070C0"/>
    <pageSetUpPr fitToPage="1"/>
  </sheetPr>
  <dimension ref="A1:K24"/>
  <sheetViews>
    <sheetView showGridLines="0" view="pageBreakPreview" zoomScale="55" zoomScaleNormal="100" zoomScaleSheetLayoutView="55" workbookViewId="0">
      <selection activeCell="U26" sqref="U26"/>
    </sheetView>
  </sheetViews>
  <sheetFormatPr defaultColWidth="11.42578125" defaultRowHeight="14.25"/>
  <cols>
    <col min="1" max="1" width="18.140625" style="247" customWidth="1"/>
    <col min="2" max="2" width="16.7109375" style="247" customWidth="1"/>
    <col min="3" max="3" width="20.28515625" style="247" customWidth="1"/>
    <col min="4" max="4" width="19.5703125" style="247" customWidth="1"/>
    <col min="5" max="5" width="17.7109375" style="247" customWidth="1"/>
    <col min="6" max="6" width="17.28515625" style="247" customWidth="1"/>
    <col min="7" max="8" width="21.85546875" style="247" customWidth="1"/>
    <col min="9" max="9" width="22.5703125" style="247" customWidth="1"/>
    <col min="10" max="10" width="3.42578125" style="247" customWidth="1"/>
    <col min="11" max="16384" width="11.42578125" style="247"/>
  </cols>
  <sheetData>
    <row r="1" spans="1:11" s="413" customFormat="1" ht="60" customHeight="1">
      <c r="A1" s="1510" t="s">
        <v>933</v>
      </c>
      <c r="B1" s="1510"/>
      <c r="C1" s="1510"/>
      <c r="D1" s="1510"/>
      <c r="E1" s="1510"/>
      <c r="F1" s="1510"/>
      <c r="G1" s="1510"/>
      <c r="H1" s="1510"/>
      <c r="I1" s="1510"/>
    </row>
    <row r="2" spans="1:11" s="413" customFormat="1" ht="17.25" customHeight="1">
      <c r="A2" s="1510" t="str">
        <f>+'V.4.5. NA.Cant. accid x sector'!A2:I2</f>
        <v>Período:  Diciembre 2007 - Julio 2025</v>
      </c>
      <c r="B2" s="1510"/>
      <c r="C2" s="1510"/>
      <c r="D2" s="1510"/>
      <c r="E2" s="1510"/>
      <c r="F2" s="1510"/>
      <c r="G2" s="1510"/>
      <c r="H2" s="1510"/>
      <c r="I2" s="1510"/>
    </row>
    <row r="3" spans="1:11" ht="10.5" customHeight="1">
      <c r="A3" s="403"/>
      <c r="B3" s="403"/>
      <c r="C3" s="403"/>
      <c r="D3" s="403"/>
      <c r="E3" s="403"/>
      <c r="F3" s="403"/>
      <c r="G3" s="288"/>
      <c r="H3" s="288"/>
      <c r="I3" s="288"/>
    </row>
    <row r="4" spans="1:11" s="288" customFormat="1" ht="27" customHeight="1">
      <c r="A4" s="435" t="s">
        <v>192</v>
      </c>
      <c r="B4" s="444" t="s">
        <v>269</v>
      </c>
      <c r="C4" s="444" t="s">
        <v>267</v>
      </c>
      <c r="D4" s="436" t="s">
        <v>897</v>
      </c>
      <c r="E4" s="444" t="s">
        <v>934</v>
      </c>
      <c r="F4" s="445" t="s">
        <v>935</v>
      </c>
      <c r="J4" s="247"/>
      <c r="K4" s="247"/>
    </row>
    <row r="5" spans="1:11" ht="15">
      <c r="A5" s="520">
        <v>2007</v>
      </c>
      <c r="B5" s="521">
        <v>1471</v>
      </c>
      <c r="C5" s="521">
        <v>7068</v>
      </c>
      <c r="D5" s="522">
        <f>B5+C5</f>
        <v>8539</v>
      </c>
      <c r="E5" s="523">
        <f>B5/D5</f>
        <v>0.17226841550532848</v>
      </c>
      <c r="F5" s="524">
        <f>C5/D5</f>
        <v>0.82773158449467155</v>
      </c>
    </row>
    <row r="6" spans="1:11" ht="15">
      <c r="A6" s="520">
        <v>2008</v>
      </c>
      <c r="B6" s="521">
        <v>2073</v>
      </c>
      <c r="C6" s="521">
        <v>8902</v>
      </c>
      <c r="D6" s="522">
        <f>B6+C6</f>
        <v>10975</v>
      </c>
      <c r="E6" s="523">
        <f t="shared" ref="E6:E23" si="0">B6/D6</f>
        <v>0.18888382687927108</v>
      </c>
      <c r="F6" s="524">
        <f t="shared" ref="F6:F23" si="1">C6/D6</f>
        <v>0.81111617312072892</v>
      </c>
    </row>
    <row r="7" spans="1:11" ht="15">
      <c r="A7" s="520">
        <v>2009</v>
      </c>
      <c r="B7" s="521">
        <v>3079</v>
      </c>
      <c r="C7" s="521">
        <v>11601</v>
      </c>
      <c r="D7" s="522">
        <f>B7+C7</f>
        <v>14680</v>
      </c>
      <c r="E7" s="523">
        <f t="shared" si="0"/>
        <v>0.20974114441416894</v>
      </c>
      <c r="F7" s="524">
        <f t="shared" si="1"/>
        <v>0.79025885558583109</v>
      </c>
    </row>
    <row r="8" spans="1:11" ht="15">
      <c r="A8" s="520">
        <v>2010</v>
      </c>
      <c r="B8" s="521">
        <v>3933</v>
      </c>
      <c r="C8" s="521">
        <v>13522</v>
      </c>
      <c r="D8" s="522">
        <f t="shared" ref="D8:D16" si="2">B8+C8</f>
        <v>17455</v>
      </c>
      <c r="E8" s="523">
        <f t="shared" si="0"/>
        <v>0.22532225723288457</v>
      </c>
      <c r="F8" s="524">
        <f t="shared" si="1"/>
        <v>0.77467774276711543</v>
      </c>
    </row>
    <row r="9" spans="1:11" ht="15">
      <c r="A9" s="520">
        <v>2011</v>
      </c>
      <c r="B9" s="521">
        <v>5636</v>
      </c>
      <c r="C9" s="521">
        <v>16957</v>
      </c>
      <c r="D9" s="522">
        <f t="shared" si="2"/>
        <v>22593</v>
      </c>
      <c r="E9" s="523">
        <f t="shared" si="0"/>
        <v>0.24945779666268314</v>
      </c>
      <c r="F9" s="524">
        <f t="shared" si="1"/>
        <v>0.75054220333731692</v>
      </c>
    </row>
    <row r="10" spans="1:11" ht="15">
      <c r="A10" s="520">
        <v>2012</v>
      </c>
      <c r="B10" s="521">
        <v>7023</v>
      </c>
      <c r="C10" s="521">
        <v>19654</v>
      </c>
      <c r="D10" s="522">
        <f t="shared" si="2"/>
        <v>26677</v>
      </c>
      <c r="E10" s="523">
        <f t="shared" si="0"/>
        <v>0.26326048656145745</v>
      </c>
      <c r="F10" s="524">
        <f t="shared" si="1"/>
        <v>0.7367395134385426</v>
      </c>
      <c r="G10" s="247" t="s">
        <v>1</v>
      </c>
    </row>
    <row r="11" spans="1:11" ht="15">
      <c r="A11" s="520">
        <v>2013</v>
      </c>
      <c r="B11" s="521">
        <v>7837</v>
      </c>
      <c r="C11" s="521">
        <v>20767</v>
      </c>
      <c r="D11" s="522">
        <f t="shared" si="2"/>
        <v>28604</v>
      </c>
      <c r="E11" s="523">
        <f t="shared" si="0"/>
        <v>0.27398265976786462</v>
      </c>
      <c r="F11" s="524">
        <f t="shared" si="1"/>
        <v>0.72601734023213538</v>
      </c>
    </row>
    <row r="12" spans="1:11" ht="13.5" customHeight="1">
      <c r="A12" s="520">
        <v>2014</v>
      </c>
      <c r="B12" s="521">
        <v>8887</v>
      </c>
      <c r="C12" s="521">
        <v>22125</v>
      </c>
      <c r="D12" s="522">
        <f t="shared" si="2"/>
        <v>31012</v>
      </c>
      <c r="E12" s="523">
        <f t="shared" si="0"/>
        <v>0.28656649039081644</v>
      </c>
      <c r="F12" s="524">
        <f t="shared" si="1"/>
        <v>0.7134335096091835</v>
      </c>
    </row>
    <row r="13" spans="1:11" ht="15">
      <c r="A13" s="520">
        <v>2015</v>
      </c>
      <c r="B13" s="521">
        <v>10111</v>
      </c>
      <c r="C13" s="521">
        <v>24423</v>
      </c>
      <c r="D13" s="522">
        <f t="shared" si="2"/>
        <v>34534</v>
      </c>
      <c r="E13" s="523">
        <f t="shared" si="0"/>
        <v>0.29278392309028783</v>
      </c>
      <c r="F13" s="524">
        <f t="shared" si="1"/>
        <v>0.70721607690971222</v>
      </c>
    </row>
    <row r="14" spans="1:11" ht="15">
      <c r="A14" s="520">
        <v>2016</v>
      </c>
      <c r="B14" s="521">
        <v>12078</v>
      </c>
      <c r="C14" s="521">
        <v>26764</v>
      </c>
      <c r="D14" s="522">
        <f t="shared" si="2"/>
        <v>38842</v>
      </c>
      <c r="E14" s="523">
        <f t="shared" si="0"/>
        <v>0.31095206220071059</v>
      </c>
      <c r="F14" s="524">
        <f t="shared" si="1"/>
        <v>0.68904793779928941</v>
      </c>
    </row>
    <row r="15" spans="1:11" ht="15">
      <c r="A15" s="520">
        <v>2017</v>
      </c>
      <c r="B15" s="521">
        <v>12405</v>
      </c>
      <c r="C15" s="521">
        <v>29049</v>
      </c>
      <c r="D15" s="522">
        <f t="shared" si="2"/>
        <v>41454</v>
      </c>
      <c r="E15" s="523">
        <f t="shared" si="0"/>
        <v>0.29924735851787526</v>
      </c>
      <c r="F15" s="524">
        <f t="shared" si="1"/>
        <v>0.70075264148212479</v>
      </c>
    </row>
    <row r="16" spans="1:11" ht="15">
      <c r="A16" s="520">
        <v>2018</v>
      </c>
      <c r="B16" s="521">
        <v>14681</v>
      </c>
      <c r="C16" s="521">
        <v>30770</v>
      </c>
      <c r="D16" s="522">
        <f t="shared" si="2"/>
        <v>45451</v>
      </c>
      <c r="E16" s="523">
        <f t="shared" si="0"/>
        <v>0.32300719456117577</v>
      </c>
      <c r="F16" s="524">
        <f t="shared" si="1"/>
        <v>0.67699280543882423</v>
      </c>
    </row>
    <row r="17" spans="1:9" ht="15">
      <c r="A17" s="520">
        <v>2019</v>
      </c>
      <c r="B17" s="521">
        <v>16847</v>
      </c>
      <c r="C17" s="521">
        <v>32268</v>
      </c>
      <c r="D17" s="522">
        <f t="shared" ref="D17:D21" si="3">B17+C17</f>
        <v>49115</v>
      </c>
      <c r="E17" s="523">
        <f t="shared" si="0"/>
        <v>0.34301130001018021</v>
      </c>
      <c r="F17" s="524">
        <f t="shared" si="1"/>
        <v>0.65698869998981979</v>
      </c>
    </row>
    <row r="18" spans="1:9" ht="15">
      <c r="A18" s="520">
        <v>2020</v>
      </c>
      <c r="B18" s="521">
        <v>15459</v>
      </c>
      <c r="C18" s="521">
        <v>24686</v>
      </c>
      <c r="D18" s="522">
        <f t="shared" si="3"/>
        <v>40145</v>
      </c>
      <c r="E18" s="523">
        <f t="shared" si="0"/>
        <v>0.38507908830489473</v>
      </c>
      <c r="F18" s="524">
        <f t="shared" si="1"/>
        <v>0.61492091169510521</v>
      </c>
      <c r="I18" s="247" t="s">
        <v>1</v>
      </c>
    </row>
    <row r="19" spans="1:9" ht="15">
      <c r="A19" s="520">
        <v>2021</v>
      </c>
      <c r="B19" s="521">
        <v>18828</v>
      </c>
      <c r="C19" s="521">
        <v>28622</v>
      </c>
      <c r="D19" s="522">
        <f t="shared" si="3"/>
        <v>47450</v>
      </c>
      <c r="E19" s="523">
        <f t="shared" si="0"/>
        <v>0.39679662802950472</v>
      </c>
      <c r="F19" s="524">
        <f t="shared" si="1"/>
        <v>0.60320337197049523</v>
      </c>
    </row>
    <row r="20" spans="1:9" ht="15">
      <c r="A20" s="520">
        <v>2022</v>
      </c>
      <c r="B20" s="521">
        <v>19549</v>
      </c>
      <c r="C20" s="521">
        <v>30046</v>
      </c>
      <c r="D20" s="522">
        <f t="shared" si="3"/>
        <v>49595</v>
      </c>
      <c r="E20" s="523">
        <f t="shared" si="0"/>
        <v>0.39417279967738683</v>
      </c>
      <c r="F20" s="524">
        <f t="shared" si="1"/>
        <v>0.60582720032261317</v>
      </c>
      <c r="G20" s="334"/>
      <c r="H20" s="334"/>
    </row>
    <row r="21" spans="1:9" ht="15">
      <c r="A21" s="520">
        <v>2023</v>
      </c>
      <c r="B21" s="521">
        <v>16560</v>
      </c>
      <c r="C21" s="521">
        <v>30237</v>
      </c>
      <c r="D21" s="522">
        <f t="shared" si="3"/>
        <v>46797</v>
      </c>
      <c r="E21" s="523">
        <f>B21/D21</f>
        <v>0.35386883774600936</v>
      </c>
      <c r="F21" s="524">
        <f>C21/D21</f>
        <v>0.64613116225399059</v>
      </c>
      <c r="G21" s="334"/>
      <c r="H21" s="334"/>
    </row>
    <row r="22" spans="1:9" ht="15">
      <c r="A22" s="520">
        <v>2024</v>
      </c>
      <c r="B22" s="521">
        <v>18755</v>
      </c>
      <c r="C22" s="521">
        <v>31477</v>
      </c>
      <c r="D22" s="522">
        <v>50232</v>
      </c>
      <c r="E22" s="523">
        <f>B22/D22</f>
        <v>0.373367574454531</v>
      </c>
      <c r="F22" s="524">
        <f>C22/D22</f>
        <v>0.62663242554546905</v>
      </c>
      <c r="G22" s="334"/>
      <c r="H22" s="334"/>
    </row>
    <row r="23" spans="1:9" ht="15">
      <c r="A23" s="1139" t="str">
        <f>+'Resumen '!O6</f>
        <v>Jul.2025</v>
      </c>
      <c r="B23" s="521">
        <v>11826</v>
      </c>
      <c r="C23" s="521">
        <v>18327</v>
      </c>
      <c r="D23" s="522">
        <f>B23+C23</f>
        <v>30153</v>
      </c>
      <c r="E23" s="523">
        <f t="shared" si="0"/>
        <v>0.39219978111630682</v>
      </c>
      <c r="F23" s="524">
        <f t="shared" si="1"/>
        <v>0.60780021888369318</v>
      </c>
      <c r="G23" s="334"/>
      <c r="H23" s="334"/>
    </row>
    <row r="24" spans="1:9" ht="15">
      <c r="A24" s="437" t="s">
        <v>185</v>
      </c>
      <c r="B24" s="438">
        <f>SUM(B5:B23)</f>
        <v>207038</v>
      </c>
      <c r="C24" s="438">
        <f>SUM(C5:C23)</f>
        <v>427265</v>
      </c>
      <c r="D24" s="438">
        <f>SUM(D5:D23)</f>
        <v>634303</v>
      </c>
      <c r="E24" s="525">
        <f>B24/D24</f>
        <v>0.32640236606164563</v>
      </c>
      <c r="F24" s="526">
        <f>C24/D24</f>
        <v>0.67359763393835437</v>
      </c>
    </row>
  </sheetData>
  <mergeCells count="2">
    <mergeCell ref="A2:I2"/>
    <mergeCell ref="A1:I1"/>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
  <sheetViews>
    <sheetView view="pageBreakPreview" zoomScale="70" zoomScaleNormal="55" zoomScaleSheetLayoutView="70" workbookViewId="0">
      <selection activeCell="P42" sqref="P42"/>
    </sheetView>
  </sheetViews>
  <sheetFormatPr defaultColWidth="11.42578125" defaultRowHeight="15"/>
  <sheetData/>
  <pageMargins left="0.7" right="0.7" top="0.75" bottom="0.75" header="0.3" footer="0.3"/>
  <pageSetup scale="7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45">
    <tabColor rgb="FF7030A0"/>
    <pageSetUpPr fitToPage="1"/>
  </sheetPr>
  <dimension ref="A2:O47"/>
  <sheetViews>
    <sheetView showGridLines="0" view="pageBreakPreview" zoomScale="85" zoomScaleNormal="100" zoomScaleSheetLayoutView="85" workbookViewId="0">
      <selection activeCell="X21" sqref="X21:Y22"/>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5" ht="17.25" customHeight="1"/>
    <row r="3" spans="1:15" ht="17.25" customHeight="1"/>
    <row r="5" spans="1:15" ht="21" customHeight="1">
      <c r="A5" s="1480" t="s">
        <v>936</v>
      </c>
      <c r="B5" s="1480"/>
      <c r="C5" s="1480"/>
      <c r="D5" s="1480"/>
      <c r="E5" s="1480"/>
      <c r="F5" s="1480"/>
      <c r="G5" s="1480"/>
      <c r="H5" s="1480"/>
      <c r="I5" s="1480"/>
      <c r="J5" s="1480"/>
    </row>
    <row r="6" spans="1:15" ht="15.75" customHeight="1">
      <c r="A6" s="1480"/>
      <c r="B6" s="1480"/>
      <c r="C6" s="1480"/>
      <c r="D6" s="1480"/>
      <c r="E6" s="1480"/>
      <c r="F6" s="1480"/>
      <c r="G6" s="1480"/>
      <c r="H6" s="1480"/>
      <c r="I6" s="1480"/>
      <c r="J6" s="1480"/>
      <c r="L6" s="1119"/>
      <c r="M6" s="1119"/>
    </row>
    <row r="7" spans="1:15" ht="15.75" customHeight="1">
      <c r="A7" s="1480"/>
      <c r="B7" s="1480"/>
      <c r="C7" s="1480"/>
      <c r="D7" s="1480"/>
      <c r="E7" s="1480"/>
      <c r="F7" s="1480"/>
      <c r="G7" s="1480"/>
      <c r="H7" s="1480"/>
      <c r="I7" s="1480"/>
      <c r="J7" s="1480"/>
      <c r="L7" s="1119"/>
      <c r="M7" s="1119"/>
    </row>
    <row r="8" spans="1:15" ht="15.75" customHeight="1">
      <c r="A8" s="1480"/>
      <c r="B8" s="1480"/>
      <c r="C8" s="1480"/>
      <c r="D8" s="1480"/>
      <c r="E8" s="1480"/>
      <c r="F8" s="1480"/>
      <c r="G8" s="1480"/>
      <c r="H8" s="1480"/>
      <c r="I8" s="1480"/>
      <c r="J8" s="1480"/>
      <c r="L8" s="1119"/>
      <c r="M8" s="1119"/>
    </row>
    <row r="9" spans="1:15" ht="15.75" customHeight="1">
      <c r="A9" s="1480"/>
      <c r="B9" s="1480"/>
      <c r="C9" s="1480"/>
      <c r="D9" s="1480"/>
      <c r="E9" s="1480"/>
      <c r="F9" s="1480"/>
      <c r="G9" s="1480"/>
      <c r="H9" s="1480"/>
      <c r="I9" s="1480"/>
      <c r="J9" s="1480"/>
      <c r="L9" s="1119"/>
      <c r="M9" s="1119"/>
    </row>
    <row r="10" spans="1:15" ht="15.75" customHeight="1">
      <c r="A10" s="1480"/>
      <c r="B10" s="1480"/>
      <c r="C10" s="1480"/>
      <c r="D10" s="1480"/>
      <c r="E10" s="1480"/>
      <c r="F10" s="1480"/>
      <c r="G10" s="1480"/>
      <c r="H10" s="1480"/>
      <c r="I10" s="1480"/>
      <c r="J10" s="1480"/>
      <c r="L10" s="1119"/>
      <c r="M10" s="1119"/>
    </row>
    <row r="11" spans="1:15" ht="15.75" customHeight="1">
      <c r="A11" s="1480"/>
      <c r="B11" s="1480"/>
      <c r="C11" s="1480"/>
      <c r="D11" s="1480"/>
      <c r="E11" s="1480"/>
      <c r="F11" s="1480"/>
      <c r="G11" s="1480"/>
      <c r="H11" s="1480"/>
      <c r="I11" s="1480"/>
      <c r="J11" s="1480"/>
      <c r="L11" s="1119"/>
      <c r="M11" s="1119"/>
    </row>
    <row r="12" spans="1:15" ht="15.75" customHeight="1">
      <c r="A12" s="1480"/>
      <c r="B12" s="1480"/>
      <c r="C12" s="1480"/>
      <c r="D12" s="1480"/>
      <c r="E12" s="1480"/>
      <c r="F12" s="1480"/>
      <c r="G12" s="1480"/>
      <c r="H12" s="1480"/>
      <c r="I12" s="1480"/>
      <c r="J12" s="1480"/>
      <c r="L12" s="1119"/>
      <c r="M12" s="1119"/>
    </row>
    <row r="13" spans="1:15" ht="15.75" customHeight="1">
      <c r="A13" s="1480"/>
      <c r="B13" s="1480"/>
      <c r="C13" s="1480"/>
      <c r="D13" s="1480"/>
      <c r="E13" s="1480"/>
      <c r="F13" s="1480"/>
      <c r="G13" s="1480"/>
      <c r="H13" s="1480"/>
      <c r="I13" s="1480"/>
      <c r="J13" s="1480"/>
      <c r="L13" s="1119"/>
      <c r="M13" s="1119"/>
    </row>
    <row r="14" spans="1:15" ht="15.75" customHeight="1">
      <c r="A14" s="1480"/>
      <c r="B14" s="1480"/>
      <c r="C14" s="1480"/>
      <c r="D14" s="1480"/>
      <c r="E14" s="1480"/>
      <c r="F14" s="1480"/>
      <c r="G14" s="1480"/>
      <c r="H14" s="1480"/>
      <c r="I14" s="1480"/>
      <c r="J14" s="1480"/>
      <c r="L14" s="1119"/>
      <c r="M14" s="1119"/>
      <c r="N14" s="1119"/>
      <c r="O14" s="1119"/>
    </row>
    <row r="15" spans="1:15" ht="27.75" customHeight="1">
      <c r="A15" s="1480"/>
      <c r="B15" s="1480"/>
      <c r="C15" s="1480"/>
      <c r="D15" s="1480"/>
      <c r="E15" s="1480"/>
      <c r="F15" s="1480"/>
      <c r="G15" s="1480"/>
      <c r="H15" s="1480"/>
      <c r="I15" s="1480"/>
      <c r="J15" s="1480"/>
      <c r="L15" s="1119"/>
      <c r="M15" s="1119"/>
      <c r="N15" s="1119"/>
      <c r="O15" s="1119"/>
    </row>
    <row r="16" spans="1:15" ht="15.75" customHeight="1">
      <c r="A16" s="1480"/>
      <c r="B16" s="1480"/>
      <c r="C16" s="1480"/>
      <c r="D16" s="1480"/>
      <c r="E16" s="1480"/>
      <c r="F16" s="1480"/>
      <c r="G16" s="1480"/>
      <c r="H16" s="1480"/>
      <c r="I16" s="1480"/>
      <c r="J16" s="1480"/>
      <c r="L16" s="1119"/>
      <c r="M16" s="1119"/>
      <c r="N16" s="1119"/>
      <c r="O16" s="1119"/>
    </row>
    <row r="17" spans="1:15" ht="15.75" customHeight="1">
      <c r="A17" s="1480"/>
      <c r="B17" s="1480"/>
      <c r="C17" s="1480"/>
      <c r="D17" s="1480"/>
      <c r="E17" s="1480"/>
      <c r="F17" s="1480"/>
      <c r="G17" s="1480"/>
      <c r="H17" s="1480"/>
      <c r="I17" s="1480"/>
      <c r="J17" s="1480"/>
      <c r="L17" s="1119"/>
      <c r="M17" s="1119"/>
      <c r="N17" s="1119"/>
      <c r="O17" s="1119"/>
    </row>
    <row r="18" spans="1:15" ht="15.75" customHeight="1">
      <c r="A18" s="1480"/>
      <c r="B18" s="1480"/>
      <c r="C18" s="1480"/>
      <c r="D18" s="1480"/>
      <c r="E18" s="1480"/>
      <c r="F18" s="1480"/>
      <c r="G18" s="1480"/>
      <c r="H18" s="1480"/>
      <c r="I18" s="1480"/>
      <c r="J18" s="1480"/>
      <c r="L18" s="1119"/>
      <c r="M18" s="1119"/>
      <c r="N18" s="1119"/>
      <c r="O18" s="1119"/>
    </row>
    <row r="19" spans="1:15" ht="15.75" customHeight="1">
      <c r="A19" s="1480"/>
      <c r="B19" s="1480"/>
      <c r="C19" s="1480"/>
      <c r="D19" s="1480"/>
      <c r="E19" s="1480"/>
      <c r="F19" s="1480"/>
      <c r="G19" s="1480"/>
      <c r="H19" s="1480"/>
      <c r="I19" s="1480"/>
      <c r="J19" s="1480"/>
      <c r="L19" s="1119"/>
      <c r="M19" s="1119"/>
      <c r="N19" s="1119"/>
      <c r="O19" s="1119"/>
    </row>
    <row r="20" spans="1:15" ht="15.75" customHeight="1">
      <c r="A20" s="1480"/>
      <c r="B20" s="1480"/>
      <c r="C20" s="1480"/>
      <c r="D20" s="1480"/>
      <c r="E20" s="1480"/>
      <c r="F20" s="1480"/>
      <c r="G20" s="1480"/>
      <c r="H20" s="1480"/>
      <c r="I20" s="1480"/>
      <c r="J20" s="1480"/>
      <c r="L20" s="1119"/>
      <c r="M20" s="1119"/>
      <c r="N20" s="1119"/>
      <c r="O20" s="1119"/>
    </row>
    <row r="21" spans="1:15" ht="15.75" customHeight="1">
      <c r="A21" s="1480"/>
      <c r="B21" s="1480"/>
      <c r="C21" s="1480"/>
      <c r="D21" s="1480"/>
      <c r="E21" s="1480"/>
      <c r="F21" s="1480"/>
      <c r="G21" s="1480"/>
      <c r="H21" s="1480"/>
      <c r="I21" s="1480"/>
      <c r="J21" s="1480"/>
      <c r="L21" s="1119"/>
      <c r="M21" s="1119"/>
      <c r="N21" s="1119"/>
      <c r="O21" s="1119"/>
    </row>
    <row r="22" spans="1:15" ht="15.75" customHeight="1">
      <c r="A22" s="1480"/>
      <c r="B22" s="1480"/>
      <c r="C22" s="1480"/>
      <c r="D22" s="1480"/>
      <c r="E22" s="1480"/>
      <c r="F22" s="1480"/>
      <c r="G22" s="1480"/>
      <c r="H22" s="1480"/>
      <c r="I22" s="1480"/>
      <c r="J22" s="1480"/>
      <c r="L22" s="1119"/>
      <c r="M22" s="1119"/>
      <c r="N22" s="1119"/>
      <c r="O22" s="1119"/>
    </row>
    <row r="23" spans="1:15" ht="15.75" customHeight="1">
      <c r="A23" s="1480"/>
      <c r="B23" s="1480"/>
      <c r="C23" s="1480"/>
      <c r="D23" s="1480"/>
      <c r="E23" s="1480"/>
      <c r="F23" s="1480"/>
      <c r="G23" s="1480"/>
      <c r="H23" s="1480"/>
      <c r="I23" s="1480"/>
      <c r="J23" s="1480"/>
      <c r="L23" s="1119"/>
      <c r="M23" s="1119"/>
      <c r="N23" s="1119"/>
      <c r="O23" s="1119"/>
    </row>
    <row r="24" spans="1:15" ht="15.75" customHeight="1">
      <c r="A24" s="1480"/>
      <c r="B24" s="1480"/>
      <c r="C24" s="1480"/>
      <c r="D24" s="1480"/>
      <c r="E24" s="1480"/>
      <c r="F24" s="1480"/>
      <c r="G24" s="1480"/>
      <c r="H24" s="1480"/>
      <c r="I24" s="1480"/>
      <c r="J24" s="1480"/>
      <c r="L24" s="1119"/>
      <c r="M24" s="1119"/>
      <c r="N24" s="1119"/>
      <c r="O24" s="1119"/>
    </row>
    <row r="25" spans="1:15" ht="15.75" customHeight="1">
      <c r="A25" s="1480"/>
      <c r="B25" s="1480"/>
      <c r="C25" s="1480"/>
      <c r="D25" s="1480"/>
      <c r="E25" s="1480"/>
      <c r="F25" s="1480"/>
      <c r="G25" s="1480"/>
      <c r="H25" s="1480"/>
      <c r="I25" s="1480"/>
      <c r="J25" s="1480"/>
      <c r="L25" s="1119"/>
      <c r="M25" s="1119"/>
      <c r="N25" s="1119"/>
      <c r="O25" s="1119"/>
    </row>
    <row r="26" spans="1:15" ht="15.75" customHeight="1">
      <c r="A26" s="1480"/>
      <c r="B26" s="1480"/>
      <c r="C26" s="1480"/>
      <c r="D26" s="1480"/>
      <c r="E26" s="1480"/>
      <c r="F26" s="1480"/>
      <c r="G26" s="1480"/>
      <c r="H26" s="1480"/>
      <c r="I26" s="1480"/>
      <c r="J26" s="1480"/>
      <c r="L26" s="1119"/>
      <c r="M26" s="1119"/>
      <c r="N26" s="1119"/>
      <c r="O26" s="1119"/>
    </row>
    <row r="27" spans="1:15" ht="15.75" customHeight="1">
      <c r="A27" s="1480"/>
      <c r="B27" s="1480"/>
      <c r="C27" s="1480"/>
      <c r="D27" s="1480"/>
      <c r="E27" s="1480"/>
      <c r="F27" s="1480"/>
      <c r="G27" s="1480"/>
      <c r="H27" s="1480"/>
      <c r="I27" s="1480"/>
      <c r="J27" s="1480"/>
      <c r="L27" s="1119"/>
      <c r="M27" s="1119"/>
      <c r="N27" s="1119"/>
      <c r="O27" s="1119"/>
    </row>
    <row r="28" spans="1:15" ht="15.75" customHeight="1">
      <c r="A28" s="1480"/>
      <c r="B28" s="1480"/>
      <c r="C28" s="1480"/>
      <c r="D28" s="1480"/>
      <c r="E28" s="1480"/>
      <c r="F28" s="1480"/>
      <c r="G28" s="1480"/>
      <c r="H28" s="1480"/>
      <c r="I28" s="1480"/>
      <c r="J28" s="1480"/>
      <c r="L28" s="1119"/>
      <c r="M28" s="1119"/>
      <c r="N28" s="1119"/>
      <c r="O28" s="1119"/>
    </row>
    <row r="29" spans="1:15" ht="15.75" customHeight="1">
      <c r="A29" s="1480"/>
      <c r="B29" s="1480"/>
      <c r="C29" s="1480"/>
      <c r="D29" s="1480"/>
      <c r="E29" s="1480"/>
      <c r="F29" s="1480"/>
      <c r="G29" s="1480"/>
      <c r="H29" s="1480"/>
      <c r="I29" s="1480"/>
      <c r="J29" s="1480"/>
      <c r="L29" s="1119"/>
      <c r="M29" s="1119"/>
      <c r="N29" s="1119"/>
      <c r="O29" s="1119"/>
    </row>
    <row r="30" spans="1:15" ht="15.75" customHeight="1">
      <c r="A30" s="1480"/>
      <c r="B30" s="1480"/>
      <c r="C30" s="1480"/>
      <c r="D30" s="1480"/>
      <c r="E30" s="1480"/>
      <c r="F30" s="1480"/>
      <c r="G30" s="1480"/>
      <c r="H30" s="1480"/>
      <c r="I30" s="1480"/>
      <c r="J30" s="1480"/>
      <c r="L30" s="1119"/>
      <c r="M30" s="1119"/>
      <c r="N30" s="1119"/>
      <c r="O30" s="1119"/>
    </row>
    <row r="31" spans="1:15" ht="15.75" customHeight="1">
      <c r="A31" s="1480"/>
      <c r="B31" s="1480"/>
      <c r="C31" s="1480"/>
      <c r="D31" s="1480"/>
      <c r="E31" s="1480"/>
      <c r="F31" s="1480"/>
      <c r="G31" s="1480"/>
      <c r="H31" s="1480"/>
      <c r="I31" s="1480"/>
      <c r="J31" s="1480"/>
      <c r="L31" s="1119"/>
      <c r="M31" s="1119"/>
      <c r="N31" s="1119"/>
      <c r="O31" s="1119"/>
    </row>
    <row r="32" spans="1:15" ht="15.75" customHeight="1">
      <c r="A32" s="1480"/>
      <c r="B32" s="1480"/>
      <c r="C32" s="1480"/>
      <c r="D32" s="1480"/>
      <c r="E32" s="1480"/>
      <c r="F32" s="1480"/>
      <c r="G32" s="1480"/>
      <c r="H32" s="1480"/>
      <c r="I32" s="1480"/>
      <c r="J32" s="1480"/>
      <c r="L32" s="1119"/>
      <c r="M32" s="1119"/>
      <c r="N32" s="1119"/>
      <c r="O32" s="1119"/>
    </row>
    <row r="33" spans="1:15" ht="15.75" customHeight="1">
      <c r="A33" s="1480"/>
      <c r="B33" s="1480"/>
      <c r="C33" s="1480"/>
      <c r="D33" s="1480"/>
      <c r="E33" s="1480"/>
      <c r="F33" s="1480"/>
      <c r="G33" s="1480"/>
      <c r="H33" s="1480"/>
      <c r="I33" s="1480"/>
      <c r="J33" s="1480"/>
      <c r="L33" s="1119"/>
      <c r="M33" s="1119"/>
      <c r="N33" s="1119"/>
      <c r="O33" s="1119"/>
    </row>
    <row r="34" spans="1:15" ht="15.75" customHeight="1">
      <c r="A34" s="1480"/>
      <c r="B34" s="1480"/>
      <c r="C34" s="1480"/>
      <c r="D34" s="1480"/>
      <c r="E34" s="1480"/>
      <c r="F34" s="1480"/>
      <c r="G34" s="1480"/>
      <c r="H34" s="1480"/>
      <c r="I34" s="1480"/>
      <c r="J34" s="1480"/>
      <c r="L34" s="1119"/>
      <c r="M34" s="1119"/>
      <c r="N34" s="1119"/>
      <c r="O34" s="1119"/>
    </row>
    <row r="35" spans="1:15" ht="15.75" customHeight="1">
      <c r="A35" s="1480"/>
      <c r="B35" s="1480"/>
      <c r="C35" s="1480"/>
      <c r="D35" s="1480"/>
      <c r="E35" s="1480"/>
      <c r="F35" s="1480"/>
      <c r="G35" s="1480"/>
      <c r="H35" s="1480"/>
      <c r="I35" s="1480"/>
      <c r="J35" s="1480"/>
      <c r="L35" s="1119"/>
      <c r="M35" s="1119"/>
      <c r="N35" s="1119"/>
      <c r="O35" s="1119"/>
    </row>
    <row r="36" spans="1:15" ht="15.75" customHeight="1">
      <c r="A36" s="1480"/>
      <c r="B36" s="1480"/>
      <c r="C36" s="1480"/>
      <c r="D36" s="1480"/>
      <c r="E36" s="1480"/>
      <c r="F36" s="1480"/>
      <c r="G36" s="1480"/>
      <c r="H36" s="1480"/>
      <c r="I36" s="1480"/>
      <c r="J36" s="1480"/>
      <c r="L36" s="1119"/>
      <c r="M36" s="1119"/>
      <c r="N36" s="1119"/>
      <c r="O36" s="1119"/>
    </row>
    <row r="37" spans="1:15" ht="15.75" customHeight="1">
      <c r="A37" s="1480"/>
      <c r="B37" s="1480"/>
      <c r="C37" s="1480"/>
      <c r="D37" s="1480"/>
      <c r="E37" s="1480"/>
      <c r="F37" s="1480"/>
      <c r="G37" s="1480"/>
      <c r="H37" s="1480"/>
      <c r="I37" s="1480"/>
      <c r="J37" s="1480"/>
      <c r="L37" s="1119"/>
      <c r="M37" s="1119"/>
      <c r="N37" s="1119"/>
      <c r="O37" s="1119"/>
    </row>
    <row r="38" spans="1:15" ht="15.75" customHeight="1">
      <c r="A38" s="1480"/>
      <c r="B38" s="1480"/>
      <c r="C38" s="1480"/>
      <c r="D38" s="1480"/>
      <c r="E38" s="1480"/>
      <c r="F38" s="1480"/>
      <c r="G38" s="1480"/>
      <c r="H38" s="1480"/>
      <c r="I38" s="1480"/>
      <c r="J38" s="1480"/>
      <c r="L38" s="1119"/>
      <c r="M38" s="1119"/>
      <c r="N38" s="1119"/>
      <c r="O38" s="1119"/>
    </row>
    <row r="39" spans="1:15" ht="15.75" customHeight="1">
      <c r="L39" s="1119"/>
      <c r="M39" s="1119"/>
      <c r="N39" s="1119"/>
      <c r="O39" s="1119"/>
    </row>
    <row r="40" spans="1:15" ht="15.75" customHeight="1">
      <c r="L40" s="1119"/>
      <c r="M40" s="1119"/>
      <c r="N40" s="1119"/>
      <c r="O40" s="1119"/>
    </row>
    <row r="41" spans="1:15" ht="15.75" customHeight="1">
      <c r="L41" s="1119"/>
      <c r="M41" s="1119"/>
      <c r="N41" s="1119"/>
      <c r="O41" s="1119"/>
    </row>
    <row r="47" spans="1:15">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49">
    <tabColor rgb="FF7030A0"/>
    <pageSetUpPr fitToPage="1"/>
  </sheetPr>
  <dimension ref="A1:I11"/>
  <sheetViews>
    <sheetView showGridLines="0" view="pageBreakPreview" zoomScale="85" zoomScaleNormal="100" zoomScaleSheetLayoutView="85" workbookViewId="0">
      <selection sqref="A1:I1"/>
    </sheetView>
  </sheetViews>
  <sheetFormatPr defaultColWidth="11.42578125" defaultRowHeight="14.25"/>
  <cols>
    <col min="1" max="1" width="42" style="336" customWidth="1"/>
    <col min="2" max="2" width="12" style="336" customWidth="1"/>
    <col min="3" max="3" width="14.5703125" style="336" customWidth="1"/>
    <col min="4" max="6" width="11.140625" style="336" customWidth="1"/>
    <col min="7" max="8" width="7.85546875" style="336" customWidth="1"/>
    <col min="9" max="9" width="10" style="336" bestFit="1" customWidth="1"/>
    <col min="10" max="16384" width="11.42578125" style="336"/>
  </cols>
  <sheetData>
    <row r="1" spans="1:9" s="441" customFormat="1" ht="34.5" customHeight="1">
      <c r="A1" s="1511" t="s">
        <v>937</v>
      </c>
      <c r="B1" s="1511"/>
      <c r="C1" s="1511"/>
      <c r="D1" s="1511"/>
      <c r="E1" s="1511"/>
      <c r="F1" s="1511"/>
      <c r="G1" s="1511"/>
      <c r="H1" s="1511"/>
      <c r="I1" s="1511"/>
    </row>
    <row r="2" spans="1:9" s="441" customFormat="1" ht="14.25" customHeight="1">
      <c r="A2" s="1512" t="s">
        <v>938</v>
      </c>
      <c r="B2" s="1512"/>
      <c r="C2" s="1513"/>
      <c r="D2" s="1513"/>
      <c r="E2" s="1513"/>
      <c r="F2" s="1513"/>
      <c r="G2" s="1513"/>
      <c r="H2" s="1513"/>
      <c r="I2" s="1513"/>
    </row>
    <row r="3" spans="1:9" ht="8.25" customHeight="1">
      <c r="A3" s="337"/>
      <c r="B3" s="337"/>
      <c r="C3" s="337"/>
      <c r="D3" s="337"/>
      <c r="E3" s="337"/>
      <c r="F3" s="337"/>
      <c r="G3" s="337"/>
      <c r="H3" s="337"/>
      <c r="I3" s="337"/>
    </row>
    <row r="4" spans="1:9" ht="18.75" customHeight="1">
      <c r="A4" s="1144" t="s">
        <v>939</v>
      </c>
      <c r="B4" s="1144" t="s">
        <v>563</v>
      </c>
      <c r="C4" s="1145" t="s">
        <v>685</v>
      </c>
      <c r="D4" s="1145" t="s">
        <v>185</v>
      </c>
      <c r="E4" s="337"/>
      <c r="F4" s="337"/>
      <c r="G4" s="337"/>
      <c r="H4" s="337"/>
      <c r="I4" s="337"/>
    </row>
    <row r="5" spans="1:9" ht="18.75" customHeight="1">
      <c r="A5" s="1219" t="s">
        <v>940</v>
      </c>
      <c r="B5" s="1220">
        <v>2840</v>
      </c>
      <c r="C5" s="1220">
        <v>1515</v>
      </c>
      <c r="D5" s="1221">
        <f>+Tabla55[[#This Row],[Ene-Jul. 2025]]+Tabla55[[#This Row],[2024]]</f>
        <v>4355</v>
      </c>
      <c r="E5" s="337"/>
      <c r="F5" s="337"/>
      <c r="G5" s="337"/>
      <c r="H5" s="337"/>
      <c r="I5" s="337"/>
    </row>
    <row r="6" spans="1:9" ht="15">
      <c r="A6" s="1219" t="s">
        <v>941</v>
      </c>
      <c r="B6" s="1220">
        <v>14484</v>
      </c>
      <c r="C6" s="1220">
        <v>6778</v>
      </c>
      <c r="D6" s="1221">
        <f>+Tabla55[[#This Row],[Ene-Jul. 2025]]+Tabla55[[#This Row],[2024]]</f>
        <v>21262</v>
      </c>
      <c r="E6" s="337"/>
      <c r="F6" s="337"/>
      <c r="G6" s="337"/>
      <c r="H6" s="337"/>
      <c r="I6" s="337"/>
    </row>
    <row r="7" spans="1:9" ht="15">
      <c r="A7" s="1219" t="s">
        <v>942</v>
      </c>
      <c r="B7" s="1220">
        <v>2396</v>
      </c>
      <c r="C7" s="1220">
        <v>1525</v>
      </c>
      <c r="D7" s="1221">
        <f>+Tabla55[[#This Row],[Ene-Jul. 2025]]+Tabla55[[#This Row],[2024]]</f>
        <v>3921</v>
      </c>
      <c r="E7" s="337"/>
      <c r="F7" s="337"/>
      <c r="G7" s="337"/>
      <c r="H7" s="337"/>
      <c r="I7" s="337"/>
    </row>
    <row r="8" spans="1:9" ht="15">
      <c r="A8" s="1219" t="s">
        <v>943</v>
      </c>
      <c r="B8" s="1220">
        <v>1847</v>
      </c>
      <c r="C8" s="1220">
        <v>1054</v>
      </c>
      <c r="D8" s="1221">
        <f>+Tabla55[[#This Row],[Ene-Jul. 2025]]+Tabla55[[#This Row],[2024]]</f>
        <v>2901</v>
      </c>
      <c r="E8" s="337"/>
      <c r="F8" s="337"/>
      <c r="G8" s="337"/>
      <c r="H8" s="337"/>
      <c r="I8" s="337"/>
    </row>
    <row r="9" spans="1:9" s="1002" customFormat="1" ht="19.5" customHeight="1">
      <c r="A9" s="1216" t="s">
        <v>944</v>
      </c>
      <c r="B9" s="1216"/>
      <c r="C9" s="1217"/>
      <c r="D9" s="1218"/>
      <c r="E9" s="337"/>
    </row>
    <row r="10" spans="1:9">
      <c r="A10" s="338"/>
      <c r="B10" s="338"/>
      <c r="C10" s="338"/>
      <c r="D10" s="338"/>
      <c r="E10" s="338"/>
      <c r="F10" s="338"/>
      <c r="G10" s="338"/>
      <c r="H10" s="338"/>
      <c r="I10" s="338"/>
    </row>
    <row r="11" spans="1:9">
      <c r="A11" s="338"/>
      <c r="B11" s="338"/>
      <c r="C11" s="338"/>
      <c r="D11" s="338"/>
      <c r="E11" s="338"/>
      <c r="F11" s="338"/>
      <c r="G11" s="338"/>
      <c r="H11" s="338"/>
      <c r="I11" s="338"/>
    </row>
  </sheetData>
  <mergeCells count="2">
    <mergeCell ref="A1:I1"/>
    <mergeCell ref="A2:I2"/>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61">
    <tabColor rgb="FF7030A0"/>
    <pageSetUpPr fitToPage="1"/>
  </sheetPr>
  <dimension ref="A1:K15"/>
  <sheetViews>
    <sheetView showGridLines="0" view="pageBreakPreview" zoomScale="55" zoomScaleNormal="100" zoomScaleSheetLayoutView="55" workbookViewId="0">
      <selection activeCell="N28" sqref="N28"/>
    </sheetView>
  </sheetViews>
  <sheetFormatPr defaultColWidth="11.42578125" defaultRowHeight="18"/>
  <cols>
    <col min="1" max="1" width="107.28515625" style="340" customWidth="1"/>
    <col min="2" max="2" width="14.85546875" style="340" customWidth="1"/>
    <col min="3" max="3" width="25.140625" style="340" customWidth="1"/>
    <col min="4" max="5" width="16.85546875" style="340" customWidth="1"/>
    <col min="6" max="6" width="96.7109375" style="340" customWidth="1"/>
    <col min="7" max="7" width="18.5703125" style="340" customWidth="1"/>
    <col min="8" max="8" width="24.42578125" style="340" customWidth="1"/>
    <col min="9" max="10" width="16.85546875" style="340" customWidth="1"/>
    <col min="11" max="16384" width="11.42578125" style="340"/>
  </cols>
  <sheetData>
    <row r="1" spans="1:11" s="440" customFormat="1" ht="72" customHeight="1">
      <c r="A1" s="1515" t="s">
        <v>945</v>
      </c>
      <c r="B1" s="1515"/>
      <c r="C1" s="1515"/>
      <c r="D1" s="1515"/>
      <c r="E1" s="1515"/>
      <c r="F1" s="1515"/>
      <c r="G1" s="1515"/>
      <c r="H1" s="1515"/>
      <c r="I1" s="1515"/>
    </row>
    <row r="2" spans="1:11" s="440" customFormat="1" ht="31.5" customHeight="1">
      <c r="A2" s="1515" t="s">
        <v>946</v>
      </c>
      <c r="B2" s="1515"/>
      <c r="C2" s="1515"/>
      <c r="D2" s="1515"/>
      <c r="E2" s="1515"/>
      <c r="F2" s="1515"/>
      <c r="G2" s="1515"/>
      <c r="H2" s="1515"/>
      <c r="I2" s="1515"/>
    </row>
    <row r="3" spans="1:11" ht="16.5" customHeight="1">
      <c r="A3" s="1514"/>
      <c r="B3" s="1514"/>
      <c r="C3" s="1514"/>
      <c r="D3" s="1514"/>
      <c r="E3" s="1514"/>
      <c r="F3" s="1514"/>
      <c r="G3" s="1011"/>
      <c r="H3" s="1514"/>
      <c r="I3" s="1514"/>
      <c r="J3" s="1514"/>
      <c r="K3" s="1514"/>
    </row>
    <row r="4" spans="1:11" ht="23.25">
      <c r="A4" s="1050" t="s">
        <v>947</v>
      </c>
      <c r="B4" s="1154" t="s">
        <v>563</v>
      </c>
      <c r="C4" s="1155" t="s">
        <v>948</v>
      </c>
      <c r="D4" s="1215" t="s">
        <v>185</v>
      </c>
      <c r="E4" s="1011"/>
      <c r="F4" s="1050" t="s">
        <v>949</v>
      </c>
      <c r="G4" s="1050">
        <v>2024</v>
      </c>
      <c r="H4" s="1050" t="str">
        <f>+Tabla54[[#Headers],[Ene-Jul.25]]</f>
        <v>Ene-Jul.25</v>
      </c>
      <c r="I4" s="1050" t="str">
        <f>+Tabla54[[#Headers],[Total]]</f>
        <v>Total</v>
      </c>
      <c r="K4" s="339"/>
    </row>
    <row r="5" spans="1:11" ht="23.25">
      <c r="A5" s="1211" t="s">
        <v>950</v>
      </c>
      <c r="B5" s="1087">
        <v>48</v>
      </c>
      <c r="C5" s="1087">
        <v>62</v>
      </c>
      <c r="D5" s="1087">
        <f>SUM(B5:C5)</f>
        <v>110</v>
      </c>
      <c r="E5" s="1011"/>
      <c r="F5" s="1211" t="s">
        <v>950</v>
      </c>
      <c r="G5" s="1147">
        <v>2</v>
      </c>
      <c r="H5" s="1147">
        <v>0</v>
      </c>
      <c r="I5" s="1147">
        <f>SUM(G5:H5)</f>
        <v>2</v>
      </c>
      <c r="K5" s="339"/>
    </row>
    <row r="6" spans="1:11" ht="23.25">
      <c r="A6" s="1211" t="s">
        <v>951</v>
      </c>
      <c r="B6" s="1087">
        <v>161</v>
      </c>
      <c r="C6" s="1087">
        <v>92</v>
      </c>
      <c r="D6" s="1087">
        <f>SUM(B6:C6)</f>
        <v>253</v>
      </c>
      <c r="E6" s="1011"/>
      <c r="F6" s="1211" t="s">
        <v>951</v>
      </c>
      <c r="G6" s="1147">
        <v>32</v>
      </c>
      <c r="H6" s="1147">
        <v>7</v>
      </c>
      <c r="I6" s="1147">
        <f>SUM(G6:H6)</f>
        <v>39</v>
      </c>
      <c r="K6" s="339"/>
    </row>
    <row r="7" spans="1:11" ht="23.25">
      <c r="A7" s="1211" t="s">
        <v>952</v>
      </c>
      <c r="B7" s="1087">
        <v>17</v>
      </c>
      <c r="C7" s="1087">
        <v>18</v>
      </c>
      <c r="D7" s="1087">
        <f>SUM(B7:C7)</f>
        <v>35</v>
      </c>
      <c r="E7" s="1011"/>
      <c r="F7" s="1211" t="s">
        <v>953</v>
      </c>
      <c r="G7" s="1147">
        <v>20</v>
      </c>
      <c r="H7" s="1147">
        <v>12</v>
      </c>
      <c r="I7" s="1147">
        <f>SUM(G7:H7)</f>
        <v>32</v>
      </c>
      <c r="K7" s="339"/>
    </row>
    <row r="8" spans="1:11" ht="23.25">
      <c r="A8" s="1211" t="s">
        <v>954</v>
      </c>
      <c r="B8" s="1087">
        <v>65</v>
      </c>
      <c r="C8" s="1087">
        <v>41</v>
      </c>
      <c r="D8" s="1087">
        <f>SUM(B8:C8)</f>
        <v>106</v>
      </c>
      <c r="E8" s="1011"/>
      <c r="F8" s="1211" t="s">
        <v>955</v>
      </c>
      <c r="G8" s="1147">
        <v>8</v>
      </c>
      <c r="H8" s="1147">
        <v>12</v>
      </c>
      <c r="I8" s="1147">
        <f>SUM(G8:H8)</f>
        <v>20</v>
      </c>
      <c r="K8" s="339"/>
    </row>
    <row r="9" spans="1:11" ht="23.25">
      <c r="A9" s="1211" t="s">
        <v>956</v>
      </c>
      <c r="B9" s="1087">
        <v>400</v>
      </c>
      <c r="C9" s="1087">
        <v>181</v>
      </c>
      <c r="D9" s="1087">
        <f>SUM(B9:C9)</f>
        <v>581</v>
      </c>
      <c r="E9" s="1011"/>
      <c r="F9" s="1211" t="s">
        <v>954</v>
      </c>
      <c r="G9" s="1147">
        <v>7</v>
      </c>
      <c r="H9" s="1147">
        <v>0</v>
      </c>
      <c r="I9" s="1147">
        <f>SUM(G9:H9)</f>
        <v>7</v>
      </c>
      <c r="K9" s="339"/>
    </row>
    <row r="10" spans="1:11" ht="23.25">
      <c r="A10" s="1211" t="s">
        <v>957</v>
      </c>
      <c r="B10" s="1087">
        <v>199</v>
      </c>
      <c r="C10" s="1087">
        <v>99</v>
      </c>
      <c r="D10" s="1087">
        <f>SUM(B10:C10)</f>
        <v>298</v>
      </c>
      <c r="E10" s="1011"/>
      <c r="F10" s="1211" t="s">
        <v>958</v>
      </c>
      <c r="G10" s="1147">
        <v>16</v>
      </c>
      <c r="H10" s="1147">
        <v>3</v>
      </c>
      <c r="I10" s="1147">
        <f>SUM(G10:H10)</f>
        <v>19</v>
      </c>
      <c r="K10" s="339"/>
    </row>
    <row r="11" spans="1:11" ht="23.25">
      <c r="A11" s="1211" t="s">
        <v>958</v>
      </c>
      <c r="B11" s="1087">
        <v>1635</v>
      </c>
      <c r="C11" s="1087">
        <v>792</v>
      </c>
      <c r="D11" s="1087">
        <f>SUM(B11:C11)</f>
        <v>2427</v>
      </c>
      <c r="E11" s="1011"/>
      <c r="F11" s="1211" t="s">
        <v>957</v>
      </c>
      <c r="G11" s="1147">
        <v>28</v>
      </c>
      <c r="H11" s="1147">
        <v>36</v>
      </c>
      <c r="I11" s="1147">
        <f>SUM(G11:H11)</f>
        <v>64</v>
      </c>
      <c r="K11" s="339"/>
    </row>
    <row r="12" spans="1:11" ht="23.25">
      <c r="A12" s="1103"/>
      <c r="B12" s="1213">
        <f>SUM(B5:B11)</f>
        <v>2525</v>
      </c>
      <c r="C12" s="1213">
        <f>SUM(C5:C11)</f>
        <v>1285</v>
      </c>
      <c r="D12" s="1213">
        <f>SUM(D5:D11)</f>
        <v>3810</v>
      </c>
      <c r="E12" s="1011"/>
      <c r="F12" s="1211" t="s">
        <v>959</v>
      </c>
      <c r="G12" s="1147">
        <v>197</v>
      </c>
      <c r="H12" s="1147">
        <v>83</v>
      </c>
      <c r="I12" s="1147">
        <f>SUM(G12:H12)</f>
        <v>280</v>
      </c>
    </row>
    <row r="13" spans="1:11" ht="23.25">
      <c r="A13" s="1146" t="s">
        <v>960</v>
      </c>
      <c r="B13" s="1011"/>
      <c r="C13" s="1011"/>
      <c r="D13" s="1214"/>
      <c r="E13" s="1011"/>
      <c r="F13" s="1212"/>
      <c r="G13" s="1088">
        <f>SUM(G5:G12)</f>
        <v>310</v>
      </c>
      <c r="H13" s="1088">
        <f>SUM(H5:H12)</f>
        <v>153</v>
      </c>
      <c r="I13" s="1088">
        <f>SUM(I5:I12)</f>
        <v>463</v>
      </c>
      <c r="J13" s="341"/>
    </row>
    <row r="14" spans="1:11" ht="23.25">
      <c r="F14" s="1146" t="s">
        <v>960</v>
      </c>
      <c r="G14" s="1146"/>
      <c r="H14" s="342"/>
      <c r="I14" s="342"/>
    </row>
    <row r="15" spans="1:11">
      <c r="D15" s="342"/>
      <c r="E15" s="342"/>
    </row>
  </sheetData>
  <mergeCells count="6">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4.xml>��< ? x m l   v e r s i o n = " 1 . 0 "   e n c o d i n g = " U T F - 1 6 " ? > < G e m i n i   x m l n s = " h t t p : / / g e m i n i / p i v o t c u s t o m i z a t i o n / T a b l e C o u n t I n S a n d b o x " > < C u s t o m C o n t e n t > < ! [ C D A T A [ 1 ] ] > < / 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S a n d b o x N o n E m p t y " > < C u s t o m C o n t e n t > < ! [ C D A T A [ 1 ] ] > < / 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9.xml>��< ? x m l   v e r s i o n = " 1 . 0 "   e n c o d i n g = " U T F - 1 6 " ? > < G e m i n i   x m l n s = " h t t p : / / g e m i n i / p i v o t c u s t o m i z a t i o n / I s S a n d b o x E m b e d d e d " > < C u s t o m C o n t e n t > < ! [ C D A T A [ y e s ] ] > < / C u s t o m C o n t e n t > < / G e m i n i > 
</file>

<file path=customXml/item2.xml>��< ? x m l   v e r s i o n = " 1 . 0 "   e n c o d i n g = " U T F - 1 6 " ? > < G e m i n i   x m l n s = " h t t p : / / g e m i n i / p i v o t c u s t o m i z a t i o n / M a n u a l C a l c M o d e " > < C u s t o m C o n t e n t > < ! [ C D A T A [ F a l s e ] ] > < / C u s t o m C o n t e n t > < / G e m i n i > 
</file>

<file path=customXml/item20.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1.xml>��< ? x m l   v e r s i o n = " 1 . 0 "   e n c o d i n g = " U T F - 1 6 " ? > < G e m i n i   x m l n s = " h t t p : / / g e m i n i / p i v o t c u s t o m i z a t i o n / S h o w I m p l i c i t M e a s u r e s " > < C u s t o m C o n t e n t > < ! [ C D A T A [ F a l s e ] ] > < / C u s t o m C o n t e n t > < / G e m i n i > 
</file>

<file path=customXml/item3.xml>��< ? x m l   v e r s i o n = " 1 . 0 "   e n c o d i n g = " U T F - 1 6 " ? > < G e m i n i   x m l n s = " h t t p : / / g e m i n i / p i v o t c u s t o m i z a t i o n / C l i e n t W i n d o w X M L " > < C u s t o m C o n t e n t > < ! [ C D A T A [ R a n g o - f 3 f e 5 9 b c - c 8 f 1 - 4 b e c - 8 0 e 6 - b 3 4 4 c 0 9 d 9 7 7 3 ] ] > < / 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L i n k e d T a b l e U p d a t e M o d e " > < C u s t o m C o n t e n t > < ! [ C D A T A [ T r u e ] ] > < / C u s t o m C o n t e n t > < / G e m i n i > 
</file>

<file path=customXml/item7.xml>��< ? x m l   v e r s i o n = " 1 . 0 "   e n c o d i n g = " U T F - 1 6 " ? > < G e m i n i   x m l n s = " h t t p : / / g e m i n i / p i v o t c u s t o m i z a t i o n / P o w e r P i v o t V e r s i o n " > < C u s t o m C o n t e n t > < ! [ C D A T A [ 2 0 1 1 . 1 1 0 . 2 8 3 0 . 7 7 ] ] > < / C u s t o m C o n t e n t > < / G e m i n i > 
</file>

<file path=customXml/item8.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4A9E9C2F-2082-4906-A303-910BDA82BCD1}"/>
</file>

<file path=customXml/itemProps10.xml><?xml version="1.0" encoding="utf-8"?>
<ds:datastoreItem xmlns:ds="http://schemas.openxmlformats.org/officeDocument/2006/customXml" ds:itemID="{66F5A4A9-28DD-42B5-A74E-D3194527FB7C}"/>
</file>

<file path=customXml/itemProps11.xml><?xml version="1.0" encoding="utf-8"?>
<ds:datastoreItem xmlns:ds="http://schemas.openxmlformats.org/officeDocument/2006/customXml" ds:itemID="{FB1FD664-44D7-4790-BCC3-2C16D4990189}"/>
</file>

<file path=customXml/itemProps12.xml><?xml version="1.0" encoding="utf-8"?>
<ds:datastoreItem xmlns:ds="http://schemas.openxmlformats.org/officeDocument/2006/customXml" ds:itemID="{1734236D-193E-4861-B7AE-9E1751475E34}"/>
</file>

<file path=customXml/itemProps13.xml><?xml version="1.0" encoding="utf-8"?>
<ds:datastoreItem xmlns:ds="http://schemas.openxmlformats.org/officeDocument/2006/customXml" ds:itemID="{0C57BE94-DFC2-4B97-ABBE-8EC224883C92}"/>
</file>

<file path=customXml/itemProps14.xml><?xml version="1.0" encoding="utf-8"?>
<ds:datastoreItem xmlns:ds="http://schemas.openxmlformats.org/officeDocument/2006/customXml" ds:itemID="{A3AC825E-7E9C-4C6C-BD57-2B0AC499A6A6}"/>
</file>

<file path=customXml/itemProps15.xml><?xml version="1.0" encoding="utf-8"?>
<ds:datastoreItem xmlns:ds="http://schemas.openxmlformats.org/officeDocument/2006/customXml" ds:itemID="{1FFC9235-044D-4B0A-8C9F-81DBB93CDED0}"/>
</file>

<file path=customXml/itemProps16.xml><?xml version="1.0" encoding="utf-8"?>
<ds:datastoreItem xmlns:ds="http://schemas.openxmlformats.org/officeDocument/2006/customXml" ds:itemID="{85171729-2316-4411-A3A8-A8DF571FC41F}"/>
</file>

<file path=customXml/itemProps17.xml><?xml version="1.0" encoding="utf-8"?>
<ds:datastoreItem xmlns:ds="http://schemas.openxmlformats.org/officeDocument/2006/customXml" ds:itemID="{0E9C91F6-7CD1-4C92-82C5-93EB6BEF7561}"/>
</file>

<file path=customXml/itemProps18.xml><?xml version="1.0" encoding="utf-8"?>
<ds:datastoreItem xmlns:ds="http://schemas.openxmlformats.org/officeDocument/2006/customXml" ds:itemID="{2C43D010-1F8F-44B5-9EAF-E538678E4F29}"/>
</file>

<file path=customXml/itemProps19.xml><?xml version="1.0" encoding="utf-8"?>
<ds:datastoreItem xmlns:ds="http://schemas.openxmlformats.org/officeDocument/2006/customXml" ds:itemID="{DECED210-9A65-4B7D-AF2B-70F65F770102}"/>
</file>

<file path=customXml/itemProps2.xml><?xml version="1.0" encoding="utf-8"?>
<ds:datastoreItem xmlns:ds="http://schemas.openxmlformats.org/officeDocument/2006/customXml" ds:itemID="{0920F2F1-6527-446B-9C6E-E71DAE4D3523}"/>
</file>

<file path=customXml/itemProps20.xml><?xml version="1.0" encoding="utf-8"?>
<ds:datastoreItem xmlns:ds="http://schemas.openxmlformats.org/officeDocument/2006/customXml" ds:itemID="{12C0D08D-E686-4AE7-BFA1-EB4C274009BD}"/>
</file>

<file path=customXml/itemProps21.xml><?xml version="1.0" encoding="utf-8"?>
<ds:datastoreItem xmlns:ds="http://schemas.openxmlformats.org/officeDocument/2006/customXml" ds:itemID="{7082962A-3D58-4376-81E5-34D1EAEB3798}"/>
</file>

<file path=customXml/itemProps3.xml><?xml version="1.0" encoding="utf-8"?>
<ds:datastoreItem xmlns:ds="http://schemas.openxmlformats.org/officeDocument/2006/customXml" ds:itemID="{6D098F78-D094-405F-BA55-CAFE3CBEAD16}"/>
</file>

<file path=customXml/itemProps4.xml><?xml version="1.0" encoding="utf-8"?>
<ds:datastoreItem xmlns:ds="http://schemas.openxmlformats.org/officeDocument/2006/customXml" ds:itemID="{32B16BF3-E4EA-4FDA-A6A8-FD37396AA2F9}"/>
</file>

<file path=customXml/itemProps5.xml><?xml version="1.0" encoding="utf-8"?>
<ds:datastoreItem xmlns:ds="http://schemas.openxmlformats.org/officeDocument/2006/customXml" ds:itemID="{5FBFF5F9-F5ED-4DB7-92B9-E5FE1316C996}"/>
</file>

<file path=customXml/itemProps6.xml><?xml version="1.0" encoding="utf-8"?>
<ds:datastoreItem xmlns:ds="http://schemas.openxmlformats.org/officeDocument/2006/customXml" ds:itemID="{9C2D8381-48DF-4E8F-B539-565B4AB74B8B}"/>
</file>

<file path=customXml/itemProps7.xml><?xml version="1.0" encoding="utf-8"?>
<ds:datastoreItem xmlns:ds="http://schemas.openxmlformats.org/officeDocument/2006/customXml" ds:itemID="{E37A5C9B-FC69-469E-A19B-65027A60E177}"/>
</file>

<file path=customXml/itemProps8.xml><?xml version="1.0" encoding="utf-8"?>
<ds:datastoreItem xmlns:ds="http://schemas.openxmlformats.org/officeDocument/2006/customXml" ds:itemID="{E088C19C-62AB-4026-8C81-12B95DB71739}"/>
</file>

<file path=customXml/itemProps9.xml><?xml version="1.0" encoding="utf-8"?>
<ds:datastoreItem xmlns:ds="http://schemas.openxmlformats.org/officeDocument/2006/customXml" ds:itemID="{F23FD6F4-679F-4C28-83BA-8BC2EABB598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dcterms:created xsi:type="dcterms:W3CDTF">2010-04-06T13:07:55Z</dcterms:created>
  <dcterms:modified xsi:type="dcterms:W3CDTF">2025-10-09T15:03:11Z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